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Y:\Frogs\NoHo 2022 - Hartsook St\3 - Financing\1 - TCAC-CDLAC\1. Prep\Tab 40 - Joint TCAC-CDLAC Workbook\"/>
    </mc:Choice>
  </mc:AlternateContent>
  <xr:revisionPtr revIDLastSave="0" documentId="13_ncr:1_{3B7AE006-4A82-4A60-BE4D-F2AF67DDDBE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63" i="7" l="1"/>
  <c r="AL63" i="7" s="1"/>
  <c r="AN63" i="7" s="1"/>
  <c r="AP63" i="7" s="1"/>
  <c r="AR63" i="7" s="1"/>
  <c r="AT63" i="7" s="1"/>
  <c r="AV63" i="7" s="1"/>
  <c r="AX63" i="7" s="1"/>
  <c r="AZ63" i="7" s="1"/>
  <c r="BB63" i="7" s="1"/>
  <c r="BD63" i="7" s="1"/>
  <c r="BF63" i="7" s="1"/>
  <c r="BH63" i="7" s="1"/>
  <c r="BJ63" i="7" s="1"/>
  <c r="BL63" i="7" s="1"/>
  <c r="BN63" i="7" s="1"/>
  <c r="BP63" i="7" s="1"/>
  <c r="BR63" i="7" s="1"/>
  <c r="BT63" i="7" s="1"/>
  <c r="BV63" i="7" s="1"/>
  <c r="BX63" i="7" s="1"/>
  <c r="BZ63" i="7" s="1"/>
  <c r="CB63" i="7" s="1"/>
  <c r="CD63" i="7" s="1"/>
  <c r="CF63" i="7" s="1"/>
  <c r="CH63" i="7" s="1"/>
  <c r="CJ63" i="7" s="1"/>
  <c r="CL63" i="7" s="1"/>
  <c r="CN63" i="7" s="1"/>
  <c r="CP63" i="7" s="1"/>
  <c r="CR63" i="7" s="1"/>
  <c r="CT63" i="7" s="1"/>
  <c r="CV63" i="7" s="1"/>
  <c r="CX63" i="7" s="1"/>
  <c r="CZ63" i="7" s="1"/>
  <c r="DB63" i="7" s="1"/>
  <c r="DD63" i="7" s="1"/>
  <c r="DF63" i="7" s="1"/>
  <c r="DH63" i="7" s="1"/>
  <c r="DJ63" i="7" s="1"/>
  <c r="DL63" i="7" s="1"/>
  <c r="DN63" i="7" s="1"/>
  <c r="DP63" i="7" s="1"/>
  <c r="DR63" i="7" s="1"/>
  <c r="DT63" i="7" s="1"/>
  <c r="DV63" i="7" s="1"/>
  <c r="DX63" i="7" s="1"/>
  <c r="DZ63" i="7" s="1"/>
  <c r="EB63" i="7" s="1"/>
  <c r="ED63" i="7" s="1"/>
  <c r="EF63" i="7" s="1"/>
  <c r="EH63" i="7" s="1"/>
  <c r="EJ63" i="7" s="1"/>
  <c r="EL63" i="7" s="1"/>
  <c r="EN63" i="7" s="1"/>
  <c r="EP63" i="7" s="1"/>
  <c r="ER63" i="7" s="1"/>
  <c r="ET63" i="7" s="1"/>
  <c r="EV63" i="7" s="1"/>
  <c r="EX63" i="7" s="1"/>
  <c r="EZ63" i="7" s="1"/>
  <c r="FB63" i="7" s="1"/>
  <c r="FD63" i="7" s="1"/>
  <c r="FF63" i="7" s="1"/>
  <c r="FH63" i="7" s="1"/>
  <c r="FJ63" i="7" s="1"/>
  <c r="FL63" i="7" s="1"/>
  <c r="FN63" i="7" s="1"/>
  <c r="FP63" i="7" s="1"/>
  <c r="FR63" i="7" s="1"/>
  <c r="FT63" i="7" s="1"/>
  <c r="FV63" i="7" s="1"/>
  <c r="FX63" i="7" s="1"/>
  <c r="FZ63" i="7" s="1"/>
  <c r="GB63" i="7" s="1"/>
  <c r="GD63" i="7" s="1"/>
  <c r="GF63" i="7" s="1"/>
  <c r="GH63" i="7" s="1"/>
  <c r="GJ63" i="7" s="1"/>
  <c r="GL63" i="7" s="1"/>
  <c r="GN63" i="7" s="1"/>
  <c r="GP63" i="7" s="1"/>
  <c r="GR63" i="7" s="1"/>
  <c r="GT63" i="7" s="1"/>
  <c r="GV63" i="7" s="1"/>
  <c r="GX63" i="7" s="1"/>
  <c r="GZ63" i="7" s="1"/>
  <c r="HB63" i="7" s="1"/>
  <c r="HD63" i="7" s="1"/>
  <c r="HF63" i="7" s="1"/>
  <c r="HH63" i="7" s="1"/>
  <c r="HJ63" i="7" s="1"/>
  <c r="HL63" i="7" s="1"/>
  <c r="HN63" i="7" s="1"/>
  <c r="HP63" i="7" s="1"/>
  <c r="HR63" i="7" s="1"/>
  <c r="HT63" i="7" s="1"/>
  <c r="HV63" i="7" s="1"/>
  <c r="HX63" i="7" s="1"/>
  <c r="HZ63" i="7" s="1"/>
  <c r="IB63" i="7" s="1"/>
  <c r="ID63" i="7" s="1"/>
  <c r="IF63" i="7" s="1"/>
  <c r="IH63" i="7" s="1"/>
  <c r="IJ63" i="7" s="1"/>
  <c r="IL63" i="7" s="1"/>
  <c r="IN63" i="7" s="1"/>
  <c r="IP63" i="7" s="1"/>
  <c r="IR63" i="7" s="1"/>
  <c r="IT63" i="7" s="1"/>
  <c r="IV63" i="7" s="1"/>
  <c r="IX63" i="7" s="1"/>
  <c r="IZ63" i="7" s="1"/>
  <c r="JB63" i="7" s="1"/>
  <c r="JD63" i="7" s="1"/>
  <c r="JF63" i="7" s="1"/>
  <c r="JH63" i="7" s="1"/>
  <c r="JJ63" i="7" s="1"/>
  <c r="JL63" i="7" s="1"/>
  <c r="JN63" i="7" s="1"/>
  <c r="JP63" i="7" s="1"/>
  <c r="JR63" i="7" s="1"/>
  <c r="JT63" i="7" s="1"/>
  <c r="JV63" i="7" s="1"/>
  <c r="JX63" i="7" s="1"/>
  <c r="JZ63" i="7" s="1"/>
  <c r="KB63" i="7" s="1"/>
  <c r="KD63" i="7" s="1"/>
  <c r="KF63" i="7" s="1"/>
  <c r="KH63" i="7" s="1"/>
  <c r="KJ63" i="7" s="1"/>
  <c r="KL63" i="7" s="1"/>
  <c r="KN63" i="7" s="1"/>
  <c r="KP63" i="7" s="1"/>
  <c r="KR63" i="7" s="1"/>
  <c r="KT63" i="7" s="1"/>
  <c r="KV63" i="7" s="1"/>
  <c r="KX63" i="7" s="1"/>
  <c r="KZ63" i="7" s="1"/>
  <c r="LB63" i="7" s="1"/>
  <c r="LD63" i="7" s="1"/>
  <c r="LF63" i="7" s="1"/>
  <c r="LH63" i="7" s="1"/>
  <c r="LJ63" i="7" s="1"/>
  <c r="LL63" i="7" s="1"/>
  <c r="LN63" i="7" s="1"/>
  <c r="LP63" i="7" s="1"/>
  <c r="LR63" i="7" s="1"/>
  <c r="LT63" i="7" s="1"/>
  <c r="LV63" i="7" s="1"/>
  <c r="LX63" i="7" s="1"/>
  <c r="LZ63" i="7" s="1"/>
  <c r="MB63" i="7" s="1"/>
  <c r="MD63" i="7" s="1"/>
  <c r="MF63" i="7" s="1"/>
  <c r="MH63" i="7" s="1"/>
  <c r="MJ63" i="7" s="1"/>
  <c r="ML63" i="7" s="1"/>
  <c r="MN63" i="7" s="1"/>
  <c r="MP63" i="7" s="1"/>
  <c r="MR63" i="7" s="1"/>
  <c r="MT63" i="7" s="1"/>
  <c r="MV63" i="7" s="1"/>
  <c r="MX63" i="7" s="1"/>
  <c r="MZ63" i="7" s="1"/>
  <c r="NB63" i="7" s="1"/>
  <c r="ND63" i="7" s="1"/>
  <c r="NF63" i="7" s="1"/>
  <c r="NH63" i="7" s="1"/>
  <c r="NJ63" i="7" s="1"/>
  <c r="NL63" i="7" s="1"/>
  <c r="NN63" i="7" s="1"/>
  <c r="NP63" i="7" s="1"/>
  <c r="NR63" i="7" s="1"/>
  <c r="NT63" i="7" s="1"/>
  <c r="NV63" i="7" s="1"/>
  <c r="NX63" i="7" s="1"/>
  <c r="NZ63" i="7" s="1"/>
  <c r="OB63" i="7" s="1"/>
  <c r="OD63" i="7" s="1"/>
  <c r="OF63" i="7" s="1"/>
  <c r="OH63" i="7" s="1"/>
  <c r="OJ63" i="7" s="1"/>
  <c r="OL63" i="7" s="1"/>
  <c r="ON63" i="7" s="1"/>
  <c r="OP63" i="7" s="1"/>
  <c r="OR63" i="7" s="1"/>
  <c r="OT63" i="7" s="1"/>
  <c r="OV63" i="7" s="1"/>
  <c r="OX63" i="7" s="1"/>
  <c r="OZ63" i="7" s="1"/>
  <c r="PB63" i="7" s="1"/>
  <c r="PD63" i="7" s="1"/>
  <c r="PF63" i="7" s="1"/>
  <c r="PH63" i="7" s="1"/>
  <c r="PJ63" i="7" s="1"/>
  <c r="PL63" i="7" s="1"/>
  <c r="PN63" i="7" s="1"/>
  <c r="PP63" i="7" s="1"/>
  <c r="PR63" i="7" s="1"/>
  <c r="PT63" i="7" s="1"/>
  <c r="PV63" i="7" s="1"/>
  <c r="PX63" i="7" s="1"/>
  <c r="PZ63" i="7" s="1"/>
  <c r="QB63" i="7" s="1"/>
  <c r="QD63" i="7" s="1"/>
  <c r="QF63" i="7" s="1"/>
  <c r="QH63" i="7" s="1"/>
  <c r="QJ63" i="7" s="1"/>
  <c r="QL63" i="7" s="1"/>
  <c r="QN63" i="7" s="1"/>
  <c r="QP63" i="7" s="1"/>
  <c r="QR63" i="7" s="1"/>
  <c r="QT63" i="7" s="1"/>
  <c r="QV63" i="7" s="1"/>
  <c r="QX63" i="7" s="1"/>
  <c r="QZ63" i="7" s="1"/>
  <c r="RB63" i="7" s="1"/>
  <c r="RD63" i="7" s="1"/>
  <c r="RF63" i="7" s="1"/>
  <c r="RH63" i="7" s="1"/>
  <c r="RJ63" i="7" s="1"/>
  <c r="RL63" i="7" s="1"/>
  <c r="RN63" i="7" s="1"/>
  <c r="RP63" i="7" s="1"/>
  <c r="RR63" i="7" s="1"/>
  <c r="RT63" i="7" s="1"/>
  <c r="RV63" i="7" s="1"/>
  <c r="RX63" i="7" s="1"/>
  <c r="RZ63" i="7" s="1"/>
  <c r="SB63" i="7" s="1"/>
  <c r="SD63" i="7" s="1"/>
  <c r="SF63" i="7" s="1"/>
  <c r="SH63" i="7" s="1"/>
  <c r="SJ63" i="7" s="1"/>
  <c r="SL63" i="7" s="1"/>
  <c r="SN63" i="7" s="1"/>
  <c r="SP63" i="7" s="1"/>
  <c r="SR63" i="7" s="1"/>
  <c r="ST63" i="7" s="1"/>
  <c r="SV63" i="7" s="1"/>
  <c r="SX63" i="7" s="1"/>
  <c r="SZ63" i="7" s="1"/>
  <c r="TB63" i="7" s="1"/>
  <c r="TD63" i="7" s="1"/>
  <c r="TF63" i="7" s="1"/>
  <c r="TH63" i="7" s="1"/>
  <c r="TJ63" i="7" s="1"/>
  <c r="TL63" i="7" s="1"/>
  <c r="TN63" i="7" s="1"/>
  <c r="TP63" i="7" s="1"/>
  <c r="TR63" i="7" s="1"/>
  <c r="TT63" i="7" s="1"/>
  <c r="TV63" i="7" s="1"/>
  <c r="TX63" i="7" s="1"/>
  <c r="TZ63" i="7" s="1"/>
  <c r="UB63" i="7" s="1"/>
  <c r="UD63" i="7" s="1"/>
  <c r="UF63" i="7" s="1"/>
  <c r="UH63" i="7" s="1"/>
  <c r="UJ63" i="7" s="1"/>
  <c r="UL63" i="7" s="1"/>
  <c r="UN63" i="7" s="1"/>
  <c r="UP63" i="7" s="1"/>
  <c r="UR63" i="7" s="1"/>
  <c r="UT63" i="7" s="1"/>
  <c r="UV63" i="7" s="1"/>
  <c r="UX63" i="7" s="1"/>
  <c r="UZ63" i="7" s="1"/>
  <c r="VB63" i="7" s="1"/>
  <c r="VD63" i="7" s="1"/>
  <c r="VF63" i="7" s="1"/>
  <c r="VH63" i="7" s="1"/>
  <c r="VJ63" i="7" s="1"/>
  <c r="VL63" i="7" s="1"/>
  <c r="VN63" i="7" s="1"/>
  <c r="VP63" i="7" s="1"/>
  <c r="VR63" i="7" s="1"/>
  <c r="VT63" i="7" s="1"/>
  <c r="VV63" i="7" s="1"/>
  <c r="VX63" i="7" s="1"/>
  <c r="VZ63" i="7" s="1"/>
  <c r="WB63" i="7" s="1"/>
  <c r="WD63" i="7" s="1"/>
  <c r="WF63" i="7" s="1"/>
  <c r="WH63" i="7" s="1"/>
  <c r="WJ63" i="7" s="1"/>
  <c r="WL63" i="7" s="1"/>
  <c r="WN63" i="7" s="1"/>
  <c r="WP63" i="7" s="1"/>
  <c r="WR63" i="7" s="1"/>
  <c r="WT63" i="7" s="1"/>
  <c r="WV63" i="7" s="1"/>
  <c r="WX63" i="7" s="1"/>
  <c r="WZ63" i="7" s="1"/>
  <c r="XB63" i="7" s="1"/>
  <c r="XD63" i="7" s="1"/>
  <c r="XF63" i="7" s="1"/>
  <c r="XH63" i="7" s="1"/>
  <c r="XJ63" i="7" s="1"/>
  <c r="XL63" i="7" s="1"/>
  <c r="XN63" i="7" s="1"/>
  <c r="XP63" i="7" s="1"/>
  <c r="XR63" i="7" s="1"/>
  <c r="XT63" i="7" s="1"/>
  <c r="XV63" i="7" s="1"/>
  <c r="XX63" i="7" s="1"/>
  <c r="XZ63" i="7" s="1"/>
  <c r="YB63" i="7" s="1"/>
  <c r="YD63" i="7" s="1"/>
  <c r="YF63" i="7" s="1"/>
  <c r="YH63" i="7" s="1"/>
  <c r="YJ63" i="7" s="1"/>
  <c r="YL63" i="7" s="1"/>
  <c r="YN63" i="7" s="1"/>
  <c r="YP63" i="7" s="1"/>
  <c r="YR63" i="7" s="1"/>
  <c r="YT63" i="7" s="1"/>
  <c r="YV63" i="7" s="1"/>
  <c r="YX63" i="7" s="1"/>
  <c r="YZ63" i="7" s="1"/>
  <c r="ZB63" i="7" s="1"/>
  <c r="ZD63" i="7" s="1"/>
  <c r="ZF63" i="7" s="1"/>
  <c r="ZH63" i="7" s="1"/>
  <c r="ZJ63" i="7" s="1"/>
  <c r="ZL63" i="7" s="1"/>
  <c r="ZN63" i="7" s="1"/>
  <c r="ZP63" i="7" s="1"/>
  <c r="ZR63" i="7" s="1"/>
  <c r="ZT63" i="7" s="1"/>
  <c r="ZV63" i="7" s="1"/>
  <c r="ZX63" i="7" s="1"/>
  <c r="ZZ63" i="7" s="1"/>
  <c r="AAB63" i="7" s="1"/>
  <c r="AAD63" i="7" s="1"/>
  <c r="AAF63" i="7" s="1"/>
  <c r="AAH63" i="7" s="1"/>
  <c r="AAJ63" i="7" s="1"/>
  <c r="AAL63" i="7" s="1"/>
  <c r="AAN63" i="7" s="1"/>
  <c r="AAP63" i="7" s="1"/>
  <c r="AAR63" i="7" s="1"/>
  <c r="AAT63" i="7" s="1"/>
  <c r="AAV63" i="7" s="1"/>
  <c r="AAX63" i="7" s="1"/>
  <c r="AAZ63" i="7" s="1"/>
  <c r="ABB63" i="7" s="1"/>
  <c r="ABD63" i="7" s="1"/>
  <c r="ABF63" i="7" s="1"/>
  <c r="ABH63" i="7" s="1"/>
  <c r="ABJ63" i="7" s="1"/>
  <c r="ABL63" i="7" s="1"/>
  <c r="ABN63" i="7" s="1"/>
  <c r="ABP63" i="7" s="1"/>
  <c r="ABR63" i="7" s="1"/>
  <c r="ABT63" i="7" s="1"/>
  <c r="ABV63" i="7" s="1"/>
  <c r="ABX63" i="7" s="1"/>
  <c r="ABZ63" i="7" s="1"/>
  <c r="ACB63" i="7" s="1"/>
  <c r="ACD63" i="7" s="1"/>
  <c r="ACF63" i="7" s="1"/>
  <c r="ACH63" i="7" s="1"/>
  <c r="ACJ63" i="7" s="1"/>
  <c r="ACL63" i="7" s="1"/>
  <c r="ACN63" i="7" s="1"/>
  <c r="ACP63" i="7" s="1"/>
  <c r="ACR63" i="7" s="1"/>
  <c r="ACT63" i="7" s="1"/>
  <c r="ACV63" i="7" s="1"/>
  <c r="ACX63" i="7" s="1"/>
  <c r="ACZ63" i="7" s="1"/>
  <c r="ADB63" i="7" s="1"/>
  <c r="ADD63" i="7" s="1"/>
  <c r="ADF63" i="7" s="1"/>
  <c r="ADH63" i="7" s="1"/>
  <c r="ADJ63" i="7" s="1"/>
  <c r="ADL63" i="7" s="1"/>
  <c r="ADN63" i="7" s="1"/>
  <c r="ADP63" i="7" s="1"/>
  <c r="ADR63" i="7" s="1"/>
  <c r="ADT63" i="7" s="1"/>
  <c r="ADV63" i="7" s="1"/>
  <c r="ADX63" i="7" s="1"/>
  <c r="ADZ63" i="7" s="1"/>
  <c r="AEB63" i="7" s="1"/>
  <c r="AED63" i="7" s="1"/>
  <c r="AEF63" i="7" s="1"/>
  <c r="AEH63" i="7" s="1"/>
  <c r="AEJ63" i="7" s="1"/>
  <c r="AEL63" i="7" s="1"/>
  <c r="AEN63" i="7" s="1"/>
  <c r="AEP63" i="7" s="1"/>
  <c r="AER63" i="7" s="1"/>
  <c r="AET63" i="7" s="1"/>
  <c r="AEV63" i="7" s="1"/>
  <c r="AEX63" i="7" s="1"/>
  <c r="AEZ63" i="7" s="1"/>
  <c r="AFB63" i="7" s="1"/>
  <c r="AFD63" i="7" s="1"/>
  <c r="AFF63" i="7" s="1"/>
  <c r="AFH63" i="7" s="1"/>
  <c r="AFJ63" i="7" s="1"/>
  <c r="AFL63" i="7" s="1"/>
  <c r="AFN63" i="7" s="1"/>
  <c r="AFP63" i="7" s="1"/>
  <c r="AFR63" i="7" s="1"/>
  <c r="AFT63" i="7" s="1"/>
  <c r="AFV63" i="7" s="1"/>
  <c r="AFX63" i="7" s="1"/>
  <c r="AFZ63" i="7" s="1"/>
  <c r="AGB63" i="7" s="1"/>
  <c r="AGD63" i="7" s="1"/>
  <c r="AGF63" i="7" s="1"/>
  <c r="AGH63" i="7" s="1"/>
  <c r="AGJ63" i="7" s="1"/>
  <c r="AGL63" i="7" s="1"/>
  <c r="AGN63" i="7" s="1"/>
  <c r="AGP63" i="7" s="1"/>
  <c r="AGR63" i="7" s="1"/>
  <c r="AGT63" i="7" s="1"/>
  <c r="AGV63" i="7" s="1"/>
  <c r="AGX63" i="7" s="1"/>
  <c r="AGZ63" i="7" s="1"/>
  <c r="AHB63" i="7" s="1"/>
  <c r="AHD63" i="7" s="1"/>
  <c r="AHF63" i="7" s="1"/>
  <c r="AHH63" i="7" s="1"/>
  <c r="AHJ63" i="7" s="1"/>
  <c r="AHL63" i="7" s="1"/>
  <c r="AHN63" i="7" s="1"/>
  <c r="AHP63" i="7" s="1"/>
  <c r="AHR63" i="7" s="1"/>
  <c r="AHT63" i="7" s="1"/>
  <c r="AHV63" i="7" s="1"/>
  <c r="AHX63" i="7" s="1"/>
  <c r="AHZ63" i="7" s="1"/>
  <c r="AIB63" i="7" s="1"/>
  <c r="AID63" i="7" s="1"/>
  <c r="AIF63" i="7" s="1"/>
  <c r="AIH63" i="7" s="1"/>
  <c r="AIJ63" i="7" s="1"/>
  <c r="AIL63" i="7" s="1"/>
  <c r="AIN63" i="7" s="1"/>
  <c r="AIP63" i="7" s="1"/>
  <c r="AIR63" i="7" s="1"/>
  <c r="AIT63" i="7" s="1"/>
  <c r="AIV63" i="7" s="1"/>
  <c r="AIX63" i="7" s="1"/>
  <c r="AIZ63" i="7" s="1"/>
  <c r="AJB63" i="7" s="1"/>
  <c r="AJD63" i="7" s="1"/>
  <c r="AJF63" i="7" s="1"/>
  <c r="AJH63" i="7" s="1"/>
  <c r="AJJ63" i="7" s="1"/>
  <c r="AJL63" i="7" s="1"/>
  <c r="AJN63" i="7" s="1"/>
  <c r="AJP63" i="7" s="1"/>
  <c r="AJR63" i="7" s="1"/>
  <c r="AJT63" i="7" s="1"/>
  <c r="AJV63" i="7" s="1"/>
  <c r="AJX63" i="7" s="1"/>
  <c r="AJZ63" i="7" s="1"/>
  <c r="AKB63" i="7" s="1"/>
  <c r="AKD63" i="7" s="1"/>
  <c r="AKF63" i="7" s="1"/>
  <c r="AKH63" i="7" s="1"/>
  <c r="AKJ63" i="7" s="1"/>
  <c r="AKL63" i="7" s="1"/>
  <c r="AKN63" i="7" s="1"/>
  <c r="AKP63" i="7" s="1"/>
  <c r="AKR63" i="7" s="1"/>
  <c r="AKT63" i="7" s="1"/>
  <c r="AKV63" i="7" s="1"/>
  <c r="AKX63" i="7" s="1"/>
  <c r="AKZ63" i="7" s="1"/>
  <c r="ALB63" i="7" s="1"/>
  <c r="ALD63" i="7" s="1"/>
  <c r="ALF63" i="7" s="1"/>
  <c r="ALH63" i="7" s="1"/>
  <c r="ALJ63" i="7" s="1"/>
  <c r="ALL63" i="7" s="1"/>
  <c r="ALN63" i="7" s="1"/>
  <c r="ALP63" i="7" s="1"/>
  <c r="ALR63" i="7" s="1"/>
  <c r="ALT63" i="7" s="1"/>
  <c r="ALV63" i="7" s="1"/>
  <c r="ALX63" i="7" s="1"/>
  <c r="ALZ63" i="7" s="1"/>
  <c r="AMB63" i="7" s="1"/>
  <c r="AMD63" i="7" s="1"/>
  <c r="AMF63" i="7" s="1"/>
  <c r="AMH63" i="7" s="1"/>
  <c r="AMJ63" i="7" s="1"/>
  <c r="AML63" i="7" s="1"/>
  <c r="AMN63" i="7" s="1"/>
  <c r="AMP63" i="7" s="1"/>
  <c r="AMR63" i="7" s="1"/>
  <c r="AMT63" i="7" s="1"/>
  <c r="AMV63" i="7" s="1"/>
  <c r="AMX63" i="7" s="1"/>
  <c r="AMZ63" i="7" s="1"/>
  <c r="ANB63" i="7" s="1"/>
  <c r="AND63" i="7" s="1"/>
  <c r="ANF63" i="7" s="1"/>
  <c r="ANH63" i="7" s="1"/>
  <c r="ANJ63" i="7" s="1"/>
  <c r="ANL63" i="7" s="1"/>
  <c r="ANN63" i="7" s="1"/>
  <c r="ANP63" i="7" s="1"/>
  <c r="ANR63" i="7" s="1"/>
  <c r="ANT63" i="7" s="1"/>
  <c r="ANV63" i="7" s="1"/>
  <c r="ANX63" i="7" s="1"/>
  <c r="ANZ63" i="7" s="1"/>
  <c r="AOB63" i="7" s="1"/>
  <c r="AOD63" i="7" s="1"/>
  <c r="AOF63" i="7" s="1"/>
  <c r="AOH63" i="7" s="1"/>
  <c r="AOJ63" i="7" s="1"/>
  <c r="AOL63" i="7" s="1"/>
  <c r="AON63" i="7" s="1"/>
  <c r="AOP63" i="7" s="1"/>
  <c r="AOR63" i="7" s="1"/>
  <c r="AOT63" i="7" s="1"/>
  <c r="AOV63" i="7" s="1"/>
  <c r="AOX63" i="7" s="1"/>
  <c r="AOZ63" i="7" s="1"/>
  <c r="APB63" i="7" s="1"/>
  <c r="APD63" i="7" s="1"/>
  <c r="APF63" i="7" s="1"/>
  <c r="APH63" i="7" s="1"/>
  <c r="APJ63" i="7" s="1"/>
  <c r="APL63" i="7" s="1"/>
  <c r="APN63" i="7" s="1"/>
  <c r="APP63" i="7" s="1"/>
  <c r="APR63" i="7" s="1"/>
  <c r="APT63" i="7" s="1"/>
  <c r="APV63" i="7" s="1"/>
  <c r="APX63" i="7" s="1"/>
  <c r="APZ63" i="7" s="1"/>
  <c r="AQB63" i="7" s="1"/>
  <c r="AQD63" i="7" s="1"/>
  <c r="AQF63" i="7" s="1"/>
  <c r="AQH63" i="7" s="1"/>
  <c r="AQJ63" i="7" s="1"/>
  <c r="AQL63" i="7" s="1"/>
  <c r="AQN63" i="7" s="1"/>
  <c r="AQP63" i="7" s="1"/>
  <c r="AQR63" i="7" s="1"/>
  <c r="AQT63" i="7" s="1"/>
  <c r="AQV63" i="7" s="1"/>
  <c r="AQX63" i="7" s="1"/>
  <c r="AQZ63" i="7" s="1"/>
  <c r="ARB63" i="7" s="1"/>
  <c r="ARD63" i="7" s="1"/>
  <c r="ARF63" i="7" s="1"/>
  <c r="ARH63" i="7" s="1"/>
  <c r="ARJ63" i="7" s="1"/>
  <c r="ARL63" i="7" s="1"/>
  <c r="ARN63" i="7" s="1"/>
  <c r="ARP63" i="7" s="1"/>
  <c r="ARR63" i="7" s="1"/>
  <c r="ART63" i="7" s="1"/>
  <c r="ARV63" i="7" s="1"/>
  <c r="ARX63" i="7" s="1"/>
  <c r="ARZ63" i="7" s="1"/>
  <c r="ASB63" i="7" s="1"/>
  <c r="ASD63" i="7" s="1"/>
  <c r="ASF63" i="7" s="1"/>
  <c r="ASH63" i="7" s="1"/>
  <c r="ASJ63" i="7" s="1"/>
  <c r="ASL63" i="7" s="1"/>
  <c r="ASN63" i="7" s="1"/>
  <c r="ASP63" i="7" s="1"/>
  <c r="ASR63" i="7" s="1"/>
  <c r="AST63" i="7" s="1"/>
  <c r="ASV63" i="7" s="1"/>
  <c r="ASX63" i="7" s="1"/>
  <c r="ASZ63" i="7" s="1"/>
  <c r="ATB63" i="7" s="1"/>
  <c r="ATD63" i="7" s="1"/>
  <c r="ATF63" i="7" s="1"/>
  <c r="ATH63" i="7" s="1"/>
  <c r="ATJ63" i="7" s="1"/>
  <c r="ATL63" i="7" s="1"/>
  <c r="ATN63" i="7" s="1"/>
  <c r="ATP63" i="7" s="1"/>
  <c r="ATR63" i="7" s="1"/>
  <c r="ATT63" i="7" s="1"/>
  <c r="ATV63" i="7" s="1"/>
  <c r="ATX63" i="7" s="1"/>
  <c r="ATZ63" i="7" s="1"/>
  <c r="AUB63" i="7" s="1"/>
  <c r="AUD63" i="7" s="1"/>
  <c r="AUF63" i="7" s="1"/>
  <c r="AUH63" i="7" s="1"/>
  <c r="AUJ63" i="7" s="1"/>
  <c r="AUL63" i="7" s="1"/>
  <c r="AUN63" i="7" s="1"/>
  <c r="AUP63" i="7" s="1"/>
  <c r="AUR63" i="7" s="1"/>
  <c r="AUT63" i="7" s="1"/>
  <c r="AUV63" i="7" s="1"/>
  <c r="AUX63" i="7" s="1"/>
  <c r="AUZ63" i="7" s="1"/>
  <c r="AVB63" i="7" s="1"/>
  <c r="AVD63" i="7" s="1"/>
  <c r="AVF63" i="7" s="1"/>
  <c r="AVH63" i="7" s="1"/>
  <c r="AVJ63" i="7" s="1"/>
  <c r="AVL63" i="7" s="1"/>
  <c r="AVN63" i="7" s="1"/>
  <c r="AVP63" i="7" s="1"/>
  <c r="AVR63" i="7" s="1"/>
  <c r="AVT63" i="7" s="1"/>
  <c r="AVV63" i="7" s="1"/>
  <c r="AVX63" i="7" s="1"/>
  <c r="AVZ63" i="7" s="1"/>
  <c r="AWB63" i="7" s="1"/>
  <c r="AWD63" i="7" s="1"/>
  <c r="AWF63" i="7" s="1"/>
  <c r="AWH63" i="7" s="1"/>
  <c r="AWJ63" i="7" s="1"/>
  <c r="AWL63" i="7" s="1"/>
  <c r="AWN63" i="7" s="1"/>
  <c r="AWP63" i="7" s="1"/>
  <c r="AWR63" i="7" s="1"/>
  <c r="AWT63" i="7" s="1"/>
  <c r="AWV63" i="7" s="1"/>
  <c r="AWX63" i="7" s="1"/>
  <c r="AWZ63" i="7" s="1"/>
  <c r="AXB63" i="7" s="1"/>
  <c r="AXD63" i="7" s="1"/>
  <c r="AXF63" i="7" s="1"/>
  <c r="AXH63" i="7" s="1"/>
  <c r="AXJ63" i="7" s="1"/>
  <c r="AXL63" i="7" s="1"/>
  <c r="AXN63" i="7" s="1"/>
  <c r="AXP63" i="7" s="1"/>
  <c r="AXR63" i="7" s="1"/>
  <c r="AXT63" i="7" s="1"/>
  <c r="AXV63" i="7" s="1"/>
  <c r="AXX63" i="7" s="1"/>
  <c r="AXZ63" i="7" s="1"/>
  <c r="AYB63" i="7" s="1"/>
  <c r="AYD63" i="7" s="1"/>
  <c r="AYF63" i="7" s="1"/>
  <c r="AYH63" i="7" s="1"/>
  <c r="AYJ63" i="7" s="1"/>
  <c r="AYL63" i="7" s="1"/>
  <c r="AYN63" i="7" s="1"/>
  <c r="AYP63" i="7" s="1"/>
  <c r="AYR63" i="7" s="1"/>
  <c r="AYT63" i="7" s="1"/>
  <c r="AYV63" i="7" s="1"/>
  <c r="AYX63" i="7" s="1"/>
  <c r="AYZ63" i="7" s="1"/>
  <c r="AZB63" i="7" s="1"/>
  <c r="AZD63" i="7" s="1"/>
  <c r="AZF63" i="7" s="1"/>
  <c r="AZH63" i="7" s="1"/>
  <c r="AZJ63" i="7" s="1"/>
  <c r="AZL63" i="7" s="1"/>
  <c r="AZN63" i="7" s="1"/>
  <c r="AZP63" i="7" s="1"/>
  <c r="AZR63" i="7" s="1"/>
  <c r="AZT63" i="7" s="1"/>
  <c r="AZV63" i="7" s="1"/>
  <c r="AZX63" i="7" s="1"/>
  <c r="AZZ63" i="7" s="1"/>
  <c r="BAB63" i="7" s="1"/>
  <c r="BAD63" i="7" s="1"/>
  <c r="BAF63" i="7" s="1"/>
  <c r="BAH63" i="7" s="1"/>
  <c r="BAJ63" i="7" s="1"/>
  <c r="BAL63" i="7" s="1"/>
  <c r="BAN63" i="7" s="1"/>
  <c r="BAP63" i="7" s="1"/>
  <c r="BAR63" i="7" s="1"/>
  <c r="BAT63" i="7" s="1"/>
  <c r="BAV63" i="7" s="1"/>
  <c r="BAX63" i="7" s="1"/>
  <c r="BAZ63" i="7" s="1"/>
  <c r="BBB63" i="7" s="1"/>
  <c r="BBD63" i="7" s="1"/>
  <c r="BBF63" i="7" s="1"/>
  <c r="BBH63" i="7" s="1"/>
  <c r="BBJ63" i="7" s="1"/>
  <c r="BBL63" i="7" s="1"/>
  <c r="BBN63" i="7" s="1"/>
  <c r="BBP63" i="7" s="1"/>
  <c r="BBR63" i="7" s="1"/>
  <c r="BBT63" i="7" s="1"/>
  <c r="BBV63" i="7" s="1"/>
  <c r="BBX63" i="7" s="1"/>
  <c r="BBZ63" i="7" s="1"/>
  <c r="BCB63" i="7" s="1"/>
  <c r="BCD63" i="7" s="1"/>
  <c r="BCF63" i="7" s="1"/>
  <c r="BCH63" i="7" s="1"/>
  <c r="BCJ63" i="7" s="1"/>
  <c r="BCL63" i="7" s="1"/>
  <c r="BCN63" i="7" s="1"/>
  <c r="BCP63" i="7" s="1"/>
  <c r="BCR63" i="7" s="1"/>
  <c r="BCT63" i="7" s="1"/>
  <c r="BCV63" i="7" s="1"/>
  <c r="BCX63" i="7" s="1"/>
  <c r="BCZ63" i="7" s="1"/>
  <c r="BDB63" i="7" s="1"/>
  <c r="BDD63" i="7" s="1"/>
  <c r="BDF63" i="7" s="1"/>
  <c r="BDH63" i="7" s="1"/>
  <c r="BDJ63" i="7" s="1"/>
  <c r="BDL63" i="7" s="1"/>
  <c r="BDN63" i="7" s="1"/>
  <c r="BDP63" i="7" s="1"/>
  <c r="BDR63" i="7" s="1"/>
  <c r="BDT63" i="7" s="1"/>
  <c r="BDV63" i="7" s="1"/>
  <c r="BDX63" i="7" s="1"/>
  <c r="BDZ63" i="7" s="1"/>
  <c r="BEB63" i="7" s="1"/>
  <c r="BED63" i="7" s="1"/>
  <c r="BEF63" i="7" s="1"/>
  <c r="BEH63" i="7" s="1"/>
  <c r="BEJ63" i="7" s="1"/>
  <c r="BEL63" i="7" s="1"/>
  <c r="BEN63" i="7" s="1"/>
  <c r="BEP63" i="7" s="1"/>
  <c r="BER63" i="7" s="1"/>
  <c r="BET63" i="7" s="1"/>
  <c r="BEV63" i="7" s="1"/>
  <c r="BEX63" i="7" s="1"/>
  <c r="BEZ63" i="7" s="1"/>
  <c r="BFB63" i="7" s="1"/>
  <c r="BFD63" i="7" s="1"/>
  <c r="BFF63" i="7" s="1"/>
  <c r="BFH63" i="7" s="1"/>
  <c r="BFJ63" i="7" s="1"/>
  <c r="BFL63" i="7" s="1"/>
  <c r="BFN63" i="7" s="1"/>
  <c r="BFP63" i="7" s="1"/>
  <c r="BFR63" i="7" s="1"/>
  <c r="BFT63" i="7" s="1"/>
  <c r="BFV63" i="7" s="1"/>
  <c r="BFX63" i="7" s="1"/>
  <c r="BFZ63" i="7" s="1"/>
  <c r="BGB63" i="7" s="1"/>
  <c r="BGD63" i="7" s="1"/>
  <c r="BGF63" i="7" s="1"/>
  <c r="BGH63" i="7" s="1"/>
  <c r="BGJ63" i="7" s="1"/>
  <c r="BGL63" i="7" s="1"/>
  <c r="BGN63" i="7" s="1"/>
  <c r="BGP63" i="7" s="1"/>
  <c r="BGR63" i="7" s="1"/>
  <c r="BGT63" i="7" s="1"/>
  <c r="BGV63" i="7" s="1"/>
  <c r="BGX63" i="7" s="1"/>
  <c r="BGZ63" i="7" s="1"/>
  <c r="BHB63" i="7" s="1"/>
  <c r="BHD63" i="7" s="1"/>
  <c r="BHF63" i="7" s="1"/>
  <c r="BHH63" i="7" s="1"/>
  <c r="BHJ63" i="7" s="1"/>
  <c r="BHL63" i="7" s="1"/>
  <c r="BHN63" i="7" s="1"/>
  <c r="BHP63" i="7" s="1"/>
  <c r="BHR63" i="7" s="1"/>
  <c r="BHT63" i="7" s="1"/>
  <c r="BHV63" i="7" s="1"/>
  <c r="BHX63" i="7" s="1"/>
  <c r="BHZ63" i="7" s="1"/>
  <c r="BIB63" i="7" s="1"/>
  <c r="BID63" i="7" s="1"/>
  <c r="BIF63" i="7" s="1"/>
  <c r="BIH63" i="7" s="1"/>
  <c r="BIJ63" i="7" s="1"/>
  <c r="BIL63" i="7" s="1"/>
  <c r="BIN63" i="7" s="1"/>
  <c r="BIP63" i="7" s="1"/>
  <c r="BIR63" i="7" s="1"/>
  <c r="BIT63" i="7" s="1"/>
  <c r="BIV63" i="7" s="1"/>
  <c r="BIX63" i="7" s="1"/>
  <c r="BIZ63" i="7" s="1"/>
  <c r="BJB63" i="7" s="1"/>
  <c r="BJD63" i="7" s="1"/>
  <c r="BJF63" i="7" s="1"/>
  <c r="BJH63" i="7" s="1"/>
  <c r="BJJ63" i="7" s="1"/>
  <c r="BJL63" i="7" s="1"/>
  <c r="BJN63" i="7" s="1"/>
  <c r="BJP63" i="7" s="1"/>
  <c r="BJR63" i="7" s="1"/>
  <c r="BJT63" i="7" s="1"/>
  <c r="BJV63" i="7" s="1"/>
  <c r="BJX63" i="7" s="1"/>
  <c r="BJZ63" i="7" s="1"/>
  <c r="BKB63" i="7" s="1"/>
  <c r="BKD63" i="7" s="1"/>
  <c r="BKF63" i="7" s="1"/>
  <c r="BKH63" i="7" s="1"/>
  <c r="BKJ63" i="7" s="1"/>
  <c r="BKL63" i="7" s="1"/>
  <c r="BKN63" i="7" s="1"/>
  <c r="BKP63" i="7" s="1"/>
  <c r="BKR63" i="7" s="1"/>
  <c r="BKT63" i="7" s="1"/>
  <c r="BKV63" i="7" s="1"/>
  <c r="BKX63" i="7" s="1"/>
  <c r="BKZ63" i="7" s="1"/>
  <c r="BLB63" i="7" s="1"/>
  <c r="BLD63" i="7" s="1"/>
  <c r="BLF63" i="7" s="1"/>
  <c r="BLH63" i="7" s="1"/>
  <c r="BLJ63" i="7" s="1"/>
  <c r="BLL63" i="7" s="1"/>
  <c r="BLN63" i="7" s="1"/>
  <c r="BLP63" i="7" s="1"/>
  <c r="BLR63" i="7" s="1"/>
  <c r="BLT63" i="7" s="1"/>
  <c r="BLV63" i="7" s="1"/>
  <c r="BLX63" i="7" s="1"/>
  <c r="BLZ63" i="7" s="1"/>
  <c r="BMB63" i="7" s="1"/>
  <c r="BMD63" i="7" s="1"/>
  <c r="BMF63" i="7" s="1"/>
  <c r="BMH63" i="7" s="1"/>
  <c r="BMJ63" i="7" s="1"/>
  <c r="BML63" i="7" s="1"/>
  <c r="BMN63" i="7" s="1"/>
  <c r="BMP63" i="7" s="1"/>
  <c r="BMR63" i="7" s="1"/>
  <c r="BMT63" i="7" s="1"/>
  <c r="BMV63" i="7" s="1"/>
  <c r="BMX63" i="7" s="1"/>
  <c r="BMZ63" i="7" s="1"/>
  <c r="BNB63" i="7" s="1"/>
  <c r="BND63" i="7" s="1"/>
  <c r="BNF63" i="7" s="1"/>
  <c r="BNH63" i="7" s="1"/>
  <c r="BNJ63" i="7" s="1"/>
  <c r="BNL63" i="7" s="1"/>
  <c r="BNN63" i="7" s="1"/>
  <c r="BNP63" i="7" s="1"/>
  <c r="BNR63" i="7" s="1"/>
  <c r="BNT63" i="7" s="1"/>
  <c r="BNV63" i="7" s="1"/>
  <c r="BNX63" i="7" s="1"/>
  <c r="BNZ63" i="7" s="1"/>
  <c r="BOB63" i="7" s="1"/>
  <c r="BOD63" i="7" s="1"/>
  <c r="BOF63" i="7" s="1"/>
  <c r="BOH63" i="7" s="1"/>
  <c r="BOJ63" i="7" s="1"/>
  <c r="BOL63" i="7" s="1"/>
  <c r="BON63" i="7" s="1"/>
  <c r="BOP63" i="7" s="1"/>
  <c r="BOR63" i="7" s="1"/>
  <c r="BOT63" i="7" s="1"/>
  <c r="BOV63" i="7" s="1"/>
  <c r="BOX63" i="7" s="1"/>
  <c r="BOZ63" i="7" s="1"/>
  <c r="BPB63" i="7" s="1"/>
  <c r="BPD63" i="7" s="1"/>
  <c r="BPF63" i="7" s="1"/>
  <c r="BPH63" i="7" s="1"/>
  <c r="BPJ63" i="7" s="1"/>
  <c r="BPL63" i="7" s="1"/>
  <c r="BPN63" i="7" s="1"/>
  <c r="BPP63" i="7" s="1"/>
  <c r="BPR63" i="7" s="1"/>
  <c r="BPT63" i="7" s="1"/>
  <c r="BPV63" i="7" s="1"/>
  <c r="BPX63" i="7" s="1"/>
  <c r="BPZ63" i="7" s="1"/>
  <c r="BQB63" i="7" s="1"/>
  <c r="BQD63" i="7" s="1"/>
  <c r="BQF63" i="7" s="1"/>
  <c r="BQH63" i="7" s="1"/>
  <c r="BQJ63" i="7" s="1"/>
  <c r="BQL63" i="7" s="1"/>
  <c r="BQN63" i="7" s="1"/>
  <c r="BQP63" i="7" s="1"/>
  <c r="BQR63" i="7" s="1"/>
  <c r="BQT63" i="7" s="1"/>
  <c r="BQV63" i="7" s="1"/>
  <c r="BQX63" i="7" s="1"/>
  <c r="BQZ63" i="7" s="1"/>
  <c r="BRB63" i="7" s="1"/>
  <c r="BRD63" i="7" s="1"/>
  <c r="BRF63" i="7" s="1"/>
  <c r="BRH63" i="7" s="1"/>
  <c r="BRJ63" i="7" s="1"/>
  <c r="BRL63" i="7" s="1"/>
  <c r="BRN63" i="7" s="1"/>
  <c r="BRP63" i="7" s="1"/>
  <c r="BRR63" i="7" s="1"/>
  <c r="BRT63" i="7" s="1"/>
  <c r="BRV63" i="7" s="1"/>
  <c r="BRX63" i="7" s="1"/>
  <c r="BRZ63" i="7" s="1"/>
  <c r="BSB63" i="7" s="1"/>
  <c r="BSD63" i="7" s="1"/>
  <c r="BSF63" i="7" s="1"/>
  <c r="BSH63" i="7" s="1"/>
  <c r="BSJ63" i="7" s="1"/>
  <c r="BSL63" i="7" s="1"/>
  <c r="BSN63" i="7" s="1"/>
  <c r="BSP63" i="7" s="1"/>
  <c r="BSR63" i="7" s="1"/>
  <c r="BST63" i="7" s="1"/>
  <c r="BSV63" i="7" s="1"/>
  <c r="BSX63" i="7" s="1"/>
  <c r="BSZ63" i="7" s="1"/>
  <c r="BTB63" i="7" s="1"/>
  <c r="BTD63" i="7" s="1"/>
  <c r="BTF63" i="7" s="1"/>
  <c r="BTH63" i="7" s="1"/>
  <c r="BTJ63" i="7" s="1"/>
  <c r="BTL63" i="7" s="1"/>
  <c r="BTN63" i="7" s="1"/>
  <c r="BTP63" i="7" s="1"/>
  <c r="BTR63" i="7" s="1"/>
  <c r="BTT63" i="7" s="1"/>
  <c r="BTV63" i="7" s="1"/>
  <c r="BTX63" i="7" s="1"/>
  <c r="BTZ63" i="7" s="1"/>
  <c r="BUB63" i="7" s="1"/>
  <c r="BUD63" i="7" s="1"/>
  <c r="BUF63" i="7" s="1"/>
  <c r="BUH63" i="7" s="1"/>
  <c r="BUJ63" i="7" s="1"/>
  <c r="BUL63" i="7" s="1"/>
  <c r="BUN63" i="7" s="1"/>
  <c r="BUP63" i="7" s="1"/>
  <c r="BUR63" i="7" s="1"/>
  <c r="BUT63" i="7" s="1"/>
  <c r="BUV63" i="7" s="1"/>
  <c r="BUX63" i="7" s="1"/>
  <c r="BUZ63" i="7" s="1"/>
  <c r="BVB63" i="7" s="1"/>
  <c r="BVD63" i="7" s="1"/>
  <c r="BVF63" i="7" s="1"/>
  <c r="BVH63" i="7" s="1"/>
  <c r="BVJ63" i="7" s="1"/>
  <c r="BVL63" i="7" s="1"/>
  <c r="BVN63" i="7" s="1"/>
  <c r="BVP63" i="7" s="1"/>
  <c r="BVR63" i="7" s="1"/>
  <c r="BVT63" i="7" s="1"/>
  <c r="BVV63" i="7" s="1"/>
  <c r="BVX63" i="7" s="1"/>
  <c r="BVZ63" i="7" s="1"/>
  <c r="BWB63" i="7" s="1"/>
  <c r="BWD63" i="7" s="1"/>
  <c r="BWF63" i="7" s="1"/>
  <c r="BWH63" i="7" s="1"/>
  <c r="BWJ63" i="7" s="1"/>
  <c r="BWL63" i="7" s="1"/>
  <c r="BWN63" i="7" s="1"/>
  <c r="BWP63" i="7" s="1"/>
  <c r="BWR63" i="7" s="1"/>
  <c r="BWT63" i="7" s="1"/>
  <c r="BWV63" i="7" s="1"/>
  <c r="BWX63" i="7" s="1"/>
  <c r="BWZ63" i="7" s="1"/>
  <c r="BXB63" i="7" s="1"/>
  <c r="BXD63" i="7" s="1"/>
  <c r="BXF63" i="7" s="1"/>
  <c r="BXH63" i="7" s="1"/>
  <c r="BXJ63" i="7" s="1"/>
  <c r="BXL63" i="7" s="1"/>
  <c r="BXN63" i="7" s="1"/>
  <c r="BXP63" i="7" s="1"/>
  <c r="BXR63" i="7" s="1"/>
  <c r="BXT63" i="7" s="1"/>
  <c r="BXV63" i="7" s="1"/>
  <c r="BXX63" i="7" s="1"/>
  <c r="BXZ63" i="7" s="1"/>
  <c r="BYB63" i="7" s="1"/>
  <c r="BYD63" i="7" s="1"/>
  <c r="BYF63" i="7" s="1"/>
  <c r="BYH63" i="7" s="1"/>
  <c r="BYJ63" i="7" s="1"/>
  <c r="BYL63" i="7" s="1"/>
  <c r="BYN63" i="7" s="1"/>
  <c r="BYP63" i="7" s="1"/>
  <c r="BYR63" i="7" s="1"/>
  <c r="BYT63" i="7" s="1"/>
  <c r="BYV63" i="7" s="1"/>
  <c r="BYX63" i="7" s="1"/>
  <c r="BYZ63" i="7" s="1"/>
  <c r="BZB63" i="7" s="1"/>
  <c r="BZD63" i="7" s="1"/>
  <c r="BZF63" i="7" s="1"/>
  <c r="BZH63" i="7" s="1"/>
  <c r="BZJ63" i="7" s="1"/>
  <c r="BZL63" i="7" s="1"/>
  <c r="BZN63" i="7" s="1"/>
  <c r="BZP63" i="7" s="1"/>
  <c r="BZR63" i="7" s="1"/>
  <c r="BZT63" i="7" s="1"/>
  <c r="BZV63" i="7" s="1"/>
  <c r="BZX63" i="7" s="1"/>
  <c r="BZZ63" i="7" s="1"/>
  <c r="CAB63" i="7" s="1"/>
  <c r="CAD63" i="7" s="1"/>
  <c r="CAF63" i="7" s="1"/>
  <c r="CAH63" i="7" s="1"/>
  <c r="CAJ63" i="7" s="1"/>
  <c r="CAL63" i="7" s="1"/>
  <c r="CAN63" i="7" s="1"/>
  <c r="CAP63" i="7" s="1"/>
  <c r="CAR63" i="7" s="1"/>
  <c r="CAT63" i="7" s="1"/>
  <c r="CAV63" i="7" s="1"/>
  <c r="CAX63" i="7" s="1"/>
  <c r="CAZ63" i="7" s="1"/>
  <c r="CBB63" i="7" s="1"/>
  <c r="CBD63" i="7" s="1"/>
  <c r="CBF63" i="7" s="1"/>
  <c r="CBH63" i="7" s="1"/>
  <c r="CBJ63" i="7" s="1"/>
  <c r="CBL63" i="7" s="1"/>
  <c r="CBN63" i="7" s="1"/>
  <c r="CBP63" i="7" s="1"/>
  <c r="CBR63" i="7" s="1"/>
  <c r="CBT63" i="7" s="1"/>
  <c r="CBV63" i="7" s="1"/>
  <c r="CBX63" i="7" s="1"/>
  <c r="CBZ63" i="7" s="1"/>
  <c r="CCB63" i="7" s="1"/>
  <c r="CCD63" i="7" s="1"/>
  <c r="CCF63" i="7" s="1"/>
  <c r="CCH63" i="7" s="1"/>
  <c r="CCJ63" i="7" s="1"/>
  <c r="CCL63" i="7" s="1"/>
  <c r="CCN63" i="7" s="1"/>
  <c r="CCP63" i="7" s="1"/>
  <c r="CCR63" i="7" s="1"/>
  <c r="CCT63" i="7" s="1"/>
  <c r="CCV63" i="7" s="1"/>
  <c r="CCX63" i="7" s="1"/>
  <c r="CCZ63" i="7" s="1"/>
  <c r="CDB63" i="7" s="1"/>
  <c r="CDD63" i="7" s="1"/>
  <c r="CDF63" i="7" s="1"/>
  <c r="CDH63" i="7" s="1"/>
  <c r="CDJ63" i="7" s="1"/>
  <c r="CDL63" i="7" s="1"/>
  <c r="CDN63" i="7" s="1"/>
  <c r="CDP63" i="7" s="1"/>
  <c r="CDR63" i="7" s="1"/>
  <c r="CDT63" i="7" s="1"/>
  <c r="CDV63" i="7" s="1"/>
  <c r="CDX63" i="7" s="1"/>
  <c r="CDZ63" i="7" s="1"/>
  <c r="CEB63" i="7" s="1"/>
  <c r="CED63" i="7" s="1"/>
  <c r="CEF63" i="7" s="1"/>
  <c r="CEH63" i="7" s="1"/>
  <c r="CEJ63" i="7" s="1"/>
  <c r="CEL63" i="7" s="1"/>
  <c r="CEN63" i="7" s="1"/>
  <c r="CEP63" i="7" s="1"/>
  <c r="CER63" i="7" s="1"/>
  <c r="CET63" i="7" s="1"/>
  <c r="CEV63" i="7" s="1"/>
  <c r="CEX63" i="7" s="1"/>
  <c r="CEZ63" i="7" s="1"/>
  <c r="CFB63" i="7" s="1"/>
  <c r="CFD63" i="7" s="1"/>
  <c r="CFF63" i="7" s="1"/>
  <c r="CFH63" i="7" s="1"/>
  <c r="CFJ63" i="7" s="1"/>
  <c r="CFL63" i="7" s="1"/>
  <c r="CFN63" i="7" s="1"/>
  <c r="CFP63" i="7" s="1"/>
  <c r="CFR63" i="7" s="1"/>
  <c r="CFT63" i="7" s="1"/>
  <c r="CFV63" i="7" s="1"/>
  <c r="CFX63" i="7" s="1"/>
  <c r="CFZ63" i="7" s="1"/>
  <c r="CGB63" i="7" s="1"/>
  <c r="CGD63" i="7" s="1"/>
  <c r="CGF63" i="7" s="1"/>
  <c r="CGH63" i="7" s="1"/>
  <c r="CGJ63" i="7" s="1"/>
  <c r="CGL63" i="7" s="1"/>
  <c r="CGN63" i="7" s="1"/>
  <c r="CGP63" i="7" s="1"/>
  <c r="CGR63" i="7" s="1"/>
  <c r="CGT63" i="7" s="1"/>
  <c r="CGV63" i="7" s="1"/>
  <c r="CGX63" i="7" s="1"/>
  <c r="CGZ63" i="7" s="1"/>
  <c r="CHB63" i="7" s="1"/>
  <c r="CHD63" i="7" s="1"/>
  <c r="CHF63" i="7" s="1"/>
  <c r="CHH63" i="7" s="1"/>
  <c r="CHJ63" i="7" s="1"/>
  <c r="CHL63" i="7" s="1"/>
  <c r="CHN63" i="7" s="1"/>
  <c r="CHP63" i="7" s="1"/>
  <c r="CHR63" i="7" s="1"/>
  <c r="CHT63" i="7" s="1"/>
  <c r="CHV63" i="7" s="1"/>
  <c r="CHX63" i="7" s="1"/>
  <c r="CHZ63" i="7" s="1"/>
  <c r="CIB63" i="7" s="1"/>
  <c r="CID63" i="7" s="1"/>
  <c r="CIF63" i="7" s="1"/>
  <c r="CIH63" i="7" s="1"/>
  <c r="CIJ63" i="7" s="1"/>
  <c r="CIL63" i="7" s="1"/>
  <c r="CIN63" i="7" s="1"/>
  <c r="CIP63" i="7" s="1"/>
  <c r="CIR63" i="7" s="1"/>
  <c r="CIT63" i="7" s="1"/>
  <c r="CIV63" i="7" s="1"/>
  <c r="CIX63" i="7" s="1"/>
  <c r="CIZ63" i="7" s="1"/>
  <c r="CJB63" i="7" s="1"/>
  <c r="CJD63" i="7" s="1"/>
  <c r="CJF63" i="7" s="1"/>
  <c r="CJH63" i="7" s="1"/>
  <c r="CJJ63" i="7" s="1"/>
  <c r="CJL63" i="7" s="1"/>
  <c r="CJN63" i="7" s="1"/>
  <c r="CJP63" i="7" s="1"/>
  <c r="CJR63" i="7" s="1"/>
  <c r="CJT63" i="7" s="1"/>
  <c r="CJV63" i="7" s="1"/>
  <c r="CJX63" i="7" s="1"/>
  <c r="CJZ63" i="7" s="1"/>
  <c r="CKB63" i="7" s="1"/>
  <c r="CKD63" i="7" s="1"/>
  <c r="CKF63" i="7" s="1"/>
  <c r="CKH63" i="7" s="1"/>
  <c r="CKJ63" i="7" s="1"/>
  <c r="CKL63" i="7" s="1"/>
  <c r="CKN63" i="7" s="1"/>
  <c r="CKP63" i="7" s="1"/>
  <c r="CKR63" i="7" s="1"/>
  <c r="CKT63" i="7" s="1"/>
  <c r="CKV63" i="7" s="1"/>
  <c r="CKX63" i="7" s="1"/>
  <c r="CKZ63" i="7" s="1"/>
  <c r="CLB63" i="7" s="1"/>
  <c r="CLD63" i="7" s="1"/>
  <c r="CLF63" i="7" s="1"/>
  <c r="CLH63" i="7" s="1"/>
  <c r="CLJ63" i="7" s="1"/>
  <c r="CLL63" i="7" s="1"/>
  <c r="CLN63" i="7" s="1"/>
  <c r="CLP63" i="7" s="1"/>
  <c r="CLR63" i="7" s="1"/>
  <c r="CLT63" i="7" s="1"/>
  <c r="CLV63" i="7" s="1"/>
  <c r="CLX63" i="7" s="1"/>
  <c r="CLZ63" i="7" s="1"/>
  <c r="CMB63" i="7" s="1"/>
  <c r="CMD63" i="7" s="1"/>
  <c r="CMF63" i="7" s="1"/>
  <c r="CMH63" i="7" s="1"/>
  <c r="CMJ63" i="7" s="1"/>
  <c r="CML63" i="7" s="1"/>
  <c r="CMN63" i="7" s="1"/>
  <c r="CMP63" i="7" s="1"/>
  <c r="CMR63" i="7" s="1"/>
  <c r="CMT63" i="7" s="1"/>
  <c r="CMV63" i="7" s="1"/>
  <c r="CMX63" i="7" s="1"/>
  <c r="CMZ63" i="7" s="1"/>
  <c r="CNB63" i="7" s="1"/>
  <c r="CND63" i="7" s="1"/>
  <c r="CNF63" i="7" s="1"/>
  <c r="CNH63" i="7" s="1"/>
  <c r="CNJ63" i="7" s="1"/>
  <c r="CNL63" i="7" s="1"/>
  <c r="CNN63" i="7" s="1"/>
  <c r="CNP63" i="7" s="1"/>
  <c r="CNR63" i="7" s="1"/>
  <c r="CNT63" i="7" s="1"/>
  <c r="CNV63" i="7" s="1"/>
  <c r="CNX63" i="7" s="1"/>
  <c r="CNZ63" i="7" s="1"/>
  <c r="COB63" i="7" s="1"/>
  <c r="COD63" i="7" s="1"/>
  <c r="COF63" i="7" s="1"/>
  <c r="COH63" i="7" s="1"/>
  <c r="COJ63" i="7" s="1"/>
  <c r="COL63" i="7" s="1"/>
  <c r="CON63" i="7" s="1"/>
  <c r="COP63" i="7" s="1"/>
  <c r="COR63" i="7" s="1"/>
  <c r="COT63" i="7" s="1"/>
  <c r="COV63" i="7" s="1"/>
  <c r="COX63" i="7" s="1"/>
  <c r="COZ63" i="7" s="1"/>
  <c r="CPB63" i="7" s="1"/>
  <c r="CPD63" i="7" s="1"/>
  <c r="CPF63" i="7" s="1"/>
  <c r="CPH63" i="7" s="1"/>
  <c r="CPJ63" i="7" s="1"/>
  <c r="CPL63" i="7" s="1"/>
  <c r="CPN63" i="7" s="1"/>
  <c r="CPP63" i="7" s="1"/>
  <c r="CPR63" i="7" s="1"/>
  <c r="CPT63" i="7" s="1"/>
  <c r="CPV63" i="7" s="1"/>
  <c r="CPX63" i="7" s="1"/>
  <c r="CPZ63" i="7" s="1"/>
  <c r="CQB63" i="7" s="1"/>
  <c r="CQD63" i="7" s="1"/>
  <c r="CQF63" i="7" s="1"/>
  <c r="CQH63" i="7" s="1"/>
  <c r="CQJ63" i="7" s="1"/>
  <c r="CQL63" i="7" s="1"/>
  <c r="CQN63" i="7" s="1"/>
  <c r="CQP63" i="7" s="1"/>
  <c r="CQR63" i="7" s="1"/>
  <c r="CQT63" i="7" s="1"/>
  <c r="CQV63" i="7" s="1"/>
  <c r="CQX63" i="7" s="1"/>
  <c r="CQZ63" i="7" s="1"/>
  <c r="CRB63" i="7" s="1"/>
  <c r="CRD63" i="7" s="1"/>
  <c r="CRF63" i="7" s="1"/>
  <c r="CRH63" i="7" s="1"/>
  <c r="CRJ63" i="7" s="1"/>
  <c r="CRL63" i="7" s="1"/>
  <c r="CRN63" i="7" s="1"/>
  <c r="CRP63" i="7" s="1"/>
  <c r="CRR63" i="7" s="1"/>
  <c r="CRT63" i="7" s="1"/>
  <c r="CRV63" i="7" s="1"/>
  <c r="CRX63" i="7" s="1"/>
  <c r="CRZ63" i="7" s="1"/>
  <c r="CSB63" i="7" s="1"/>
  <c r="CSD63" i="7" s="1"/>
  <c r="CSF63" i="7" s="1"/>
  <c r="CSH63" i="7" s="1"/>
  <c r="CSJ63" i="7" s="1"/>
  <c r="CSL63" i="7" s="1"/>
  <c r="CSN63" i="7" s="1"/>
  <c r="CSP63" i="7" s="1"/>
  <c r="CSR63" i="7" s="1"/>
  <c r="CST63" i="7" s="1"/>
  <c r="CSV63" i="7" s="1"/>
  <c r="CSX63" i="7" s="1"/>
  <c r="CSZ63" i="7" s="1"/>
  <c r="CTB63" i="7" s="1"/>
  <c r="CTD63" i="7" s="1"/>
  <c r="CTF63" i="7" s="1"/>
  <c r="CTH63" i="7" s="1"/>
  <c r="CTJ63" i="7" s="1"/>
  <c r="CTL63" i="7" s="1"/>
  <c r="CTN63" i="7" s="1"/>
  <c r="CTP63" i="7" s="1"/>
  <c r="CTR63" i="7" s="1"/>
  <c r="CTT63" i="7" s="1"/>
  <c r="CTV63" i="7" s="1"/>
  <c r="CTX63" i="7" s="1"/>
  <c r="CTZ63" i="7" s="1"/>
  <c r="CUB63" i="7" s="1"/>
  <c r="CUD63" i="7" s="1"/>
  <c r="CUF63" i="7" s="1"/>
  <c r="CUH63" i="7" s="1"/>
  <c r="CUJ63" i="7" s="1"/>
  <c r="CUL63" i="7" s="1"/>
  <c r="CUN63" i="7" s="1"/>
  <c r="CUP63" i="7" s="1"/>
  <c r="CUR63" i="7" s="1"/>
  <c r="CUT63" i="7" s="1"/>
  <c r="CUV63" i="7" s="1"/>
  <c r="CUX63" i="7" s="1"/>
  <c r="CUZ63" i="7" s="1"/>
  <c r="CVB63" i="7" s="1"/>
  <c r="CVD63" i="7" s="1"/>
  <c r="CVF63" i="7" s="1"/>
  <c r="CVH63" i="7" s="1"/>
  <c r="CVJ63" i="7" s="1"/>
  <c r="CVL63" i="7" s="1"/>
  <c r="CVN63" i="7" s="1"/>
  <c r="CVP63" i="7" s="1"/>
  <c r="CVR63" i="7" s="1"/>
  <c r="CVT63" i="7" s="1"/>
  <c r="CVV63" i="7" s="1"/>
  <c r="CVX63" i="7" s="1"/>
  <c r="CVZ63" i="7" s="1"/>
  <c r="CWB63" i="7" s="1"/>
  <c r="CWD63" i="7" s="1"/>
  <c r="CWF63" i="7" s="1"/>
  <c r="CWH63" i="7" s="1"/>
  <c r="CWJ63" i="7" s="1"/>
  <c r="CWL63" i="7" s="1"/>
  <c r="CWN63" i="7" s="1"/>
  <c r="CWP63" i="7" s="1"/>
  <c r="CWR63" i="7" s="1"/>
  <c r="CWT63" i="7" s="1"/>
  <c r="CWV63" i="7" s="1"/>
  <c r="CWX63" i="7" s="1"/>
  <c r="CWZ63" i="7" s="1"/>
  <c r="CXB63" i="7" s="1"/>
  <c r="CXD63" i="7" s="1"/>
  <c r="CXF63" i="7" s="1"/>
  <c r="CXH63" i="7" s="1"/>
  <c r="CXJ63" i="7" s="1"/>
  <c r="CXL63" i="7" s="1"/>
  <c r="CXN63" i="7" s="1"/>
  <c r="CXP63" i="7" s="1"/>
  <c r="CXR63" i="7" s="1"/>
  <c r="CXT63" i="7" s="1"/>
  <c r="CXV63" i="7" s="1"/>
  <c r="CXX63" i="7" s="1"/>
  <c r="CXZ63" i="7" s="1"/>
  <c r="CYB63" i="7" s="1"/>
  <c r="CYD63" i="7" s="1"/>
  <c r="CYF63" i="7" s="1"/>
  <c r="CYH63" i="7" s="1"/>
  <c r="CYJ63" i="7" s="1"/>
  <c r="CYL63" i="7" s="1"/>
  <c r="CYN63" i="7" s="1"/>
  <c r="CYP63" i="7" s="1"/>
  <c r="CYR63" i="7" s="1"/>
  <c r="CYT63" i="7" s="1"/>
  <c r="CYV63" i="7" s="1"/>
  <c r="CYX63" i="7" s="1"/>
  <c r="CYZ63" i="7" s="1"/>
  <c r="CZB63" i="7" s="1"/>
  <c r="CZD63" i="7" s="1"/>
  <c r="CZF63" i="7" s="1"/>
  <c r="CZH63" i="7" s="1"/>
  <c r="CZJ63" i="7" s="1"/>
  <c r="CZL63" i="7" s="1"/>
  <c r="CZN63" i="7" s="1"/>
  <c r="CZP63" i="7" s="1"/>
  <c r="CZR63" i="7" s="1"/>
  <c r="CZT63" i="7" s="1"/>
  <c r="CZV63" i="7" s="1"/>
  <c r="CZX63" i="7" s="1"/>
  <c r="CZZ63" i="7" s="1"/>
  <c r="DAB63" i="7" s="1"/>
  <c r="DAD63" i="7" s="1"/>
  <c r="DAF63" i="7" s="1"/>
  <c r="DAH63" i="7" s="1"/>
  <c r="DAJ63" i="7" s="1"/>
  <c r="DAL63" i="7" s="1"/>
  <c r="DAN63" i="7" s="1"/>
  <c r="DAP63" i="7" s="1"/>
  <c r="DAR63" i="7" s="1"/>
  <c r="DAT63" i="7" s="1"/>
  <c r="DAV63" i="7" s="1"/>
  <c r="DAX63" i="7" s="1"/>
  <c r="DAZ63" i="7" s="1"/>
  <c r="DBB63" i="7" s="1"/>
  <c r="DBD63" i="7" s="1"/>
  <c r="DBF63" i="7" s="1"/>
  <c r="DBH63" i="7" s="1"/>
  <c r="DBJ63" i="7" s="1"/>
  <c r="DBL63" i="7" s="1"/>
  <c r="DBN63" i="7" s="1"/>
  <c r="DBP63" i="7" s="1"/>
  <c r="DBR63" i="7" s="1"/>
  <c r="DBT63" i="7" s="1"/>
  <c r="DBV63" i="7" s="1"/>
  <c r="DBX63" i="7" s="1"/>
  <c r="DBZ63" i="7" s="1"/>
  <c r="DCB63" i="7" s="1"/>
  <c r="DCD63" i="7" s="1"/>
  <c r="DCF63" i="7" s="1"/>
  <c r="DCH63" i="7" s="1"/>
  <c r="DCJ63" i="7" s="1"/>
  <c r="DCL63" i="7" s="1"/>
  <c r="DCN63" i="7" s="1"/>
  <c r="DCP63" i="7" s="1"/>
  <c r="DCR63" i="7" s="1"/>
  <c r="DCT63" i="7" s="1"/>
  <c r="DCV63" i="7" s="1"/>
  <c r="DCX63" i="7" s="1"/>
  <c r="DCZ63" i="7" s="1"/>
  <c r="DDB63" i="7" s="1"/>
  <c r="DDD63" i="7" s="1"/>
  <c r="DDF63" i="7" s="1"/>
  <c r="DDH63" i="7" s="1"/>
  <c r="DDJ63" i="7" s="1"/>
  <c r="DDL63" i="7" s="1"/>
  <c r="DDN63" i="7" s="1"/>
  <c r="DDP63" i="7" s="1"/>
  <c r="DDR63" i="7" s="1"/>
  <c r="DDT63" i="7" s="1"/>
  <c r="DDV63" i="7" s="1"/>
  <c r="DDX63" i="7" s="1"/>
  <c r="DDZ63" i="7" s="1"/>
  <c r="DEB63" i="7" s="1"/>
  <c r="DED63" i="7" s="1"/>
  <c r="DEF63" i="7" s="1"/>
  <c r="DEH63" i="7" s="1"/>
  <c r="DEJ63" i="7" s="1"/>
  <c r="DEL63" i="7" s="1"/>
  <c r="DEN63" i="7" s="1"/>
  <c r="DEP63" i="7" s="1"/>
  <c r="DER63" i="7" s="1"/>
  <c r="DET63" i="7" s="1"/>
  <c r="DEV63" i="7" s="1"/>
  <c r="DEX63" i="7" s="1"/>
  <c r="DEZ63" i="7" s="1"/>
  <c r="DFB63" i="7" s="1"/>
  <c r="DFD63" i="7" s="1"/>
  <c r="DFF63" i="7" s="1"/>
  <c r="DFH63" i="7" s="1"/>
  <c r="DFJ63" i="7" s="1"/>
  <c r="DFL63" i="7" s="1"/>
  <c r="DFN63" i="7" s="1"/>
  <c r="DFP63" i="7" s="1"/>
  <c r="DFR63" i="7" s="1"/>
  <c r="DFT63" i="7" s="1"/>
  <c r="DFV63" i="7" s="1"/>
  <c r="DFX63" i="7" s="1"/>
  <c r="DFZ63" i="7" s="1"/>
  <c r="DGB63" i="7" s="1"/>
  <c r="DGD63" i="7" s="1"/>
  <c r="DGF63" i="7" s="1"/>
  <c r="DGH63" i="7" s="1"/>
  <c r="DGJ63" i="7" s="1"/>
  <c r="DGL63" i="7" s="1"/>
  <c r="DGN63" i="7" s="1"/>
  <c r="DGP63" i="7" s="1"/>
  <c r="DGR63" i="7" s="1"/>
  <c r="DGT63" i="7" s="1"/>
  <c r="DGV63" i="7" s="1"/>
  <c r="DGX63" i="7" s="1"/>
  <c r="DGZ63" i="7" s="1"/>
  <c r="DHB63" i="7" s="1"/>
  <c r="DHD63" i="7" s="1"/>
  <c r="DHF63" i="7" s="1"/>
  <c r="DHH63" i="7" s="1"/>
  <c r="DHJ63" i="7" s="1"/>
  <c r="DHL63" i="7" s="1"/>
  <c r="DHN63" i="7" s="1"/>
  <c r="DHP63" i="7" s="1"/>
  <c r="DHR63" i="7" s="1"/>
  <c r="DHT63" i="7" s="1"/>
  <c r="DHV63" i="7" s="1"/>
  <c r="DHX63" i="7" s="1"/>
  <c r="DHZ63" i="7" s="1"/>
  <c r="DIB63" i="7" s="1"/>
  <c r="DID63" i="7" s="1"/>
  <c r="DIF63" i="7" s="1"/>
  <c r="DIH63" i="7" s="1"/>
  <c r="DIJ63" i="7" s="1"/>
  <c r="DIL63" i="7" s="1"/>
  <c r="DIN63" i="7" s="1"/>
  <c r="DIP63" i="7" s="1"/>
  <c r="DIR63" i="7" s="1"/>
  <c r="DIT63" i="7" s="1"/>
  <c r="DIV63" i="7" s="1"/>
  <c r="DIX63" i="7" s="1"/>
  <c r="DIZ63" i="7" s="1"/>
  <c r="DJB63" i="7" s="1"/>
  <c r="DJD63" i="7" s="1"/>
  <c r="DJF63" i="7" s="1"/>
  <c r="DJH63" i="7" s="1"/>
  <c r="DJJ63" i="7" s="1"/>
  <c r="DJL63" i="7" s="1"/>
  <c r="DJN63" i="7" s="1"/>
  <c r="DJP63" i="7" s="1"/>
  <c r="DJR63" i="7" s="1"/>
  <c r="DJT63" i="7" s="1"/>
  <c r="DJV63" i="7" s="1"/>
  <c r="DJX63" i="7" s="1"/>
  <c r="DJZ63" i="7" s="1"/>
  <c r="DKB63" i="7" s="1"/>
  <c r="DKD63" i="7" s="1"/>
  <c r="DKF63" i="7" s="1"/>
  <c r="DKH63" i="7" s="1"/>
  <c r="DKJ63" i="7" s="1"/>
  <c r="DKL63" i="7" s="1"/>
  <c r="DKN63" i="7" s="1"/>
  <c r="DKP63" i="7" s="1"/>
  <c r="DKR63" i="7" s="1"/>
  <c r="DKT63" i="7" s="1"/>
  <c r="DKV63" i="7" s="1"/>
  <c r="DKX63" i="7" s="1"/>
  <c r="DKZ63" i="7" s="1"/>
  <c r="DLB63" i="7" s="1"/>
  <c r="DLD63" i="7" s="1"/>
  <c r="DLF63" i="7" s="1"/>
  <c r="DLH63" i="7" s="1"/>
  <c r="DLJ63" i="7" s="1"/>
  <c r="DLL63" i="7" s="1"/>
  <c r="DLN63" i="7" s="1"/>
  <c r="DLP63" i="7" s="1"/>
  <c r="DLR63" i="7" s="1"/>
  <c r="DLT63" i="7" s="1"/>
  <c r="DLV63" i="7" s="1"/>
  <c r="DLX63" i="7" s="1"/>
  <c r="DLZ63" i="7" s="1"/>
  <c r="DMB63" i="7" s="1"/>
  <c r="DMD63" i="7" s="1"/>
  <c r="DMF63" i="7" s="1"/>
  <c r="DMH63" i="7" s="1"/>
  <c r="DMJ63" i="7" s="1"/>
  <c r="DML63" i="7" s="1"/>
  <c r="DMN63" i="7" s="1"/>
  <c r="DMP63" i="7" s="1"/>
  <c r="DMR63" i="7" s="1"/>
  <c r="DMT63" i="7" s="1"/>
  <c r="DMV63" i="7" s="1"/>
  <c r="DMX63" i="7" s="1"/>
  <c r="DMZ63" i="7" s="1"/>
  <c r="DNB63" i="7" s="1"/>
  <c r="DND63" i="7" s="1"/>
  <c r="DNF63" i="7" s="1"/>
  <c r="DNH63" i="7" s="1"/>
  <c r="DNJ63" i="7" s="1"/>
  <c r="DNL63" i="7" s="1"/>
  <c r="DNN63" i="7" s="1"/>
  <c r="DNP63" i="7" s="1"/>
  <c r="DNR63" i="7" s="1"/>
  <c r="DNT63" i="7" s="1"/>
  <c r="DNV63" i="7" s="1"/>
  <c r="DNX63" i="7" s="1"/>
  <c r="DNZ63" i="7" s="1"/>
  <c r="DOB63" i="7" s="1"/>
  <c r="DOD63" i="7" s="1"/>
  <c r="DOF63" i="7" s="1"/>
  <c r="DOH63" i="7" s="1"/>
  <c r="DOJ63" i="7" s="1"/>
  <c r="DOL63" i="7" s="1"/>
  <c r="DON63" i="7" s="1"/>
  <c r="DOP63" i="7" s="1"/>
  <c r="DOR63" i="7" s="1"/>
  <c r="DOT63" i="7" s="1"/>
  <c r="DOV63" i="7" s="1"/>
  <c r="DOX63" i="7" s="1"/>
  <c r="DOZ63" i="7" s="1"/>
  <c r="DPB63" i="7" s="1"/>
  <c r="DPD63" i="7" s="1"/>
  <c r="DPF63" i="7" s="1"/>
  <c r="DPH63" i="7" s="1"/>
  <c r="DPJ63" i="7" s="1"/>
  <c r="DPL63" i="7" s="1"/>
  <c r="DPN63" i="7" s="1"/>
  <c r="DPP63" i="7" s="1"/>
  <c r="DPR63" i="7" s="1"/>
  <c r="DPT63" i="7" s="1"/>
  <c r="DPV63" i="7" s="1"/>
  <c r="DPX63" i="7" s="1"/>
  <c r="DPZ63" i="7" s="1"/>
  <c r="DQB63" i="7" s="1"/>
  <c r="DQD63" i="7" s="1"/>
  <c r="DQF63" i="7" s="1"/>
  <c r="DQH63" i="7" s="1"/>
  <c r="DQJ63" i="7" s="1"/>
  <c r="DQL63" i="7" s="1"/>
  <c r="DQN63" i="7" s="1"/>
  <c r="DQP63" i="7" s="1"/>
  <c r="DQR63" i="7" s="1"/>
  <c r="DQT63" i="7" s="1"/>
  <c r="DQV63" i="7" s="1"/>
  <c r="DQX63" i="7" s="1"/>
  <c r="DQZ63" i="7" s="1"/>
  <c r="DRB63" i="7" s="1"/>
  <c r="DRD63" i="7" s="1"/>
  <c r="DRF63" i="7" s="1"/>
  <c r="DRH63" i="7" s="1"/>
  <c r="DRJ63" i="7" s="1"/>
  <c r="DRL63" i="7" s="1"/>
  <c r="DRN63" i="7" s="1"/>
  <c r="DRP63" i="7" s="1"/>
  <c r="DRR63" i="7" s="1"/>
  <c r="DRT63" i="7" s="1"/>
  <c r="DRV63" i="7" s="1"/>
  <c r="DRX63" i="7" s="1"/>
  <c r="DRZ63" i="7" s="1"/>
  <c r="DSB63" i="7" s="1"/>
  <c r="DSD63" i="7" s="1"/>
  <c r="DSF63" i="7" s="1"/>
  <c r="DSH63" i="7" s="1"/>
  <c r="DSJ63" i="7" s="1"/>
  <c r="DSL63" i="7" s="1"/>
  <c r="DSN63" i="7" s="1"/>
  <c r="DSP63" i="7" s="1"/>
  <c r="DSR63" i="7" s="1"/>
  <c r="DST63" i="7" s="1"/>
  <c r="DSV63" i="7" s="1"/>
  <c r="DSX63" i="7" s="1"/>
  <c r="DSZ63" i="7" s="1"/>
  <c r="DTB63" i="7" s="1"/>
  <c r="DTD63" i="7" s="1"/>
  <c r="DTF63" i="7" s="1"/>
  <c r="DTH63" i="7" s="1"/>
  <c r="DTJ63" i="7" s="1"/>
  <c r="DTL63" i="7" s="1"/>
  <c r="DTN63" i="7" s="1"/>
  <c r="DTP63" i="7" s="1"/>
  <c r="DTR63" i="7" s="1"/>
  <c r="DTT63" i="7" s="1"/>
  <c r="DTV63" i="7" s="1"/>
  <c r="DTX63" i="7" s="1"/>
  <c r="DTZ63" i="7" s="1"/>
  <c r="DUB63" i="7" s="1"/>
  <c r="DUD63" i="7" s="1"/>
  <c r="DUF63" i="7" s="1"/>
  <c r="DUH63" i="7" s="1"/>
  <c r="DUJ63" i="7" s="1"/>
  <c r="DUL63" i="7" s="1"/>
  <c r="DUN63" i="7" s="1"/>
  <c r="DUP63" i="7" s="1"/>
  <c r="DUR63" i="7" s="1"/>
  <c r="DUT63" i="7" s="1"/>
  <c r="DUV63" i="7" s="1"/>
  <c r="DUX63" i="7" s="1"/>
  <c r="DUZ63" i="7" s="1"/>
  <c r="DVB63" i="7" s="1"/>
  <c r="DVD63" i="7" s="1"/>
  <c r="DVF63" i="7" s="1"/>
  <c r="DVH63" i="7" s="1"/>
  <c r="DVJ63" i="7" s="1"/>
  <c r="DVL63" i="7" s="1"/>
  <c r="DVN63" i="7" s="1"/>
  <c r="DVP63" i="7" s="1"/>
  <c r="DVR63" i="7" s="1"/>
  <c r="DVT63" i="7" s="1"/>
  <c r="DVV63" i="7" s="1"/>
  <c r="DVX63" i="7" s="1"/>
  <c r="DVZ63" i="7" s="1"/>
  <c r="DWB63" i="7" s="1"/>
  <c r="DWD63" i="7" s="1"/>
  <c r="DWF63" i="7" s="1"/>
  <c r="DWH63" i="7" s="1"/>
  <c r="DWJ63" i="7" s="1"/>
  <c r="DWL63" i="7" s="1"/>
  <c r="DWN63" i="7" s="1"/>
  <c r="DWP63" i="7" s="1"/>
  <c r="DWR63" i="7" s="1"/>
  <c r="DWT63" i="7" s="1"/>
  <c r="DWV63" i="7" s="1"/>
  <c r="DWX63" i="7" s="1"/>
  <c r="DWZ63" i="7" s="1"/>
  <c r="DXB63" i="7" s="1"/>
  <c r="DXD63" i="7" s="1"/>
  <c r="DXF63" i="7" s="1"/>
  <c r="DXH63" i="7" s="1"/>
  <c r="DXJ63" i="7" s="1"/>
  <c r="DXL63" i="7" s="1"/>
  <c r="DXN63" i="7" s="1"/>
  <c r="DXP63" i="7" s="1"/>
  <c r="DXR63" i="7" s="1"/>
  <c r="DXT63" i="7" s="1"/>
  <c r="DXV63" i="7" s="1"/>
  <c r="DXX63" i="7" s="1"/>
  <c r="DXZ63" i="7" s="1"/>
  <c r="DYB63" i="7" s="1"/>
  <c r="DYD63" i="7" s="1"/>
  <c r="DYF63" i="7" s="1"/>
  <c r="DYH63" i="7" s="1"/>
  <c r="DYJ63" i="7" s="1"/>
  <c r="DYL63" i="7" s="1"/>
  <c r="DYN63" i="7" s="1"/>
  <c r="DYP63" i="7" s="1"/>
  <c r="DYR63" i="7" s="1"/>
  <c r="DYT63" i="7" s="1"/>
  <c r="DYV63" i="7" s="1"/>
  <c r="DYX63" i="7" s="1"/>
  <c r="DYZ63" i="7" s="1"/>
  <c r="DZB63" i="7" s="1"/>
  <c r="DZD63" i="7" s="1"/>
  <c r="DZF63" i="7" s="1"/>
  <c r="DZH63" i="7" s="1"/>
  <c r="DZJ63" i="7" s="1"/>
  <c r="DZL63" i="7" s="1"/>
  <c r="DZN63" i="7" s="1"/>
  <c r="DZP63" i="7" s="1"/>
  <c r="DZR63" i="7" s="1"/>
  <c r="DZT63" i="7" s="1"/>
  <c r="DZV63" i="7" s="1"/>
  <c r="DZX63" i="7" s="1"/>
  <c r="DZZ63" i="7" s="1"/>
  <c r="EAB63" i="7" s="1"/>
  <c r="EAD63" i="7" s="1"/>
  <c r="EAF63" i="7" s="1"/>
  <c r="EAH63" i="7" s="1"/>
  <c r="EAJ63" i="7" s="1"/>
  <c r="EAL63" i="7" s="1"/>
  <c r="EAN63" i="7" s="1"/>
  <c r="EAP63" i="7" s="1"/>
  <c r="EAR63" i="7" s="1"/>
  <c r="EAT63" i="7" s="1"/>
  <c r="EAV63" i="7" s="1"/>
  <c r="EAX63" i="7" s="1"/>
  <c r="EAZ63" i="7" s="1"/>
  <c r="EBB63" i="7" s="1"/>
  <c r="EBD63" i="7" s="1"/>
  <c r="EBF63" i="7" s="1"/>
  <c r="EBH63" i="7" s="1"/>
  <c r="EBJ63" i="7" s="1"/>
  <c r="EBL63" i="7" s="1"/>
  <c r="EBN63" i="7" s="1"/>
  <c r="EBP63" i="7" s="1"/>
  <c r="EBR63" i="7" s="1"/>
  <c r="EBT63" i="7" s="1"/>
  <c r="EBV63" i="7" s="1"/>
  <c r="EBX63" i="7" s="1"/>
  <c r="EBZ63" i="7" s="1"/>
  <c r="ECB63" i="7" s="1"/>
  <c r="ECD63" i="7" s="1"/>
  <c r="ECF63" i="7" s="1"/>
  <c r="ECH63" i="7" s="1"/>
  <c r="ECJ63" i="7" s="1"/>
  <c r="ECL63" i="7" s="1"/>
  <c r="ECN63" i="7" s="1"/>
  <c r="ECP63" i="7" s="1"/>
  <c r="ECR63" i="7" s="1"/>
  <c r="ECT63" i="7" s="1"/>
  <c r="ECV63" i="7" s="1"/>
  <c r="ECX63" i="7" s="1"/>
  <c r="ECZ63" i="7" s="1"/>
  <c r="EDB63" i="7" s="1"/>
  <c r="EDD63" i="7" s="1"/>
  <c r="EDF63" i="7" s="1"/>
  <c r="EDH63" i="7" s="1"/>
  <c r="EDJ63" i="7" s="1"/>
  <c r="EDL63" i="7" s="1"/>
  <c r="EDN63" i="7" s="1"/>
  <c r="EDP63" i="7" s="1"/>
  <c r="EDR63" i="7" s="1"/>
  <c r="EDT63" i="7" s="1"/>
  <c r="EDV63" i="7" s="1"/>
  <c r="EDX63" i="7" s="1"/>
  <c r="EDZ63" i="7" s="1"/>
  <c r="EEB63" i="7" s="1"/>
  <c r="EED63" i="7" s="1"/>
  <c r="EEF63" i="7" s="1"/>
  <c r="EEH63" i="7" s="1"/>
  <c r="EEJ63" i="7" s="1"/>
  <c r="EEL63" i="7" s="1"/>
  <c r="EEN63" i="7" s="1"/>
  <c r="EEP63" i="7" s="1"/>
  <c r="EER63" i="7" s="1"/>
  <c r="EET63" i="7" s="1"/>
  <c r="EEV63" i="7" s="1"/>
  <c r="EEX63" i="7" s="1"/>
  <c r="EEZ63" i="7" s="1"/>
  <c r="EFB63" i="7" s="1"/>
  <c r="EFD63" i="7" s="1"/>
  <c r="EFF63" i="7" s="1"/>
  <c r="EFH63" i="7" s="1"/>
  <c r="EFJ63" i="7" s="1"/>
  <c r="EFL63" i="7" s="1"/>
  <c r="EFN63" i="7" s="1"/>
  <c r="EFP63" i="7" s="1"/>
  <c r="EFR63" i="7" s="1"/>
  <c r="EFT63" i="7" s="1"/>
  <c r="EFV63" i="7" s="1"/>
  <c r="EFX63" i="7" s="1"/>
  <c r="EFZ63" i="7" s="1"/>
  <c r="EGB63" i="7" s="1"/>
  <c r="EGD63" i="7" s="1"/>
  <c r="EGF63" i="7" s="1"/>
  <c r="EGH63" i="7" s="1"/>
  <c r="EGJ63" i="7" s="1"/>
  <c r="EGL63" i="7" s="1"/>
  <c r="EGN63" i="7" s="1"/>
  <c r="EGP63" i="7" s="1"/>
  <c r="EGR63" i="7" s="1"/>
  <c r="EGT63" i="7" s="1"/>
  <c r="EGV63" i="7" s="1"/>
  <c r="EGX63" i="7" s="1"/>
  <c r="EGZ63" i="7" s="1"/>
  <c r="EHB63" i="7" s="1"/>
  <c r="EHD63" i="7" s="1"/>
  <c r="EHF63" i="7" s="1"/>
  <c r="EHH63" i="7" s="1"/>
  <c r="EHJ63" i="7" s="1"/>
  <c r="EHL63" i="7" s="1"/>
  <c r="EHN63" i="7" s="1"/>
  <c r="EHP63" i="7" s="1"/>
  <c r="EHR63" i="7" s="1"/>
  <c r="EHT63" i="7" s="1"/>
  <c r="EHV63" i="7" s="1"/>
  <c r="EHX63" i="7" s="1"/>
  <c r="EHZ63" i="7" s="1"/>
  <c r="EIB63" i="7" s="1"/>
  <c r="EID63" i="7" s="1"/>
  <c r="EIF63" i="7" s="1"/>
  <c r="EIH63" i="7" s="1"/>
  <c r="EIJ63" i="7" s="1"/>
  <c r="EIL63" i="7" s="1"/>
  <c r="EIN63" i="7" s="1"/>
  <c r="EIP63" i="7" s="1"/>
  <c r="EIR63" i="7" s="1"/>
  <c r="EIT63" i="7" s="1"/>
  <c r="EIV63" i="7" s="1"/>
  <c r="EIX63" i="7" s="1"/>
  <c r="EIZ63" i="7" s="1"/>
  <c r="EJB63" i="7" s="1"/>
  <c r="EJD63" i="7" s="1"/>
  <c r="EJF63" i="7" s="1"/>
  <c r="EJH63" i="7" s="1"/>
  <c r="EJJ63" i="7" s="1"/>
  <c r="EJL63" i="7" s="1"/>
  <c r="EJN63" i="7" s="1"/>
  <c r="EJP63" i="7" s="1"/>
  <c r="EJR63" i="7" s="1"/>
  <c r="EJT63" i="7" s="1"/>
  <c r="EJV63" i="7" s="1"/>
  <c r="EJX63" i="7" s="1"/>
  <c r="EJZ63" i="7" s="1"/>
  <c r="EKB63" i="7" s="1"/>
  <c r="EKD63" i="7" s="1"/>
  <c r="EKF63" i="7" s="1"/>
  <c r="EKH63" i="7" s="1"/>
  <c r="EKJ63" i="7" s="1"/>
  <c r="EKL63" i="7" s="1"/>
  <c r="EKN63" i="7" s="1"/>
  <c r="EKP63" i="7" s="1"/>
  <c r="EKR63" i="7" s="1"/>
  <c r="EKT63" i="7" s="1"/>
  <c r="EKV63" i="7" s="1"/>
  <c r="EKX63" i="7" s="1"/>
  <c r="EKZ63" i="7" s="1"/>
  <c r="ELB63" i="7" s="1"/>
  <c r="ELD63" i="7" s="1"/>
  <c r="ELF63" i="7" s="1"/>
  <c r="ELH63" i="7" s="1"/>
  <c r="ELJ63" i="7" s="1"/>
  <c r="ELL63" i="7" s="1"/>
  <c r="ELN63" i="7" s="1"/>
  <c r="ELP63" i="7" s="1"/>
  <c r="ELR63" i="7" s="1"/>
  <c r="ELT63" i="7" s="1"/>
  <c r="ELV63" i="7" s="1"/>
  <c r="ELX63" i="7" s="1"/>
  <c r="ELZ63" i="7" s="1"/>
  <c r="EMB63" i="7" s="1"/>
  <c r="EMD63" i="7" s="1"/>
  <c r="EMF63" i="7" s="1"/>
  <c r="EMH63" i="7" s="1"/>
  <c r="EMJ63" i="7" s="1"/>
  <c r="EML63" i="7" s="1"/>
  <c r="EMN63" i="7" s="1"/>
  <c r="EMP63" i="7" s="1"/>
  <c r="EMR63" i="7" s="1"/>
  <c r="EMT63" i="7" s="1"/>
  <c r="EMV63" i="7" s="1"/>
  <c r="EMX63" i="7" s="1"/>
  <c r="EMZ63" i="7" s="1"/>
  <c r="ENB63" i="7" s="1"/>
  <c r="END63" i="7" s="1"/>
  <c r="ENF63" i="7" s="1"/>
  <c r="ENH63" i="7" s="1"/>
  <c r="ENJ63" i="7" s="1"/>
  <c r="ENL63" i="7" s="1"/>
  <c r="ENN63" i="7" s="1"/>
  <c r="ENP63" i="7" s="1"/>
  <c r="ENR63" i="7" s="1"/>
  <c r="ENT63" i="7" s="1"/>
  <c r="ENV63" i="7" s="1"/>
  <c r="ENX63" i="7" s="1"/>
  <c r="ENZ63" i="7" s="1"/>
  <c r="EOB63" i="7" s="1"/>
  <c r="EOD63" i="7" s="1"/>
  <c r="EOF63" i="7" s="1"/>
  <c r="EOH63" i="7" s="1"/>
  <c r="EOJ63" i="7" s="1"/>
  <c r="EOL63" i="7" s="1"/>
  <c r="EON63" i="7" s="1"/>
  <c r="EOP63" i="7" s="1"/>
  <c r="EOR63" i="7" s="1"/>
  <c r="EOT63" i="7" s="1"/>
  <c r="EOV63" i="7" s="1"/>
  <c r="EOX63" i="7" s="1"/>
  <c r="EOZ63" i="7" s="1"/>
  <c r="EPB63" i="7" s="1"/>
  <c r="EPD63" i="7" s="1"/>
  <c r="EPF63" i="7" s="1"/>
  <c r="EPH63" i="7" s="1"/>
  <c r="EPJ63" i="7" s="1"/>
  <c r="EPL63" i="7" s="1"/>
  <c r="EPN63" i="7" s="1"/>
  <c r="EPP63" i="7" s="1"/>
  <c r="EPR63" i="7" s="1"/>
  <c r="EPT63" i="7" s="1"/>
  <c r="EPV63" i="7" s="1"/>
  <c r="EPX63" i="7" s="1"/>
  <c r="EPZ63" i="7" s="1"/>
  <c r="EQB63" i="7" s="1"/>
  <c r="EQD63" i="7" s="1"/>
  <c r="EQF63" i="7" s="1"/>
  <c r="EQH63" i="7" s="1"/>
  <c r="EQJ63" i="7" s="1"/>
  <c r="EQL63" i="7" s="1"/>
  <c r="EQN63" i="7" s="1"/>
  <c r="EQP63" i="7" s="1"/>
  <c r="EQR63" i="7" s="1"/>
  <c r="EQT63" i="7" s="1"/>
  <c r="EQV63" i="7" s="1"/>
  <c r="EQX63" i="7" s="1"/>
  <c r="EQZ63" i="7" s="1"/>
  <c r="ERB63" i="7" s="1"/>
  <c r="ERD63" i="7" s="1"/>
  <c r="ERF63" i="7" s="1"/>
  <c r="ERH63" i="7" s="1"/>
  <c r="ERJ63" i="7" s="1"/>
  <c r="ERL63" i="7" s="1"/>
  <c r="ERN63" i="7" s="1"/>
  <c r="ERP63" i="7" s="1"/>
  <c r="ERR63" i="7" s="1"/>
  <c r="ERT63" i="7" s="1"/>
  <c r="ERV63" i="7" s="1"/>
  <c r="ERX63" i="7" s="1"/>
  <c r="ERZ63" i="7" s="1"/>
  <c r="ESB63" i="7" s="1"/>
  <c r="ESD63" i="7" s="1"/>
  <c r="ESF63" i="7" s="1"/>
  <c r="ESH63" i="7" s="1"/>
  <c r="ESJ63" i="7" s="1"/>
  <c r="ESL63" i="7" s="1"/>
  <c r="ESN63" i="7" s="1"/>
  <c r="ESP63" i="7" s="1"/>
  <c r="ESR63" i="7" s="1"/>
  <c r="EST63" i="7" s="1"/>
  <c r="ESV63" i="7" s="1"/>
  <c r="ESX63" i="7" s="1"/>
  <c r="ESZ63" i="7" s="1"/>
  <c r="ETB63" i="7" s="1"/>
  <c r="ETD63" i="7" s="1"/>
  <c r="ETF63" i="7" s="1"/>
  <c r="ETH63" i="7" s="1"/>
  <c r="ETJ63" i="7" s="1"/>
  <c r="ETL63" i="7" s="1"/>
  <c r="ETN63" i="7" s="1"/>
  <c r="ETP63" i="7" s="1"/>
  <c r="ETR63" i="7" s="1"/>
  <c r="ETT63" i="7" s="1"/>
  <c r="ETV63" i="7" s="1"/>
  <c r="ETX63" i="7" s="1"/>
  <c r="ETZ63" i="7" s="1"/>
  <c r="EUB63" i="7" s="1"/>
  <c r="EUD63" i="7" s="1"/>
  <c r="EUF63" i="7" s="1"/>
  <c r="EUH63" i="7" s="1"/>
  <c r="EUJ63" i="7" s="1"/>
  <c r="EUL63" i="7" s="1"/>
  <c r="EUN63" i="7" s="1"/>
  <c r="EUP63" i="7" s="1"/>
  <c r="EUR63" i="7" s="1"/>
  <c r="EUT63" i="7" s="1"/>
  <c r="EUV63" i="7" s="1"/>
  <c r="EUX63" i="7" s="1"/>
  <c r="EUZ63" i="7" s="1"/>
  <c r="EVB63" i="7" s="1"/>
  <c r="EVD63" i="7" s="1"/>
  <c r="EVF63" i="7" s="1"/>
  <c r="EVH63" i="7" s="1"/>
  <c r="EVJ63" i="7" s="1"/>
  <c r="EVL63" i="7" s="1"/>
  <c r="EVN63" i="7" s="1"/>
  <c r="EVP63" i="7" s="1"/>
  <c r="EVR63" i="7" s="1"/>
  <c r="EVT63" i="7" s="1"/>
  <c r="EVV63" i="7" s="1"/>
  <c r="EVX63" i="7" s="1"/>
  <c r="EVZ63" i="7" s="1"/>
  <c r="EWB63" i="7" s="1"/>
  <c r="EWD63" i="7" s="1"/>
  <c r="EWF63" i="7" s="1"/>
  <c r="EWH63" i="7" s="1"/>
  <c r="EWJ63" i="7" s="1"/>
  <c r="EWL63" i="7" s="1"/>
  <c r="EWN63" i="7" s="1"/>
  <c r="EWP63" i="7" s="1"/>
  <c r="EWR63" i="7" s="1"/>
  <c r="EWT63" i="7" s="1"/>
  <c r="EWV63" i="7" s="1"/>
  <c r="EWX63" i="7" s="1"/>
  <c r="EWZ63" i="7" s="1"/>
  <c r="EXB63" i="7" s="1"/>
  <c r="EXD63" i="7" s="1"/>
  <c r="EXF63" i="7" s="1"/>
  <c r="EXH63" i="7" s="1"/>
  <c r="EXJ63" i="7" s="1"/>
  <c r="EXL63" i="7" s="1"/>
  <c r="EXN63" i="7" s="1"/>
  <c r="EXP63" i="7" s="1"/>
  <c r="EXR63" i="7" s="1"/>
  <c r="EXT63" i="7" s="1"/>
  <c r="EXV63" i="7" s="1"/>
  <c r="EXX63" i="7" s="1"/>
  <c r="EXZ63" i="7" s="1"/>
  <c r="EYB63" i="7" s="1"/>
  <c r="EYD63" i="7" s="1"/>
  <c r="EYF63" i="7" s="1"/>
  <c r="EYH63" i="7" s="1"/>
  <c r="EYJ63" i="7" s="1"/>
  <c r="EYL63" i="7" s="1"/>
  <c r="EYN63" i="7" s="1"/>
  <c r="EYP63" i="7" s="1"/>
  <c r="EYR63" i="7" s="1"/>
  <c r="EYT63" i="7" s="1"/>
  <c r="EYV63" i="7" s="1"/>
  <c r="EYX63" i="7" s="1"/>
  <c r="EYZ63" i="7" s="1"/>
  <c r="EZB63" i="7" s="1"/>
  <c r="EZD63" i="7" s="1"/>
  <c r="EZF63" i="7" s="1"/>
  <c r="EZH63" i="7" s="1"/>
  <c r="EZJ63" i="7" s="1"/>
  <c r="EZL63" i="7" s="1"/>
  <c r="EZN63" i="7" s="1"/>
  <c r="EZP63" i="7" s="1"/>
  <c r="EZR63" i="7" s="1"/>
  <c r="EZT63" i="7" s="1"/>
  <c r="EZV63" i="7" s="1"/>
  <c r="EZX63" i="7" s="1"/>
  <c r="EZZ63" i="7" s="1"/>
  <c r="FAB63" i="7" s="1"/>
  <c r="FAD63" i="7" s="1"/>
  <c r="FAF63" i="7" s="1"/>
  <c r="FAH63" i="7" s="1"/>
  <c r="FAJ63" i="7" s="1"/>
  <c r="FAL63" i="7" s="1"/>
  <c r="FAN63" i="7" s="1"/>
  <c r="FAP63" i="7" s="1"/>
  <c r="FAR63" i="7" s="1"/>
  <c r="FAT63" i="7" s="1"/>
  <c r="FAV63" i="7" s="1"/>
  <c r="FAX63" i="7" s="1"/>
  <c r="FAZ63" i="7" s="1"/>
  <c r="FBB63" i="7" s="1"/>
  <c r="FBD63" i="7" s="1"/>
  <c r="FBF63" i="7" s="1"/>
  <c r="FBH63" i="7" s="1"/>
  <c r="FBJ63" i="7" s="1"/>
  <c r="FBL63" i="7" s="1"/>
  <c r="FBN63" i="7" s="1"/>
  <c r="FBP63" i="7" s="1"/>
  <c r="FBR63" i="7" s="1"/>
  <c r="FBT63" i="7" s="1"/>
  <c r="FBV63" i="7" s="1"/>
  <c r="FBX63" i="7" s="1"/>
  <c r="FBZ63" i="7" s="1"/>
  <c r="FCB63" i="7" s="1"/>
  <c r="FCD63" i="7" s="1"/>
  <c r="FCF63" i="7" s="1"/>
  <c r="FCH63" i="7" s="1"/>
  <c r="FCJ63" i="7" s="1"/>
  <c r="FCL63" i="7" s="1"/>
  <c r="FCN63" i="7" s="1"/>
  <c r="FCP63" i="7" s="1"/>
  <c r="FCR63" i="7" s="1"/>
  <c r="FCT63" i="7" s="1"/>
  <c r="FCV63" i="7" s="1"/>
  <c r="FCX63" i="7" s="1"/>
  <c r="FCZ63" i="7" s="1"/>
  <c r="FDB63" i="7" s="1"/>
  <c r="FDD63" i="7" s="1"/>
  <c r="FDF63" i="7" s="1"/>
  <c r="FDH63" i="7" s="1"/>
  <c r="FDJ63" i="7" s="1"/>
  <c r="FDL63" i="7" s="1"/>
  <c r="FDN63" i="7" s="1"/>
  <c r="FDP63" i="7" s="1"/>
  <c r="FDR63" i="7" s="1"/>
  <c r="FDT63" i="7" s="1"/>
  <c r="FDV63" i="7" s="1"/>
  <c r="FDX63" i="7" s="1"/>
  <c r="FDZ63" i="7" s="1"/>
  <c r="FEB63" i="7" s="1"/>
  <c r="FED63" i="7" s="1"/>
  <c r="FEF63" i="7" s="1"/>
  <c r="FEH63" i="7" s="1"/>
  <c r="FEJ63" i="7" s="1"/>
  <c r="FEL63" i="7" s="1"/>
  <c r="FEN63" i="7" s="1"/>
  <c r="FEP63" i="7" s="1"/>
  <c r="FER63" i="7" s="1"/>
  <c r="FET63" i="7" s="1"/>
  <c r="FEV63" i="7" s="1"/>
  <c r="FEX63" i="7" s="1"/>
  <c r="FEZ63" i="7" s="1"/>
  <c r="FFB63" i="7" s="1"/>
  <c r="FFD63" i="7" s="1"/>
  <c r="FFF63" i="7" s="1"/>
  <c r="FFH63" i="7" s="1"/>
  <c r="FFJ63" i="7" s="1"/>
  <c r="FFL63" i="7" s="1"/>
  <c r="FFN63" i="7" s="1"/>
  <c r="FFP63" i="7" s="1"/>
  <c r="FFR63" i="7" s="1"/>
  <c r="FFT63" i="7" s="1"/>
  <c r="FFV63" i="7" s="1"/>
  <c r="FFX63" i="7" s="1"/>
  <c r="FFZ63" i="7" s="1"/>
  <c r="FGB63" i="7" s="1"/>
  <c r="FGD63" i="7" s="1"/>
  <c r="FGF63" i="7" s="1"/>
  <c r="FGH63" i="7" s="1"/>
  <c r="FGJ63" i="7" s="1"/>
  <c r="FGL63" i="7" s="1"/>
  <c r="FGN63" i="7" s="1"/>
  <c r="FGP63" i="7" s="1"/>
  <c r="FGR63" i="7" s="1"/>
  <c r="FGT63" i="7" s="1"/>
  <c r="FGV63" i="7" s="1"/>
  <c r="FGX63" i="7" s="1"/>
  <c r="FGZ63" i="7" s="1"/>
  <c r="FHB63" i="7" s="1"/>
  <c r="FHD63" i="7" s="1"/>
  <c r="FHF63" i="7" s="1"/>
  <c r="FHH63" i="7" s="1"/>
  <c r="FHJ63" i="7" s="1"/>
  <c r="FHL63" i="7" s="1"/>
  <c r="FHN63" i="7" s="1"/>
  <c r="FHP63" i="7" s="1"/>
  <c r="FHR63" i="7" s="1"/>
  <c r="FHT63" i="7" s="1"/>
  <c r="FHV63" i="7" s="1"/>
  <c r="FHX63" i="7" s="1"/>
  <c r="FHZ63" i="7" s="1"/>
  <c r="FIB63" i="7" s="1"/>
  <c r="FID63" i="7" s="1"/>
  <c r="FIF63" i="7" s="1"/>
  <c r="FIH63" i="7" s="1"/>
  <c r="FIJ63" i="7" s="1"/>
  <c r="FIL63" i="7" s="1"/>
  <c r="FIN63" i="7" s="1"/>
  <c r="FIP63" i="7" s="1"/>
  <c r="FIR63" i="7" s="1"/>
  <c r="FIT63" i="7" s="1"/>
  <c r="FIV63" i="7" s="1"/>
  <c r="FIX63" i="7" s="1"/>
  <c r="FIZ63" i="7" s="1"/>
  <c r="FJB63" i="7" s="1"/>
  <c r="FJD63" i="7" s="1"/>
  <c r="FJF63" i="7" s="1"/>
  <c r="FJH63" i="7" s="1"/>
  <c r="FJJ63" i="7" s="1"/>
  <c r="FJL63" i="7" s="1"/>
  <c r="FJN63" i="7" s="1"/>
  <c r="FJP63" i="7" s="1"/>
  <c r="FJR63" i="7" s="1"/>
  <c r="FJT63" i="7" s="1"/>
  <c r="FJV63" i="7" s="1"/>
  <c r="FJX63" i="7" s="1"/>
  <c r="FJZ63" i="7" s="1"/>
  <c r="FKB63" i="7" s="1"/>
  <c r="FKD63" i="7" s="1"/>
  <c r="FKF63" i="7" s="1"/>
  <c r="FKH63" i="7" s="1"/>
  <c r="FKJ63" i="7" s="1"/>
  <c r="FKL63" i="7" s="1"/>
  <c r="FKN63" i="7" s="1"/>
  <c r="FKP63" i="7" s="1"/>
  <c r="FKR63" i="7" s="1"/>
  <c r="FKT63" i="7" s="1"/>
  <c r="FKV63" i="7" s="1"/>
  <c r="FKX63" i="7" s="1"/>
  <c r="FKZ63" i="7" s="1"/>
  <c r="FLB63" i="7" s="1"/>
  <c r="FLD63" i="7" s="1"/>
  <c r="FLF63" i="7" s="1"/>
  <c r="FLH63" i="7" s="1"/>
  <c r="FLJ63" i="7" s="1"/>
  <c r="FLL63" i="7" s="1"/>
  <c r="FLN63" i="7" s="1"/>
  <c r="FLP63" i="7" s="1"/>
  <c r="FLR63" i="7" s="1"/>
  <c r="FLT63" i="7" s="1"/>
  <c r="FLV63" i="7" s="1"/>
  <c r="FLX63" i="7" s="1"/>
  <c r="FLZ63" i="7" s="1"/>
  <c r="FMB63" i="7" s="1"/>
  <c r="FMD63" i="7" s="1"/>
  <c r="FMF63" i="7" s="1"/>
  <c r="FMH63" i="7" s="1"/>
  <c r="FMJ63" i="7" s="1"/>
  <c r="FML63" i="7" s="1"/>
  <c r="FMN63" i="7" s="1"/>
  <c r="FMP63" i="7" s="1"/>
  <c r="FMR63" i="7" s="1"/>
  <c r="FMT63" i="7" s="1"/>
  <c r="FMV63" i="7" s="1"/>
  <c r="FMX63" i="7" s="1"/>
  <c r="FMZ63" i="7" s="1"/>
  <c r="FNB63" i="7" s="1"/>
  <c r="FND63" i="7" s="1"/>
  <c r="FNF63" i="7" s="1"/>
  <c r="FNH63" i="7" s="1"/>
  <c r="FNJ63" i="7" s="1"/>
  <c r="FNL63" i="7" s="1"/>
  <c r="FNN63" i="7" s="1"/>
  <c r="FNP63" i="7" s="1"/>
  <c r="FNR63" i="7" s="1"/>
  <c r="FNT63" i="7" s="1"/>
  <c r="FNV63" i="7" s="1"/>
  <c r="FNX63" i="7" s="1"/>
  <c r="FNZ63" i="7" s="1"/>
  <c r="FOB63" i="7" s="1"/>
  <c r="FOD63" i="7" s="1"/>
  <c r="FOF63" i="7" s="1"/>
  <c r="FOH63" i="7" s="1"/>
  <c r="FOJ63" i="7" s="1"/>
  <c r="FOL63" i="7" s="1"/>
  <c r="FON63" i="7" s="1"/>
  <c r="FOP63" i="7" s="1"/>
  <c r="FOR63" i="7" s="1"/>
  <c r="FOT63" i="7" s="1"/>
  <c r="FOV63" i="7" s="1"/>
  <c r="FOX63" i="7" s="1"/>
  <c r="FOZ63" i="7" s="1"/>
  <c r="FPB63" i="7" s="1"/>
  <c r="FPD63" i="7" s="1"/>
  <c r="FPF63" i="7" s="1"/>
  <c r="FPH63" i="7" s="1"/>
  <c r="FPJ63" i="7" s="1"/>
  <c r="FPL63" i="7" s="1"/>
  <c r="FPN63" i="7" s="1"/>
  <c r="FPP63" i="7" s="1"/>
  <c r="FPR63" i="7" s="1"/>
  <c r="FPT63" i="7" s="1"/>
  <c r="FPV63" i="7" s="1"/>
  <c r="FPX63" i="7" s="1"/>
  <c r="FPZ63" i="7" s="1"/>
  <c r="FQB63" i="7" s="1"/>
  <c r="FQD63" i="7" s="1"/>
  <c r="FQF63" i="7" s="1"/>
  <c r="FQH63" i="7" s="1"/>
  <c r="FQJ63" i="7" s="1"/>
  <c r="FQL63" i="7" s="1"/>
  <c r="FQN63" i="7" s="1"/>
  <c r="FQP63" i="7" s="1"/>
  <c r="FQR63" i="7" s="1"/>
  <c r="FQT63" i="7" s="1"/>
  <c r="FQV63" i="7" s="1"/>
  <c r="FQX63" i="7" s="1"/>
  <c r="FQZ63" i="7" s="1"/>
  <c r="FRB63" i="7" s="1"/>
  <c r="FRD63" i="7" s="1"/>
  <c r="FRF63" i="7" s="1"/>
  <c r="FRH63" i="7" s="1"/>
  <c r="FRJ63" i="7" s="1"/>
  <c r="FRL63" i="7" s="1"/>
  <c r="FRN63" i="7" s="1"/>
  <c r="FRP63" i="7" s="1"/>
  <c r="FRR63" i="7" s="1"/>
  <c r="FRT63" i="7" s="1"/>
  <c r="FRV63" i="7" s="1"/>
  <c r="FRX63" i="7" s="1"/>
  <c r="FRZ63" i="7" s="1"/>
  <c r="FSB63" i="7" s="1"/>
  <c r="FSD63" i="7" s="1"/>
  <c r="FSF63" i="7" s="1"/>
  <c r="FSH63" i="7" s="1"/>
  <c r="FSJ63" i="7" s="1"/>
  <c r="FSL63" i="7" s="1"/>
  <c r="FSN63" i="7" s="1"/>
  <c r="FSP63" i="7" s="1"/>
  <c r="FSR63" i="7" s="1"/>
  <c r="FST63" i="7" s="1"/>
  <c r="FSV63" i="7" s="1"/>
  <c r="FSX63" i="7" s="1"/>
  <c r="FSZ63" i="7" s="1"/>
  <c r="FTB63" i="7" s="1"/>
  <c r="FTD63" i="7" s="1"/>
  <c r="FTF63" i="7" s="1"/>
  <c r="FTH63" i="7" s="1"/>
  <c r="FTJ63" i="7" s="1"/>
  <c r="FTL63" i="7" s="1"/>
  <c r="FTN63" i="7" s="1"/>
  <c r="FTP63" i="7" s="1"/>
  <c r="FTR63" i="7" s="1"/>
  <c r="FTT63" i="7" s="1"/>
  <c r="FTV63" i="7" s="1"/>
  <c r="FTX63" i="7" s="1"/>
  <c r="FTZ63" i="7" s="1"/>
  <c r="FUB63" i="7" s="1"/>
  <c r="FUD63" i="7" s="1"/>
  <c r="FUF63" i="7" s="1"/>
  <c r="FUH63" i="7" s="1"/>
  <c r="FUJ63" i="7" s="1"/>
  <c r="FUL63" i="7" s="1"/>
  <c r="FUN63" i="7" s="1"/>
  <c r="FUP63" i="7" s="1"/>
  <c r="FUR63" i="7" s="1"/>
  <c r="FUT63" i="7" s="1"/>
  <c r="FUV63" i="7" s="1"/>
  <c r="FUX63" i="7" s="1"/>
  <c r="FUZ63" i="7" s="1"/>
  <c r="FVB63" i="7" s="1"/>
  <c r="FVD63" i="7" s="1"/>
  <c r="FVF63" i="7" s="1"/>
  <c r="FVH63" i="7" s="1"/>
  <c r="FVJ63" i="7" s="1"/>
  <c r="FVL63" i="7" s="1"/>
  <c r="FVN63" i="7" s="1"/>
  <c r="FVP63" i="7" s="1"/>
  <c r="FVR63" i="7" s="1"/>
  <c r="FVT63" i="7" s="1"/>
  <c r="FVV63" i="7" s="1"/>
  <c r="FVX63" i="7" s="1"/>
  <c r="FVZ63" i="7" s="1"/>
  <c r="FWB63" i="7" s="1"/>
  <c r="FWD63" i="7" s="1"/>
  <c r="FWF63" i="7" s="1"/>
  <c r="FWH63" i="7" s="1"/>
  <c r="FWJ63" i="7" s="1"/>
  <c r="FWL63" i="7" s="1"/>
  <c r="FWN63" i="7" s="1"/>
  <c r="FWP63" i="7" s="1"/>
  <c r="FWR63" i="7" s="1"/>
  <c r="FWT63" i="7" s="1"/>
  <c r="FWV63" i="7" s="1"/>
  <c r="FWX63" i="7" s="1"/>
  <c r="FWZ63" i="7" s="1"/>
  <c r="FXB63" i="7" s="1"/>
  <c r="FXD63" i="7" s="1"/>
  <c r="FXF63" i="7" s="1"/>
  <c r="FXH63" i="7" s="1"/>
  <c r="FXJ63" i="7" s="1"/>
  <c r="FXL63" i="7" s="1"/>
  <c r="FXN63" i="7" s="1"/>
  <c r="FXP63" i="7" s="1"/>
  <c r="FXR63" i="7" s="1"/>
  <c r="FXT63" i="7" s="1"/>
  <c r="FXV63" i="7" s="1"/>
  <c r="FXX63" i="7" s="1"/>
  <c r="FXZ63" i="7" s="1"/>
  <c r="FYB63" i="7" s="1"/>
  <c r="FYD63" i="7" s="1"/>
  <c r="FYF63" i="7" s="1"/>
  <c r="FYH63" i="7" s="1"/>
  <c r="FYJ63" i="7" s="1"/>
  <c r="FYL63" i="7" s="1"/>
  <c r="FYN63" i="7" s="1"/>
  <c r="FYP63" i="7" s="1"/>
  <c r="FYR63" i="7" s="1"/>
  <c r="FYT63" i="7" s="1"/>
  <c r="FYV63" i="7" s="1"/>
  <c r="FYX63" i="7" s="1"/>
  <c r="FYZ63" i="7" s="1"/>
  <c r="FZB63" i="7" s="1"/>
  <c r="FZD63" i="7" s="1"/>
  <c r="FZF63" i="7" s="1"/>
  <c r="FZH63" i="7" s="1"/>
  <c r="FZJ63" i="7" s="1"/>
  <c r="FZL63" i="7" s="1"/>
  <c r="FZN63" i="7" s="1"/>
  <c r="FZP63" i="7" s="1"/>
  <c r="FZR63" i="7" s="1"/>
  <c r="FZT63" i="7" s="1"/>
  <c r="FZV63" i="7" s="1"/>
  <c r="FZX63" i="7" s="1"/>
  <c r="FZZ63" i="7" s="1"/>
  <c r="GAB63" i="7" s="1"/>
  <c r="GAD63" i="7" s="1"/>
  <c r="GAF63" i="7" s="1"/>
  <c r="GAH63" i="7" s="1"/>
  <c r="GAJ63" i="7" s="1"/>
  <c r="GAL63" i="7" s="1"/>
  <c r="GAN63" i="7" s="1"/>
  <c r="GAP63" i="7" s="1"/>
  <c r="GAR63" i="7" s="1"/>
  <c r="GAT63" i="7" s="1"/>
  <c r="GAV63" i="7" s="1"/>
  <c r="GAX63" i="7" s="1"/>
  <c r="GAZ63" i="7" s="1"/>
  <c r="GBB63" i="7" s="1"/>
  <c r="GBD63" i="7" s="1"/>
  <c r="GBF63" i="7" s="1"/>
  <c r="GBH63" i="7" s="1"/>
  <c r="GBJ63" i="7" s="1"/>
  <c r="GBL63" i="7" s="1"/>
  <c r="GBN63" i="7" s="1"/>
  <c r="GBP63" i="7" s="1"/>
  <c r="GBR63" i="7" s="1"/>
  <c r="GBT63" i="7" s="1"/>
  <c r="GBV63" i="7" s="1"/>
  <c r="GBX63" i="7" s="1"/>
  <c r="GBZ63" i="7" s="1"/>
  <c r="GCB63" i="7" s="1"/>
  <c r="GCD63" i="7" s="1"/>
  <c r="GCF63" i="7" s="1"/>
  <c r="GCH63" i="7" s="1"/>
  <c r="GCJ63" i="7" s="1"/>
  <c r="GCL63" i="7" s="1"/>
  <c r="GCN63" i="7" s="1"/>
  <c r="GCP63" i="7" s="1"/>
  <c r="GCR63" i="7" s="1"/>
  <c r="GCT63" i="7" s="1"/>
  <c r="GCV63" i="7" s="1"/>
  <c r="GCX63" i="7" s="1"/>
  <c r="GCZ63" i="7" s="1"/>
  <c r="GDB63" i="7" s="1"/>
  <c r="GDD63" i="7" s="1"/>
  <c r="GDF63" i="7" s="1"/>
  <c r="GDH63" i="7" s="1"/>
  <c r="GDJ63" i="7" s="1"/>
  <c r="GDL63" i="7" s="1"/>
  <c r="GDN63" i="7" s="1"/>
  <c r="GDP63" i="7" s="1"/>
  <c r="GDR63" i="7" s="1"/>
  <c r="GDT63" i="7" s="1"/>
  <c r="GDV63" i="7" s="1"/>
  <c r="GDX63" i="7" s="1"/>
  <c r="GDZ63" i="7" s="1"/>
  <c r="GEB63" i="7" s="1"/>
  <c r="GED63" i="7" s="1"/>
  <c r="GEF63" i="7" s="1"/>
  <c r="GEH63" i="7" s="1"/>
  <c r="GEJ63" i="7" s="1"/>
  <c r="GEL63" i="7" s="1"/>
  <c r="GEN63" i="7" s="1"/>
  <c r="GEP63" i="7" s="1"/>
  <c r="GER63" i="7" s="1"/>
  <c r="GET63" i="7" s="1"/>
  <c r="GEV63" i="7" s="1"/>
  <c r="GEX63" i="7" s="1"/>
  <c r="GEZ63" i="7" s="1"/>
  <c r="GFB63" i="7" s="1"/>
  <c r="GFD63" i="7" s="1"/>
  <c r="GFF63" i="7" s="1"/>
  <c r="GFH63" i="7" s="1"/>
  <c r="GFJ63" i="7" s="1"/>
  <c r="GFL63" i="7" s="1"/>
  <c r="GFN63" i="7" s="1"/>
  <c r="GFP63" i="7" s="1"/>
  <c r="GFR63" i="7" s="1"/>
  <c r="GFT63" i="7" s="1"/>
  <c r="GFV63" i="7" s="1"/>
  <c r="GFX63" i="7" s="1"/>
  <c r="GFZ63" i="7" s="1"/>
  <c r="GGB63" i="7" s="1"/>
  <c r="GGD63" i="7" s="1"/>
  <c r="GGF63" i="7" s="1"/>
  <c r="GGH63" i="7" s="1"/>
  <c r="GGJ63" i="7" s="1"/>
  <c r="GGL63" i="7" s="1"/>
  <c r="GGN63" i="7" s="1"/>
  <c r="GGP63" i="7" s="1"/>
  <c r="GGR63" i="7" s="1"/>
  <c r="GGT63" i="7" s="1"/>
  <c r="GGV63" i="7" s="1"/>
  <c r="GGX63" i="7" s="1"/>
  <c r="GGZ63" i="7" s="1"/>
  <c r="GHB63" i="7" s="1"/>
  <c r="GHD63" i="7" s="1"/>
  <c r="GHF63" i="7" s="1"/>
  <c r="GHH63" i="7" s="1"/>
  <c r="GHJ63" i="7" s="1"/>
  <c r="GHL63" i="7" s="1"/>
  <c r="GHN63" i="7" s="1"/>
  <c r="GHP63" i="7" s="1"/>
  <c r="GHR63" i="7" s="1"/>
  <c r="GHT63" i="7" s="1"/>
  <c r="GHV63" i="7" s="1"/>
  <c r="GHX63" i="7" s="1"/>
  <c r="GHZ63" i="7" s="1"/>
  <c r="GIB63" i="7" s="1"/>
  <c r="GID63" i="7" s="1"/>
  <c r="GIF63" i="7" s="1"/>
  <c r="GIH63" i="7" s="1"/>
  <c r="GIJ63" i="7" s="1"/>
  <c r="GIL63" i="7" s="1"/>
  <c r="GIN63" i="7" s="1"/>
  <c r="GIP63" i="7" s="1"/>
  <c r="GIR63" i="7" s="1"/>
  <c r="GIT63" i="7" s="1"/>
  <c r="GIV63" i="7" s="1"/>
  <c r="GIX63" i="7" s="1"/>
  <c r="GIZ63" i="7" s="1"/>
  <c r="GJB63" i="7" s="1"/>
  <c r="GJD63" i="7" s="1"/>
  <c r="GJF63" i="7" s="1"/>
  <c r="GJH63" i="7" s="1"/>
  <c r="GJJ63" i="7" s="1"/>
  <c r="GJL63" i="7" s="1"/>
  <c r="GJN63" i="7" s="1"/>
  <c r="GJP63" i="7" s="1"/>
  <c r="GJR63" i="7" s="1"/>
  <c r="GJT63" i="7" s="1"/>
  <c r="GJV63" i="7" s="1"/>
  <c r="GJX63" i="7" s="1"/>
  <c r="GJZ63" i="7" s="1"/>
  <c r="GKB63" i="7" s="1"/>
  <c r="GKD63" i="7" s="1"/>
  <c r="GKF63" i="7" s="1"/>
  <c r="GKH63" i="7" s="1"/>
  <c r="GKJ63" i="7" s="1"/>
  <c r="GKL63" i="7" s="1"/>
  <c r="GKN63" i="7" s="1"/>
  <c r="GKP63" i="7" s="1"/>
  <c r="GKR63" i="7" s="1"/>
  <c r="GKT63" i="7" s="1"/>
  <c r="GKV63" i="7" s="1"/>
  <c r="GKX63" i="7" s="1"/>
  <c r="GKZ63" i="7" s="1"/>
  <c r="GLB63" i="7" s="1"/>
  <c r="GLD63" i="7" s="1"/>
  <c r="GLF63" i="7" s="1"/>
  <c r="GLH63" i="7" s="1"/>
  <c r="GLJ63" i="7" s="1"/>
  <c r="GLL63" i="7" s="1"/>
  <c r="GLN63" i="7" s="1"/>
  <c r="GLP63" i="7" s="1"/>
  <c r="GLR63" i="7" s="1"/>
  <c r="GLT63" i="7" s="1"/>
  <c r="GLV63" i="7" s="1"/>
  <c r="GLX63" i="7" s="1"/>
  <c r="GLZ63" i="7" s="1"/>
  <c r="GMB63" i="7" s="1"/>
  <c r="GMD63" i="7" s="1"/>
  <c r="GMF63" i="7" s="1"/>
  <c r="GMH63" i="7" s="1"/>
  <c r="GMJ63" i="7" s="1"/>
  <c r="GML63" i="7" s="1"/>
  <c r="GMN63" i="7" s="1"/>
  <c r="GMP63" i="7" s="1"/>
  <c r="GMR63" i="7" s="1"/>
  <c r="GMT63" i="7" s="1"/>
  <c r="GMV63" i="7" s="1"/>
  <c r="GMX63" i="7" s="1"/>
  <c r="GMZ63" i="7" s="1"/>
  <c r="GNB63" i="7" s="1"/>
  <c r="GND63" i="7" s="1"/>
  <c r="GNF63" i="7" s="1"/>
  <c r="GNH63" i="7" s="1"/>
  <c r="GNJ63" i="7" s="1"/>
  <c r="GNL63" i="7" s="1"/>
  <c r="GNN63" i="7" s="1"/>
  <c r="GNP63" i="7" s="1"/>
  <c r="GNR63" i="7" s="1"/>
  <c r="GNT63" i="7" s="1"/>
  <c r="GNV63" i="7" s="1"/>
  <c r="GNX63" i="7" s="1"/>
  <c r="GNZ63" i="7" s="1"/>
  <c r="GOB63" i="7" s="1"/>
  <c r="GOD63" i="7" s="1"/>
  <c r="GOF63" i="7" s="1"/>
  <c r="GOH63" i="7" s="1"/>
  <c r="GOJ63" i="7" s="1"/>
  <c r="GOL63" i="7" s="1"/>
  <c r="GON63" i="7" s="1"/>
  <c r="GOP63" i="7" s="1"/>
  <c r="GOR63" i="7" s="1"/>
  <c r="GOT63" i="7" s="1"/>
  <c r="GOV63" i="7" s="1"/>
  <c r="GOX63" i="7" s="1"/>
  <c r="GOZ63" i="7" s="1"/>
  <c r="GPB63" i="7" s="1"/>
  <c r="GPD63" i="7" s="1"/>
  <c r="GPF63" i="7" s="1"/>
  <c r="GPH63" i="7" s="1"/>
  <c r="GPJ63" i="7" s="1"/>
  <c r="GPL63" i="7" s="1"/>
  <c r="GPN63" i="7" s="1"/>
  <c r="GPP63" i="7" s="1"/>
  <c r="GPR63" i="7" s="1"/>
  <c r="GPT63" i="7" s="1"/>
  <c r="GPV63" i="7" s="1"/>
  <c r="GPX63" i="7" s="1"/>
  <c r="GPZ63" i="7" s="1"/>
  <c r="GQB63" i="7" s="1"/>
  <c r="GQD63" i="7" s="1"/>
  <c r="GQF63" i="7" s="1"/>
  <c r="GQH63" i="7" s="1"/>
  <c r="GQJ63" i="7" s="1"/>
  <c r="GQL63" i="7" s="1"/>
  <c r="GQN63" i="7" s="1"/>
  <c r="GQP63" i="7" s="1"/>
  <c r="GQR63" i="7" s="1"/>
  <c r="GQT63" i="7" s="1"/>
  <c r="GQV63" i="7" s="1"/>
  <c r="GQX63" i="7" s="1"/>
  <c r="GQZ63" i="7" s="1"/>
  <c r="GRB63" i="7" s="1"/>
  <c r="GRD63" i="7" s="1"/>
  <c r="GRF63" i="7" s="1"/>
  <c r="GRH63" i="7" s="1"/>
  <c r="GRJ63" i="7" s="1"/>
  <c r="GRL63" i="7" s="1"/>
  <c r="GRN63" i="7" s="1"/>
  <c r="GRP63" i="7" s="1"/>
  <c r="GRR63" i="7" s="1"/>
  <c r="GRT63" i="7" s="1"/>
  <c r="GRV63" i="7" s="1"/>
  <c r="GRX63" i="7" s="1"/>
  <c r="GRZ63" i="7" s="1"/>
  <c r="GSB63" i="7" s="1"/>
  <c r="GSD63" i="7" s="1"/>
  <c r="GSF63" i="7" s="1"/>
  <c r="GSH63" i="7" s="1"/>
  <c r="GSJ63" i="7" s="1"/>
  <c r="GSL63" i="7" s="1"/>
  <c r="GSN63" i="7" s="1"/>
  <c r="GSP63" i="7" s="1"/>
  <c r="GSR63" i="7" s="1"/>
  <c r="GST63" i="7" s="1"/>
  <c r="GSV63" i="7" s="1"/>
  <c r="GSX63" i="7" s="1"/>
  <c r="GSZ63" i="7" s="1"/>
  <c r="GTB63" i="7" s="1"/>
  <c r="GTD63" i="7" s="1"/>
  <c r="GTF63" i="7" s="1"/>
  <c r="GTH63" i="7" s="1"/>
  <c r="GTJ63" i="7" s="1"/>
  <c r="GTL63" i="7" s="1"/>
  <c r="GTN63" i="7" s="1"/>
  <c r="GTP63" i="7" s="1"/>
  <c r="GTR63" i="7" s="1"/>
  <c r="GTT63" i="7" s="1"/>
  <c r="GTV63" i="7" s="1"/>
  <c r="GTX63" i="7" s="1"/>
  <c r="GTZ63" i="7" s="1"/>
  <c r="GUB63" i="7" s="1"/>
  <c r="GUD63" i="7" s="1"/>
  <c r="GUF63" i="7" s="1"/>
  <c r="GUH63" i="7" s="1"/>
  <c r="GUJ63" i="7" s="1"/>
  <c r="GUL63" i="7" s="1"/>
  <c r="GUN63" i="7" s="1"/>
  <c r="GUP63" i="7" s="1"/>
  <c r="GUR63" i="7" s="1"/>
  <c r="GUT63" i="7" s="1"/>
  <c r="GUV63" i="7" s="1"/>
  <c r="GUX63" i="7" s="1"/>
  <c r="GUZ63" i="7" s="1"/>
  <c r="GVB63" i="7" s="1"/>
  <c r="GVD63" i="7" s="1"/>
  <c r="GVF63" i="7" s="1"/>
  <c r="GVH63" i="7" s="1"/>
  <c r="GVJ63" i="7" s="1"/>
  <c r="GVL63" i="7" s="1"/>
  <c r="GVN63" i="7" s="1"/>
  <c r="GVP63" i="7" s="1"/>
  <c r="GVR63" i="7" s="1"/>
  <c r="GVT63" i="7" s="1"/>
  <c r="GVV63" i="7" s="1"/>
  <c r="GVX63" i="7" s="1"/>
  <c r="GVZ63" i="7" s="1"/>
  <c r="GWB63" i="7" s="1"/>
  <c r="GWD63" i="7" s="1"/>
  <c r="GWF63" i="7" s="1"/>
  <c r="GWH63" i="7" s="1"/>
  <c r="GWJ63" i="7" s="1"/>
  <c r="GWL63" i="7" s="1"/>
  <c r="GWN63" i="7" s="1"/>
  <c r="GWP63" i="7" s="1"/>
  <c r="GWR63" i="7" s="1"/>
  <c r="GWT63" i="7" s="1"/>
  <c r="GWV63" i="7" s="1"/>
  <c r="GWX63" i="7" s="1"/>
  <c r="GWZ63" i="7" s="1"/>
  <c r="GXB63" i="7" s="1"/>
  <c r="GXD63" i="7" s="1"/>
  <c r="GXF63" i="7" s="1"/>
  <c r="GXH63" i="7" s="1"/>
  <c r="GXJ63" i="7" s="1"/>
  <c r="GXL63" i="7" s="1"/>
  <c r="GXN63" i="7" s="1"/>
  <c r="GXP63" i="7" s="1"/>
  <c r="GXR63" i="7" s="1"/>
  <c r="GXT63" i="7" s="1"/>
  <c r="GXV63" i="7" s="1"/>
  <c r="GXX63" i="7" s="1"/>
  <c r="GXZ63" i="7" s="1"/>
  <c r="GYB63" i="7" s="1"/>
  <c r="GYD63" i="7" s="1"/>
  <c r="GYF63" i="7" s="1"/>
  <c r="GYH63" i="7" s="1"/>
  <c r="GYJ63" i="7" s="1"/>
  <c r="GYL63" i="7" s="1"/>
  <c r="GYN63" i="7" s="1"/>
  <c r="GYP63" i="7" s="1"/>
  <c r="GYR63" i="7" s="1"/>
  <c r="GYT63" i="7" s="1"/>
  <c r="GYV63" i="7" s="1"/>
  <c r="GYX63" i="7" s="1"/>
  <c r="GYZ63" i="7" s="1"/>
  <c r="GZB63" i="7" s="1"/>
  <c r="GZD63" i="7" s="1"/>
  <c r="GZF63" i="7" s="1"/>
  <c r="GZH63" i="7" s="1"/>
  <c r="GZJ63" i="7" s="1"/>
  <c r="GZL63" i="7" s="1"/>
  <c r="GZN63" i="7" s="1"/>
  <c r="GZP63" i="7" s="1"/>
  <c r="GZR63" i="7" s="1"/>
  <c r="GZT63" i="7" s="1"/>
  <c r="GZV63" i="7" s="1"/>
  <c r="GZX63" i="7" s="1"/>
  <c r="GZZ63" i="7" s="1"/>
  <c r="HAB63" i="7" s="1"/>
  <c r="HAD63" i="7" s="1"/>
  <c r="HAF63" i="7" s="1"/>
  <c r="HAH63" i="7" s="1"/>
  <c r="HAJ63" i="7" s="1"/>
  <c r="HAL63" i="7" s="1"/>
  <c r="HAN63" i="7" s="1"/>
  <c r="HAP63" i="7" s="1"/>
  <c r="HAR63" i="7" s="1"/>
  <c r="HAT63" i="7" s="1"/>
  <c r="HAV63" i="7" s="1"/>
  <c r="HAX63" i="7" s="1"/>
  <c r="HAZ63" i="7" s="1"/>
  <c r="HBB63" i="7" s="1"/>
  <c r="HBD63" i="7" s="1"/>
  <c r="HBF63" i="7" s="1"/>
  <c r="HBH63" i="7" s="1"/>
  <c r="HBJ63" i="7" s="1"/>
  <c r="HBL63" i="7" s="1"/>
  <c r="HBN63" i="7" s="1"/>
  <c r="HBP63" i="7" s="1"/>
  <c r="HBR63" i="7" s="1"/>
  <c r="HBT63" i="7" s="1"/>
  <c r="HBV63" i="7" s="1"/>
  <c r="HBX63" i="7" s="1"/>
  <c r="HBZ63" i="7" s="1"/>
  <c r="HCB63" i="7" s="1"/>
  <c r="HCD63" i="7" s="1"/>
  <c r="HCF63" i="7" s="1"/>
  <c r="HCH63" i="7" s="1"/>
  <c r="HCJ63" i="7" s="1"/>
  <c r="HCL63" i="7" s="1"/>
  <c r="HCN63" i="7" s="1"/>
  <c r="HCP63" i="7" s="1"/>
  <c r="HCR63" i="7" s="1"/>
  <c r="HCT63" i="7" s="1"/>
  <c r="HCV63" i="7" s="1"/>
  <c r="HCX63" i="7" s="1"/>
  <c r="HCZ63" i="7" s="1"/>
  <c r="HDB63" i="7" s="1"/>
  <c r="HDD63" i="7" s="1"/>
  <c r="HDF63" i="7" s="1"/>
  <c r="HDH63" i="7" s="1"/>
  <c r="HDJ63" i="7" s="1"/>
  <c r="HDL63" i="7" s="1"/>
  <c r="HDN63" i="7" s="1"/>
  <c r="HDP63" i="7" s="1"/>
  <c r="HDR63" i="7" s="1"/>
  <c r="HDT63" i="7" s="1"/>
  <c r="HDV63" i="7" s="1"/>
  <c r="HDX63" i="7" s="1"/>
  <c r="HDZ63" i="7" s="1"/>
  <c r="HEB63" i="7" s="1"/>
  <c r="HED63" i="7" s="1"/>
  <c r="HEF63" i="7" s="1"/>
  <c r="HEH63" i="7" s="1"/>
  <c r="HEJ63" i="7" s="1"/>
  <c r="HEL63" i="7" s="1"/>
  <c r="HEN63" i="7" s="1"/>
  <c r="HEP63" i="7" s="1"/>
  <c r="HER63" i="7" s="1"/>
  <c r="HET63" i="7" s="1"/>
  <c r="HEV63" i="7" s="1"/>
  <c r="HEX63" i="7" s="1"/>
  <c r="HEZ63" i="7" s="1"/>
  <c r="HFB63" i="7" s="1"/>
  <c r="HFD63" i="7" s="1"/>
  <c r="HFF63" i="7" s="1"/>
  <c r="HFH63" i="7" s="1"/>
  <c r="HFJ63" i="7" s="1"/>
  <c r="HFL63" i="7" s="1"/>
  <c r="HFN63" i="7" s="1"/>
  <c r="HFP63" i="7" s="1"/>
  <c r="HFR63" i="7" s="1"/>
  <c r="HFT63" i="7" s="1"/>
  <c r="HFV63" i="7" s="1"/>
  <c r="HFX63" i="7" s="1"/>
  <c r="HFZ63" i="7" s="1"/>
  <c r="HGB63" i="7" s="1"/>
  <c r="HGD63" i="7" s="1"/>
  <c r="HGF63" i="7" s="1"/>
  <c r="HGH63" i="7" s="1"/>
  <c r="HGJ63" i="7" s="1"/>
  <c r="HGL63" i="7" s="1"/>
  <c r="HGN63" i="7" s="1"/>
  <c r="HGP63" i="7" s="1"/>
  <c r="HGR63" i="7" s="1"/>
  <c r="HGT63" i="7" s="1"/>
  <c r="HGV63" i="7" s="1"/>
  <c r="HGX63" i="7" s="1"/>
  <c r="HGZ63" i="7" s="1"/>
  <c r="HHB63" i="7" s="1"/>
  <c r="HHD63" i="7" s="1"/>
  <c r="HHF63" i="7" s="1"/>
  <c r="HHH63" i="7" s="1"/>
  <c r="HHJ63" i="7" s="1"/>
  <c r="HHL63" i="7" s="1"/>
  <c r="HHN63" i="7" s="1"/>
  <c r="HHP63" i="7" s="1"/>
  <c r="HHR63" i="7" s="1"/>
  <c r="HHT63" i="7" s="1"/>
  <c r="HHV63" i="7" s="1"/>
  <c r="HHX63" i="7" s="1"/>
  <c r="HHZ63" i="7" s="1"/>
  <c r="HIB63" i="7" s="1"/>
  <c r="HID63" i="7" s="1"/>
  <c r="HIF63" i="7" s="1"/>
  <c r="HIH63" i="7" s="1"/>
  <c r="HIJ63" i="7" s="1"/>
  <c r="HIL63" i="7" s="1"/>
  <c r="HIN63" i="7" s="1"/>
  <c r="HIP63" i="7" s="1"/>
  <c r="HIR63" i="7" s="1"/>
  <c r="HIT63" i="7" s="1"/>
  <c r="HIV63" i="7" s="1"/>
  <c r="HIX63" i="7" s="1"/>
  <c r="HIZ63" i="7" s="1"/>
  <c r="HJB63" i="7" s="1"/>
  <c r="HJD63" i="7" s="1"/>
  <c r="HJF63" i="7" s="1"/>
  <c r="HJH63" i="7" s="1"/>
  <c r="HJJ63" i="7" s="1"/>
  <c r="HJL63" i="7" s="1"/>
  <c r="HJN63" i="7" s="1"/>
  <c r="HJP63" i="7" s="1"/>
  <c r="HJR63" i="7" s="1"/>
  <c r="HJT63" i="7" s="1"/>
  <c r="HJV63" i="7" s="1"/>
  <c r="HJX63" i="7" s="1"/>
  <c r="HJZ63" i="7" s="1"/>
  <c r="HKB63" i="7" s="1"/>
  <c r="HKD63" i="7" s="1"/>
  <c r="HKF63" i="7" s="1"/>
  <c r="HKH63" i="7" s="1"/>
  <c r="HKJ63" i="7" s="1"/>
  <c r="HKL63" i="7" s="1"/>
  <c r="HKN63" i="7" s="1"/>
  <c r="HKP63" i="7" s="1"/>
  <c r="HKR63" i="7" s="1"/>
  <c r="HKT63" i="7" s="1"/>
  <c r="HKV63" i="7" s="1"/>
  <c r="HKX63" i="7" s="1"/>
  <c r="HKZ63" i="7" s="1"/>
  <c r="HLB63" i="7" s="1"/>
  <c r="HLD63" i="7" s="1"/>
  <c r="HLF63" i="7" s="1"/>
  <c r="HLH63" i="7" s="1"/>
  <c r="HLJ63" i="7" s="1"/>
  <c r="HLL63" i="7" s="1"/>
  <c r="HLN63" i="7" s="1"/>
  <c r="HLP63" i="7" s="1"/>
  <c r="HLR63" i="7" s="1"/>
  <c r="HLT63" i="7" s="1"/>
  <c r="HLV63" i="7" s="1"/>
  <c r="HLX63" i="7" s="1"/>
  <c r="HLZ63" i="7" s="1"/>
  <c r="HMB63" i="7" s="1"/>
  <c r="HMD63" i="7" s="1"/>
  <c r="HMF63" i="7" s="1"/>
  <c r="HMH63" i="7" s="1"/>
  <c r="HMJ63" i="7" s="1"/>
  <c r="HML63" i="7" s="1"/>
  <c r="HMN63" i="7" s="1"/>
  <c r="HMP63" i="7" s="1"/>
  <c r="HMR63" i="7" s="1"/>
  <c r="HMT63" i="7" s="1"/>
  <c r="HMV63" i="7" s="1"/>
  <c r="HMX63" i="7" s="1"/>
  <c r="HMZ63" i="7" s="1"/>
  <c r="HNB63" i="7" s="1"/>
  <c r="HND63" i="7" s="1"/>
  <c r="HNF63" i="7" s="1"/>
  <c r="HNH63" i="7" s="1"/>
  <c r="HNJ63" i="7" s="1"/>
  <c r="HNL63" i="7" s="1"/>
  <c r="HNN63" i="7" s="1"/>
  <c r="HNP63" i="7" s="1"/>
  <c r="HNR63" i="7" s="1"/>
  <c r="HNT63" i="7" s="1"/>
  <c r="HNV63" i="7" s="1"/>
  <c r="HNX63" i="7" s="1"/>
  <c r="HNZ63" i="7" s="1"/>
  <c r="HOB63" i="7" s="1"/>
  <c r="HOD63" i="7" s="1"/>
  <c r="HOF63" i="7" s="1"/>
  <c r="HOH63" i="7" s="1"/>
  <c r="HOJ63" i="7" s="1"/>
  <c r="HOL63" i="7" s="1"/>
  <c r="HON63" i="7" s="1"/>
  <c r="HOP63" i="7" s="1"/>
  <c r="HOR63" i="7" s="1"/>
  <c r="HOT63" i="7" s="1"/>
  <c r="HOV63" i="7" s="1"/>
  <c r="HOX63" i="7" s="1"/>
  <c r="HOZ63" i="7" s="1"/>
  <c r="HPB63" i="7" s="1"/>
  <c r="HPD63" i="7" s="1"/>
  <c r="HPF63" i="7" s="1"/>
  <c r="HPH63" i="7" s="1"/>
  <c r="HPJ63" i="7" s="1"/>
  <c r="HPL63" i="7" s="1"/>
  <c r="HPN63" i="7" s="1"/>
  <c r="HPP63" i="7" s="1"/>
  <c r="HPR63" i="7" s="1"/>
  <c r="HPT63" i="7" s="1"/>
  <c r="HPV63" i="7" s="1"/>
  <c r="HPX63" i="7" s="1"/>
  <c r="HPZ63" i="7" s="1"/>
  <c r="HQB63" i="7" s="1"/>
  <c r="HQD63" i="7" s="1"/>
  <c r="HQF63" i="7" s="1"/>
  <c r="HQH63" i="7" s="1"/>
  <c r="HQJ63" i="7" s="1"/>
  <c r="HQL63" i="7" s="1"/>
  <c r="HQN63" i="7" s="1"/>
  <c r="HQP63" i="7" s="1"/>
  <c r="HQR63" i="7" s="1"/>
  <c r="HQT63" i="7" s="1"/>
  <c r="HQV63" i="7" s="1"/>
  <c r="HQX63" i="7" s="1"/>
  <c r="HQZ63" i="7" s="1"/>
  <c r="HRB63" i="7" s="1"/>
  <c r="HRD63" i="7" s="1"/>
  <c r="HRF63" i="7" s="1"/>
  <c r="HRH63" i="7" s="1"/>
  <c r="HRJ63" i="7" s="1"/>
  <c r="HRL63" i="7" s="1"/>
  <c r="HRN63" i="7" s="1"/>
  <c r="HRP63" i="7" s="1"/>
  <c r="HRR63" i="7" s="1"/>
  <c r="HRT63" i="7" s="1"/>
  <c r="HRV63" i="7" s="1"/>
  <c r="HRX63" i="7" s="1"/>
  <c r="HRZ63" i="7" s="1"/>
  <c r="HSB63" i="7" s="1"/>
  <c r="HSD63" i="7" s="1"/>
  <c r="HSF63" i="7" s="1"/>
  <c r="HSH63" i="7" s="1"/>
  <c r="HSJ63" i="7" s="1"/>
  <c r="HSL63" i="7" s="1"/>
  <c r="HSN63" i="7" s="1"/>
  <c r="HSP63" i="7" s="1"/>
  <c r="HSR63" i="7" s="1"/>
  <c r="HST63" i="7" s="1"/>
  <c r="HSV63" i="7" s="1"/>
  <c r="HSX63" i="7" s="1"/>
  <c r="HSZ63" i="7" s="1"/>
  <c r="HTB63" i="7" s="1"/>
  <c r="HTD63" i="7" s="1"/>
  <c r="HTF63" i="7" s="1"/>
  <c r="HTH63" i="7" s="1"/>
  <c r="HTJ63" i="7" s="1"/>
  <c r="HTL63" i="7" s="1"/>
  <c r="HTN63" i="7" s="1"/>
  <c r="HTP63" i="7" s="1"/>
  <c r="HTR63" i="7" s="1"/>
  <c r="HTT63" i="7" s="1"/>
  <c r="HTV63" i="7" s="1"/>
  <c r="HTX63" i="7" s="1"/>
  <c r="HTZ63" i="7" s="1"/>
  <c r="HUB63" i="7" s="1"/>
  <c r="HUD63" i="7" s="1"/>
  <c r="HUF63" i="7" s="1"/>
  <c r="HUH63" i="7" s="1"/>
  <c r="HUJ63" i="7" s="1"/>
  <c r="HUL63" i="7" s="1"/>
  <c r="HUN63" i="7" s="1"/>
  <c r="HUP63" i="7" s="1"/>
  <c r="HUR63" i="7" s="1"/>
  <c r="HUT63" i="7" s="1"/>
  <c r="HUV63" i="7" s="1"/>
  <c r="HUX63" i="7" s="1"/>
  <c r="HUZ63" i="7" s="1"/>
  <c r="HVB63" i="7" s="1"/>
  <c r="HVD63" i="7" s="1"/>
  <c r="HVF63" i="7" s="1"/>
  <c r="HVH63" i="7" s="1"/>
  <c r="HVJ63" i="7" s="1"/>
  <c r="HVL63" i="7" s="1"/>
  <c r="HVN63" i="7" s="1"/>
  <c r="HVP63" i="7" s="1"/>
  <c r="HVR63" i="7" s="1"/>
  <c r="HVT63" i="7" s="1"/>
  <c r="HVV63" i="7" s="1"/>
  <c r="HVX63" i="7" s="1"/>
  <c r="HVZ63" i="7" s="1"/>
  <c r="HWB63" i="7" s="1"/>
  <c r="HWD63" i="7" s="1"/>
  <c r="HWF63" i="7" s="1"/>
  <c r="HWH63" i="7" s="1"/>
  <c r="HWJ63" i="7" s="1"/>
  <c r="HWL63" i="7" s="1"/>
  <c r="HWN63" i="7" s="1"/>
  <c r="HWP63" i="7" s="1"/>
  <c r="HWR63" i="7" s="1"/>
  <c r="HWT63" i="7" s="1"/>
  <c r="HWV63" i="7" s="1"/>
  <c r="HWX63" i="7" s="1"/>
  <c r="HWZ63" i="7" s="1"/>
  <c r="HXB63" i="7" s="1"/>
  <c r="HXD63" i="7" s="1"/>
  <c r="HXF63" i="7" s="1"/>
  <c r="HXH63" i="7" s="1"/>
  <c r="HXJ63" i="7" s="1"/>
  <c r="HXL63" i="7" s="1"/>
  <c r="HXN63" i="7" s="1"/>
  <c r="HXP63" i="7" s="1"/>
  <c r="HXR63" i="7" s="1"/>
  <c r="HXT63" i="7" s="1"/>
  <c r="HXV63" i="7" s="1"/>
  <c r="HXX63" i="7" s="1"/>
  <c r="HXZ63" i="7" s="1"/>
  <c r="HYB63" i="7" s="1"/>
  <c r="HYD63" i="7" s="1"/>
  <c r="HYF63" i="7" s="1"/>
  <c r="HYH63" i="7" s="1"/>
  <c r="HYJ63" i="7" s="1"/>
  <c r="HYL63" i="7" s="1"/>
  <c r="HYN63" i="7" s="1"/>
  <c r="HYP63" i="7" s="1"/>
  <c r="HYR63" i="7" s="1"/>
  <c r="HYT63" i="7" s="1"/>
  <c r="HYV63" i="7" s="1"/>
  <c r="HYX63" i="7" s="1"/>
  <c r="HYZ63" i="7" s="1"/>
  <c r="HZB63" i="7" s="1"/>
  <c r="HZD63" i="7" s="1"/>
  <c r="HZF63" i="7" s="1"/>
  <c r="HZH63" i="7" s="1"/>
  <c r="HZJ63" i="7" s="1"/>
  <c r="HZL63" i="7" s="1"/>
  <c r="HZN63" i="7" s="1"/>
  <c r="HZP63" i="7" s="1"/>
  <c r="HZR63" i="7" s="1"/>
  <c r="HZT63" i="7" s="1"/>
  <c r="HZV63" i="7" s="1"/>
  <c r="HZX63" i="7" s="1"/>
  <c r="HZZ63" i="7" s="1"/>
  <c r="IAB63" i="7" s="1"/>
  <c r="IAD63" i="7" s="1"/>
  <c r="IAF63" i="7" s="1"/>
  <c r="IAH63" i="7" s="1"/>
  <c r="IAJ63" i="7" s="1"/>
  <c r="IAL63" i="7" s="1"/>
  <c r="IAN63" i="7" s="1"/>
  <c r="IAP63" i="7" s="1"/>
  <c r="IAR63" i="7" s="1"/>
  <c r="IAT63" i="7" s="1"/>
  <c r="IAV63" i="7" s="1"/>
  <c r="IAX63" i="7" s="1"/>
  <c r="IAZ63" i="7" s="1"/>
  <c r="IBB63" i="7" s="1"/>
  <c r="IBD63" i="7" s="1"/>
  <c r="IBF63" i="7" s="1"/>
  <c r="IBH63" i="7" s="1"/>
  <c r="IBJ63" i="7" s="1"/>
  <c r="IBL63" i="7" s="1"/>
  <c r="IBN63" i="7" s="1"/>
  <c r="IBP63" i="7" s="1"/>
  <c r="IBR63" i="7" s="1"/>
  <c r="IBT63" i="7" s="1"/>
  <c r="IBV63" i="7" s="1"/>
  <c r="IBX63" i="7" s="1"/>
  <c r="IBZ63" i="7" s="1"/>
  <c r="ICB63" i="7" s="1"/>
  <c r="ICD63" i="7" s="1"/>
  <c r="ICF63" i="7" s="1"/>
  <c r="ICH63" i="7" s="1"/>
  <c r="ICJ63" i="7" s="1"/>
  <c r="ICL63" i="7" s="1"/>
  <c r="ICN63" i="7" s="1"/>
  <c r="ICP63" i="7" s="1"/>
  <c r="ICR63" i="7" s="1"/>
  <c r="ICT63" i="7" s="1"/>
  <c r="ICV63" i="7" s="1"/>
  <c r="ICX63" i="7" s="1"/>
  <c r="ICZ63" i="7" s="1"/>
  <c r="IDB63" i="7" s="1"/>
  <c r="IDD63" i="7" s="1"/>
  <c r="IDF63" i="7" s="1"/>
  <c r="IDH63" i="7" s="1"/>
  <c r="IDJ63" i="7" s="1"/>
  <c r="IDL63" i="7" s="1"/>
  <c r="IDN63" i="7" s="1"/>
  <c r="IDP63" i="7" s="1"/>
  <c r="IDR63" i="7" s="1"/>
  <c r="IDT63" i="7" s="1"/>
  <c r="IDV63" i="7" s="1"/>
  <c r="IDX63" i="7" s="1"/>
  <c r="IDZ63" i="7" s="1"/>
  <c r="IEB63" i="7" s="1"/>
  <c r="IED63" i="7" s="1"/>
  <c r="IEF63" i="7" s="1"/>
  <c r="IEH63" i="7" s="1"/>
  <c r="IEJ63" i="7" s="1"/>
  <c r="IEL63" i="7" s="1"/>
  <c r="IEN63" i="7" s="1"/>
  <c r="IEP63" i="7" s="1"/>
  <c r="IER63" i="7" s="1"/>
  <c r="IET63" i="7" s="1"/>
  <c r="IEV63" i="7" s="1"/>
  <c r="IEX63" i="7" s="1"/>
  <c r="IEZ63" i="7" s="1"/>
  <c r="IFB63" i="7" s="1"/>
  <c r="IFD63" i="7" s="1"/>
  <c r="IFF63" i="7" s="1"/>
  <c r="IFH63" i="7" s="1"/>
  <c r="IFJ63" i="7" s="1"/>
  <c r="IFL63" i="7" s="1"/>
  <c r="IFN63" i="7" s="1"/>
  <c r="IFP63" i="7" s="1"/>
  <c r="IFR63" i="7" s="1"/>
  <c r="IFT63" i="7" s="1"/>
  <c r="IFV63" i="7" s="1"/>
  <c r="IFX63" i="7" s="1"/>
  <c r="IFZ63" i="7" s="1"/>
  <c r="IGB63" i="7" s="1"/>
  <c r="IGD63" i="7" s="1"/>
  <c r="IGF63" i="7" s="1"/>
  <c r="IGH63" i="7" s="1"/>
  <c r="IGJ63" i="7" s="1"/>
  <c r="IGL63" i="7" s="1"/>
  <c r="IGN63" i="7" s="1"/>
  <c r="IGP63" i="7" s="1"/>
  <c r="IGR63" i="7" s="1"/>
  <c r="IGT63" i="7" s="1"/>
  <c r="IGV63" i="7" s="1"/>
  <c r="IGX63" i="7" s="1"/>
  <c r="IGZ63" i="7" s="1"/>
  <c r="IHB63" i="7" s="1"/>
  <c r="IHD63" i="7" s="1"/>
  <c r="IHF63" i="7" s="1"/>
  <c r="IHH63" i="7" s="1"/>
  <c r="IHJ63" i="7" s="1"/>
  <c r="IHL63" i="7" s="1"/>
  <c r="IHN63" i="7" s="1"/>
  <c r="IHP63" i="7" s="1"/>
  <c r="IHR63" i="7" s="1"/>
  <c r="IHT63" i="7" s="1"/>
  <c r="IHV63" i="7" s="1"/>
  <c r="IHX63" i="7" s="1"/>
  <c r="IHZ63" i="7" s="1"/>
  <c r="IIB63" i="7" s="1"/>
  <c r="IID63" i="7" s="1"/>
  <c r="IIF63" i="7" s="1"/>
  <c r="IIH63" i="7" s="1"/>
  <c r="IIJ63" i="7" s="1"/>
  <c r="IIL63" i="7" s="1"/>
  <c r="IIN63" i="7" s="1"/>
  <c r="IIP63" i="7" s="1"/>
  <c r="IIR63" i="7" s="1"/>
  <c r="IIT63" i="7" s="1"/>
  <c r="IIV63" i="7" s="1"/>
  <c r="IIX63" i="7" s="1"/>
  <c r="IIZ63" i="7" s="1"/>
  <c r="IJB63" i="7" s="1"/>
  <c r="IJD63" i="7" s="1"/>
  <c r="IJF63" i="7" s="1"/>
  <c r="IJH63" i="7" s="1"/>
  <c r="IJJ63" i="7" s="1"/>
  <c r="IJL63" i="7" s="1"/>
  <c r="IJN63" i="7" s="1"/>
  <c r="IJP63" i="7" s="1"/>
  <c r="IJR63" i="7" s="1"/>
  <c r="IJT63" i="7" s="1"/>
  <c r="IJV63" i="7" s="1"/>
  <c r="IJX63" i="7" s="1"/>
  <c r="IJZ63" i="7" s="1"/>
  <c r="IKB63" i="7" s="1"/>
  <c r="IKD63" i="7" s="1"/>
  <c r="IKF63" i="7" s="1"/>
  <c r="IKH63" i="7" s="1"/>
  <c r="IKJ63" i="7" s="1"/>
  <c r="IKL63" i="7" s="1"/>
  <c r="IKN63" i="7" s="1"/>
  <c r="IKP63" i="7" s="1"/>
  <c r="IKR63" i="7" s="1"/>
  <c r="IKT63" i="7" s="1"/>
  <c r="IKV63" i="7" s="1"/>
  <c r="IKX63" i="7" s="1"/>
  <c r="IKZ63" i="7" s="1"/>
  <c r="ILB63" i="7" s="1"/>
  <c r="ILD63" i="7" s="1"/>
  <c r="ILF63" i="7" s="1"/>
  <c r="ILH63" i="7" s="1"/>
  <c r="ILJ63" i="7" s="1"/>
  <c r="ILL63" i="7" s="1"/>
  <c r="ILN63" i="7" s="1"/>
  <c r="ILP63" i="7" s="1"/>
  <c r="ILR63" i="7" s="1"/>
  <c r="ILT63" i="7" s="1"/>
  <c r="ILV63" i="7" s="1"/>
  <c r="ILX63" i="7" s="1"/>
  <c r="ILZ63" i="7" s="1"/>
  <c r="IMB63" i="7" s="1"/>
  <c r="IMD63" i="7" s="1"/>
  <c r="IMF63" i="7" s="1"/>
  <c r="IMH63" i="7" s="1"/>
  <c r="IMJ63" i="7" s="1"/>
  <c r="IML63" i="7" s="1"/>
  <c r="IMN63" i="7" s="1"/>
  <c r="IMP63" i="7" s="1"/>
  <c r="IMR63" i="7" s="1"/>
  <c r="IMT63" i="7" s="1"/>
  <c r="IMV63" i="7" s="1"/>
  <c r="IMX63" i="7" s="1"/>
  <c r="IMZ63" i="7" s="1"/>
  <c r="INB63" i="7" s="1"/>
  <c r="IND63" i="7" s="1"/>
  <c r="INF63" i="7" s="1"/>
  <c r="INH63" i="7" s="1"/>
  <c r="INJ63" i="7" s="1"/>
  <c r="INL63" i="7" s="1"/>
  <c r="INN63" i="7" s="1"/>
  <c r="INP63" i="7" s="1"/>
  <c r="INR63" i="7" s="1"/>
  <c r="INT63" i="7" s="1"/>
  <c r="INV63" i="7" s="1"/>
  <c r="INX63" i="7" s="1"/>
  <c r="INZ63" i="7" s="1"/>
  <c r="IOB63" i="7" s="1"/>
  <c r="IOD63" i="7" s="1"/>
  <c r="IOF63" i="7" s="1"/>
  <c r="IOH63" i="7" s="1"/>
  <c r="IOJ63" i="7" s="1"/>
  <c r="IOL63" i="7" s="1"/>
  <c r="ION63" i="7" s="1"/>
  <c r="IOP63" i="7" s="1"/>
  <c r="IOR63" i="7" s="1"/>
  <c r="IOT63" i="7" s="1"/>
  <c r="IOV63" i="7" s="1"/>
  <c r="IOX63" i="7" s="1"/>
  <c r="IOZ63" i="7" s="1"/>
  <c r="IPB63" i="7" s="1"/>
  <c r="IPD63" i="7" s="1"/>
  <c r="IPF63" i="7" s="1"/>
  <c r="IPH63" i="7" s="1"/>
  <c r="IPJ63" i="7" s="1"/>
  <c r="IPL63" i="7" s="1"/>
  <c r="IPN63" i="7" s="1"/>
  <c r="IPP63" i="7" s="1"/>
  <c r="IPR63" i="7" s="1"/>
  <c r="IPT63" i="7" s="1"/>
  <c r="IPV63" i="7" s="1"/>
  <c r="IPX63" i="7" s="1"/>
  <c r="IPZ63" i="7" s="1"/>
  <c r="IQB63" i="7" s="1"/>
  <c r="IQD63" i="7" s="1"/>
  <c r="IQF63" i="7" s="1"/>
  <c r="IQH63" i="7" s="1"/>
  <c r="IQJ63" i="7" s="1"/>
  <c r="IQL63" i="7" s="1"/>
  <c r="IQN63" i="7" s="1"/>
  <c r="IQP63" i="7" s="1"/>
  <c r="IQR63" i="7" s="1"/>
  <c r="IQT63" i="7" s="1"/>
  <c r="IQV63" i="7" s="1"/>
  <c r="IQX63" i="7" s="1"/>
  <c r="IQZ63" i="7" s="1"/>
  <c r="IRB63" i="7" s="1"/>
  <c r="IRD63" i="7" s="1"/>
  <c r="IRF63" i="7" s="1"/>
  <c r="IRH63" i="7" s="1"/>
  <c r="IRJ63" i="7" s="1"/>
  <c r="IRL63" i="7" s="1"/>
  <c r="IRN63" i="7" s="1"/>
  <c r="IRP63" i="7" s="1"/>
  <c r="IRR63" i="7" s="1"/>
  <c r="IRT63" i="7" s="1"/>
  <c r="IRV63" i="7" s="1"/>
  <c r="IRX63" i="7" s="1"/>
  <c r="IRZ63" i="7" s="1"/>
  <c r="ISB63" i="7" s="1"/>
  <c r="ISD63" i="7" s="1"/>
  <c r="ISF63" i="7" s="1"/>
  <c r="ISH63" i="7" s="1"/>
  <c r="ISJ63" i="7" s="1"/>
  <c r="ISL63" i="7" s="1"/>
  <c r="ISN63" i="7" s="1"/>
  <c r="ISP63" i="7" s="1"/>
  <c r="ISR63" i="7" s="1"/>
  <c r="IST63" i="7" s="1"/>
  <c r="ISV63" i="7" s="1"/>
  <c r="ISX63" i="7" s="1"/>
  <c r="ISZ63" i="7" s="1"/>
  <c r="ITB63" i="7" s="1"/>
  <c r="ITD63" i="7" s="1"/>
  <c r="ITF63" i="7" s="1"/>
  <c r="ITH63" i="7" s="1"/>
  <c r="ITJ63" i="7" s="1"/>
  <c r="ITL63" i="7" s="1"/>
  <c r="ITN63" i="7" s="1"/>
  <c r="ITP63" i="7" s="1"/>
  <c r="ITR63" i="7" s="1"/>
  <c r="ITT63" i="7" s="1"/>
  <c r="ITV63" i="7" s="1"/>
  <c r="ITX63" i="7" s="1"/>
  <c r="ITZ63" i="7" s="1"/>
  <c r="IUB63" i="7" s="1"/>
  <c r="IUD63" i="7" s="1"/>
  <c r="IUF63" i="7" s="1"/>
  <c r="IUH63" i="7" s="1"/>
  <c r="IUJ63" i="7" s="1"/>
  <c r="IUL63" i="7" s="1"/>
  <c r="IUN63" i="7" s="1"/>
  <c r="IUP63" i="7" s="1"/>
  <c r="IUR63" i="7" s="1"/>
  <c r="IUT63" i="7" s="1"/>
  <c r="IUV63" i="7" s="1"/>
  <c r="IUX63" i="7" s="1"/>
  <c r="IUZ63" i="7" s="1"/>
  <c r="IVB63" i="7" s="1"/>
  <c r="IVD63" i="7" s="1"/>
  <c r="IVF63" i="7" s="1"/>
  <c r="IVH63" i="7" s="1"/>
  <c r="IVJ63" i="7" s="1"/>
  <c r="IVL63" i="7" s="1"/>
  <c r="IVN63" i="7" s="1"/>
  <c r="IVP63" i="7" s="1"/>
  <c r="IVR63" i="7" s="1"/>
  <c r="IVT63" i="7" s="1"/>
  <c r="IVV63" i="7" s="1"/>
  <c r="IVX63" i="7" s="1"/>
  <c r="IVZ63" i="7" s="1"/>
  <c r="IWB63" i="7" s="1"/>
  <c r="IWD63" i="7" s="1"/>
  <c r="IWF63" i="7" s="1"/>
  <c r="IWH63" i="7" s="1"/>
  <c r="IWJ63" i="7" s="1"/>
  <c r="IWL63" i="7" s="1"/>
  <c r="IWN63" i="7" s="1"/>
  <c r="IWP63" i="7" s="1"/>
  <c r="IWR63" i="7" s="1"/>
  <c r="IWT63" i="7" s="1"/>
  <c r="IWV63" i="7" s="1"/>
  <c r="IWX63" i="7" s="1"/>
  <c r="IWZ63" i="7" s="1"/>
  <c r="IXB63" i="7" s="1"/>
  <c r="IXD63" i="7" s="1"/>
  <c r="IXF63" i="7" s="1"/>
  <c r="IXH63" i="7" s="1"/>
  <c r="IXJ63" i="7" s="1"/>
  <c r="IXL63" i="7" s="1"/>
  <c r="IXN63" i="7" s="1"/>
  <c r="IXP63" i="7" s="1"/>
  <c r="IXR63" i="7" s="1"/>
  <c r="IXT63" i="7" s="1"/>
  <c r="IXV63" i="7" s="1"/>
  <c r="IXX63" i="7" s="1"/>
  <c r="IXZ63" i="7" s="1"/>
  <c r="IYB63" i="7" s="1"/>
  <c r="IYD63" i="7" s="1"/>
  <c r="IYF63" i="7" s="1"/>
  <c r="IYH63" i="7" s="1"/>
  <c r="IYJ63" i="7" s="1"/>
  <c r="IYL63" i="7" s="1"/>
  <c r="IYN63" i="7" s="1"/>
  <c r="IYP63" i="7" s="1"/>
  <c r="IYR63" i="7" s="1"/>
  <c r="IYT63" i="7" s="1"/>
  <c r="IYV63" i="7" s="1"/>
  <c r="IYX63" i="7" s="1"/>
  <c r="IYZ63" i="7" s="1"/>
  <c r="IZB63" i="7" s="1"/>
  <c r="IZD63" i="7" s="1"/>
  <c r="IZF63" i="7" s="1"/>
  <c r="IZH63" i="7" s="1"/>
  <c r="IZJ63" i="7" s="1"/>
  <c r="IZL63" i="7" s="1"/>
  <c r="IZN63" i="7" s="1"/>
  <c r="IZP63" i="7" s="1"/>
  <c r="IZR63" i="7" s="1"/>
  <c r="IZT63" i="7" s="1"/>
  <c r="IZV63" i="7" s="1"/>
  <c r="IZX63" i="7" s="1"/>
  <c r="IZZ63" i="7" s="1"/>
  <c r="JAB63" i="7" s="1"/>
  <c r="JAD63" i="7" s="1"/>
  <c r="JAF63" i="7" s="1"/>
  <c r="JAH63" i="7" s="1"/>
  <c r="JAJ63" i="7" s="1"/>
  <c r="JAL63" i="7" s="1"/>
  <c r="JAN63" i="7" s="1"/>
  <c r="JAP63" i="7" s="1"/>
  <c r="JAR63" i="7" s="1"/>
  <c r="JAT63" i="7" s="1"/>
  <c r="JAV63" i="7" s="1"/>
  <c r="JAX63" i="7" s="1"/>
  <c r="JAZ63" i="7" s="1"/>
  <c r="JBB63" i="7" s="1"/>
  <c r="JBD63" i="7" s="1"/>
  <c r="JBF63" i="7" s="1"/>
  <c r="JBH63" i="7" s="1"/>
  <c r="JBJ63" i="7" s="1"/>
  <c r="JBL63" i="7" s="1"/>
  <c r="JBN63" i="7" s="1"/>
  <c r="JBP63" i="7" s="1"/>
  <c r="JBR63" i="7" s="1"/>
  <c r="JBT63" i="7" s="1"/>
  <c r="JBV63" i="7" s="1"/>
  <c r="JBX63" i="7" s="1"/>
  <c r="JBZ63" i="7" s="1"/>
  <c r="JCB63" i="7" s="1"/>
  <c r="JCD63" i="7" s="1"/>
  <c r="JCF63" i="7" s="1"/>
  <c r="JCH63" i="7" s="1"/>
  <c r="JCJ63" i="7" s="1"/>
  <c r="JCL63" i="7" s="1"/>
  <c r="JCN63" i="7" s="1"/>
  <c r="JCP63" i="7" s="1"/>
  <c r="JCR63" i="7" s="1"/>
  <c r="JCT63" i="7" s="1"/>
  <c r="JCV63" i="7" s="1"/>
  <c r="JCX63" i="7" s="1"/>
  <c r="JCZ63" i="7" s="1"/>
  <c r="JDB63" i="7" s="1"/>
  <c r="JDD63" i="7" s="1"/>
  <c r="JDF63" i="7" s="1"/>
  <c r="JDH63" i="7" s="1"/>
  <c r="JDJ63" i="7" s="1"/>
  <c r="JDL63" i="7" s="1"/>
  <c r="JDN63" i="7" s="1"/>
  <c r="JDP63" i="7" s="1"/>
  <c r="JDR63" i="7" s="1"/>
  <c r="JDT63" i="7" s="1"/>
  <c r="JDV63" i="7" s="1"/>
  <c r="JDX63" i="7" s="1"/>
  <c r="JDZ63" i="7" s="1"/>
  <c r="JEB63" i="7" s="1"/>
  <c r="JED63" i="7" s="1"/>
  <c r="JEF63" i="7" s="1"/>
  <c r="JEH63" i="7" s="1"/>
  <c r="JEJ63" i="7" s="1"/>
  <c r="JEL63" i="7" s="1"/>
  <c r="JEN63" i="7" s="1"/>
  <c r="JEP63" i="7" s="1"/>
  <c r="JER63" i="7" s="1"/>
  <c r="JET63" i="7" s="1"/>
  <c r="JEV63" i="7" s="1"/>
  <c r="JEX63" i="7" s="1"/>
  <c r="JEZ63" i="7" s="1"/>
  <c r="JFB63" i="7" s="1"/>
  <c r="JFD63" i="7" s="1"/>
  <c r="JFF63" i="7" s="1"/>
  <c r="JFH63" i="7" s="1"/>
  <c r="JFJ63" i="7" s="1"/>
  <c r="JFL63" i="7" s="1"/>
  <c r="JFN63" i="7" s="1"/>
  <c r="JFP63" i="7" s="1"/>
  <c r="JFR63" i="7" s="1"/>
  <c r="JFT63" i="7" s="1"/>
  <c r="JFV63" i="7" s="1"/>
  <c r="JFX63" i="7" s="1"/>
  <c r="JFZ63" i="7" s="1"/>
  <c r="JGB63" i="7" s="1"/>
  <c r="JGD63" i="7" s="1"/>
  <c r="JGF63" i="7" s="1"/>
  <c r="JGH63" i="7" s="1"/>
  <c r="JGJ63" i="7" s="1"/>
  <c r="JGL63" i="7" s="1"/>
  <c r="JGN63" i="7" s="1"/>
  <c r="JGP63" i="7" s="1"/>
  <c r="JGR63" i="7" s="1"/>
  <c r="JGT63" i="7" s="1"/>
  <c r="JGV63" i="7" s="1"/>
  <c r="JGX63" i="7" s="1"/>
  <c r="JGZ63" i="7" s="1"/>
  <c r="JHB63" i="7" s="1"/>
  <c r="JHD63" i="7" s="1"/>
  <c r="JHF63" i="7" s="1"/>
  <c r="JHH63" i="7" s="1"/>
  <c r="JHJ63" i="7" s="1"/>
  <c r="JHL63" i="7" s="1"/>
  <c r="JHN63" i="7" s="1"/>
  <c r="JHP63" i="7" s="1"/>
  <c r="JHR63" i="7" s="1"/>
  <c r="JHT63" i="7" s="1"/>
  <c r="JHV63" i="7" s="1"/>
  <c r="JHX63" i="7" s="1"/>
  <c r="JHZ63" i="7" s="1"/>
  <c r="JIB63" i="7" s="1"/>
  <c r="JID63" i="7" s="1"/>
  <c r="JIF63" i="7" s="1"/>
  <c r="JIH63" i="7" s="1"/>
  <c r="JIJ63" i="7" s="1"/>
  <c r="JIL63" i="7" s="1"/>
  <c r="JIN63" i="7" s="1"/>
  <c r="JIP63" i="7" s="1"/>
  <c r="JIR63" i="7" s="1"/>
  <c r="JIT63" i="7" s="1"/>
  <c r="JIV63" i="7" s="1"/>
  <c r="JIX63" i="7" s="1"/>
  <c r="JIZ63" i="7" s="1"/>
  <c r="JJB63" i="7" s="1"/>
  <c r="JJD63" i="7" s="1"/>
  <c r="JJF63" i="7" s="1"/>
  <c r="JJH63" i="7" s="1"/>
  <c r="JJJ63" i="7" s="1"/>
  <c r="JJL63" i="7" s="1"/>
  <c r="JJN63" i="7" s="1"/>
  <c r="JJP63" i="7" s="1"/>
  <c r="JJR63" i="7" s="1"/>
  <c r="JJT63" i="7" s="1"/>
  <c r="JJV63" i="7" s="1"/>
  <c r="JJX63" i="7" s="1"/>
  <c r="JJZ63" i="7" s="1"/>
  <c r="JKB63" i="7" s="1"/>
  <c r="JKD63" i="7" s="1"/>
  <c r="JKF63" i="7" s="1"/>
  <c r="JKH63" i="7" s="1"/>
  <c r="JKJ63" i="7" s="1"/>
  <c r="JKL63" i="7" s="1"/>
  <c r="JKN63" i="7" s="1"/>
  <c r="JKP63" i="7" s="1"/>
  <c r="JKR63" i="7" s="1"/>
  <c r="JKT63" i="7" s="1"/>
  <c r="JKV63" i="7" s="1"/>
  <c r="JKX63" i="7" s="1"/>
  <c r="JKZ63" i="7" s="1"/>
  <c r="JLB63" i="7" s="1"/>
  <c r="JLD63" i="7" s="1"/>
  <c r="JLF63" i="7" s="1"/>
  <c r="JLH63" i="7" s="1"/>
  <c r="JLJ63" i="7" s="1"/>
  <c r="JLL63" i="7" s="1"/>
  <c r="JLN63" i="7" s="1"/>
  <c r="JLP63" i="7" s="1"/>
  <c r="JLR63" i="7" s="1"/>
  <c r="JLT63" i="7" s="1"/>
  <c r="JLV63" i="7" s="1"/>
  <c r="JLX63" i="7" s="1"/>
  <c r="JLZ63" i="7" s="1"/>
  <c r="JMB63" i="7" s="1"/>
  <c r="JMD63" i="7" s="1"/>
  <c r="JMF63" i="7" s="1"/>
  <c r="JMH63" i="7" s="1"/>
  <c r="JMJ63" i="7" s="1"/>
  <c r="JML63" i="7" s="1"/>
  <c r="JMN63" i="7" s="1"/>
  <c r="JMP63" i="7" s="1"/>
  <c r="JMR63" i="7" s="1"/>
  <c r="JMT63" i="7" s="1"/>
  <c r="JMV63" i="7" s="1"/>
  <c r="JMX63" i="7" s="1"/>
  <c r="JMZ63" i="7" s="1"/>
  <c r="JNB63" i="7" s="1"/>
  <c r="JND63" i="7" s="1"/>
  <c r="JNF63" i="7" s="1"/>
  <c r="JNH63" i="7" s="1"/>
  <c r="JNJ63" i="7" s="1"/>
  <c r="JNL63" i="7" s="1"/>
  <c r="JNN63" i="7" s="1"/>
  <c r="JNP63" i="7" s="1"/>
  <c r="JNR63" i="7" s="1"/>
  <c r="JNT63" i="7" s="1"/>
  <c r="JNV63" i="7" s="1"/>
  <c r="JNX63" i="7" s="1"/>
  <c r="JNZ63" i="7" s="1"/>
  <c r="JOB63" i="7" s="1"/>
  <c r="JOD63" i="7" s="1"/>
  <c r="JOF63" i="7" s="1"/>
  <c r="JOH63" i="7" s="1"/>
  <c r="JOJ63" i="7" s="1"/>
  <c r="JOL63" i="7" s="1"/>
  <c r="JON63" i="7" s="1"/>
  <c r="JOP63" i="7" s="1"/>
  <c r="JOR63" i="7" s="1"/>
  <c r="JOT63" i="7" s="1"/>
  <c r="JOV63" i="7" s="1"/>
  <c r="JOX63" i="7" s="1"/>
  <c r="JOZ63" i="7" s="1"/>
  <c r="JPB63" i="7" s="1"/>
  <c r="JPD63" i="7" s="1"/>
  <c r="JPF63" i="7" s="1"/>
  <c r="JPH63" i="7" s="1"/>
  <c r="JPJ63" i="7" s="1"/>
  <c r="JPL63" i="7" s="1"/>
  <c r="JPN63" i="7" s="1"/>
  <c r="JPP63" i="7" s="1"/>
  <c r="JPR63" i="7" s="1"/>
  <c r="JPT63" i="7" s="1"/>
  <c r="JPV63" i="7" s="1"/>
  <c r="JPX63" i="7" s="1"/>
  <c r="JPZ63" i="7" s="1"/>
  <c r="JQB63" i="7" s="1"/>
  <c r="JQD63" i="7" s="1"/>
  <c r="JQF63" i="7" s="1"/>
  <c r="JQH63" i="7" s="1"/>
  <c r="JQJ63" i="7" s="1"/>
  <c r="JQL63" i="7" s="1"/>
  <c r="JQN63" i="7" s="1"/>
  <c r="JQP63" i="7" s="1"/>
  <c r="JQR63" i="7" s="1"/>
  <c r="JQT63" i="7" s="1"/>
  <c r="JQV63" i="7" s="1"/>
  <c r="JQX63" i="7" s="1"/>
  <c r="JQZ63" i="7" s="1"/>
  <c r="JRB63" i="7" s="1"/>
  <c r="JRD63" i="7" s="1"/>
  <c r="JRF63" i="7" s="1"/>
  <c r="JRH63" i="7" s="1"/>
  <c r="JRJ63" i="7" s="1"/>
  <c r="JRL63" i="7" s="1"/>
  <c r="JRN63" i="7" s="1"/>
  <c r="JRP63" i="7" s="1"/>
  <c r="JRR63" i="7" s="1"/>
  <c r="JRT63" i="7" s="1"/>
  <c r="JRV63" i="7" s="1"/>
  <c r="JRX63" i="7" s="1"/>
  <c r="JRZ63" i="7" s="1"/>
  <c r="JSB63" i="7" s="1"/>
  <c r="JSD63" i="7" s="1"/>
  <c r="JSF63" i="7" s="1"/>
  <c r="JSH63" i="7" s="1"/>
  <c r="JSJ63" i="7" s="1"/>
  <c r="JSL63" i="7" s="1"/>
  <c r="JSN63" i="7" s="1"/>
  <c r="JSP63" i="7" s="1"/>
  <c r="JSR63" i="7" s="1"/>
  <c r="JST63" i="7" s="1"/>
  <c r="JSV63" i="7" s="1"/>
  <c r="JSX63" i="7" s="1"/>
  <c r="JSZ63" i="7" s="1"/>
  <c r="JTB63" i="7" s="1"/>
  <c r="JTD63" i="7" s="1"/>
  <c r="JTF63" i="7" s="1"/>
  <c r="JTH63" i="7" s="1"/>
  <c r="JTJ63" i="7" s="1"/>
  <c r="JTL63" i="7" s="1"/>
  <c r="JTN63" i="7" s="1"/>
  <c r="JTP63" i="7" s="1"/>
  <c r="JTR63" i="7" s="1"/>
  <c r="JTT63" i="7" s="1"/>
  <c r="JTV63" i="7" s="1"/>
  <c r="JTX63" i="7" s="1"/>
  <c r="JTZ63" i="7" s="1"/>
  <c r="JUB63" i="7" s="1"/>
  <c r="JUD63" i="7" s="1"/>
  <c r="JUF63" i="7" s="1"/>
  <c r="JUH63" i="7" s="1"/>
  <c r="JUJ63" i="7" s="1"/>
  <c r="JUL63" i="7" s="1"/>
  <c r="JUN63" i="7" s="1"/>
  <c r="JUP63" i="7" s="1"/>
  <c r="JUR63" i="7" s="1"/>
  <c r="JUT63" i="7" s="1"/>
  <c r="JUV63" i="7" s="1"/>
  <c r="JUX63" i="7" s="1"/>
  <c r="JUZ63" i="7" s="1"/>
  <c r="JVB63" i="7" s="1"/>
  <c r="JVD63" i="7" s="1"/>
  <c r="JVF63" i="7" s="1"/>
  <c r="JVH63" i="7" s="1"/>
  <c r="JVJ63" i="7" s="1"/>
  <c r="JVL63" i="7" s="1"/>
  <c r="JVN63" i="7" s="1"/>
  <c r="JVP63" i="7" s="1"/>
  <c r="JVR63" i="7" s="1"/>
  <c r="JVT63" i="7" s="1"/>
  <c r="JVV63" i="7" s="1"/>
  <c r="JVX63" i="7" s="1"/>
  <c r="JVZ63" i="7" s="1"/>
  <c r="JWB63" i="7" s="1"/>
  <c r="JWD63" i="7" s="1"/>
  <c r="JWF63" i="7" s="1"/>
  <c r="JWH63" i="7" s="1"/>
  <c r="JWJ63" i="7" s="1"/>
  <c r="JWL63" i="7" s="1"/>
  <c r="JWN63" i="7" s="1"/>
  <c r="JWP63" i="7" s="1"/>
  <c r="JWR63" i="7" s="1"/>
  <c r="JWT63" i="7" s="1"/>
  <c r="JWV63" i="7" s="1"/>
  <c r="JWX63" i="7" s="1"/>
  <c r="JWZ63" i="7" s="1"/>
  <c r="JXB63" i="7" s="1"/>
  <c r="JXD63" i="7" s="1"/>
  <c r="JXF63" i="7" s="1"/>
  <c r="JXH63" i="7" s="1"/>
  <c r="JXJ63" i="7" s="1"/>
  <c r="JXL63" i="7" s="1"/>
  <c r="JXN63" i="7" s="1"/>
  <c r="JXP63" i="7" s="1"/>
  <c r="JXR63" i="7" s="1"/>
  <c r="JXT63" i="7" s="1"/>
  <c r="JXV63" i="7" s="1"/>
  <c r="JXX63" i="7" s="1"/>
  <c r="JXZ63" i="7" s="1"/>
  <c r="JYB63" i="7" s="1"/>
  <c r="JYD63" i="7" s="1"/>
  <c r="JYF63" i="7" s="1"/>
  <c r="JYH63" i="7" s="1"/>
  <c r="JYJ63" i="7" s="1"/>
  <c r="JYL63" i="7" s="1"/>
  <c r="JYN63" i="7" s="1"/>
  <c r="JYP63" i="7" s="1"/>
  <c r="JYR63" i="7" s="1"/>
  <c r="JYT63" i="7" s="1"/>
  <c r="JYV63" i="7" s="1"/>
  <c r="JYX63" i="7" s="1"/>
  <c r="JYZ63" i="7" s="1"/>
  <c r="JZB63" i="7" s="1"/>
  <c r="JZD63" i="7" s="1"/>
  <c r="JZF63" i="7" s="1"/>
  <c r="JZH63" i="7" s="1"/>
  <c r="JZJ63" i="7" s="1"/>
  <c r="JZL63" i="7" s="1"/>
  <c r="JZN63" i="7" s="1"/>
  <c r="JZP63" i="7" s="1"/>
  <c r="JZR63" i="7" s="1"/>
  <c r="JZT63" i="7" s="1"/>
  <c r="JZV63" i="7" s="1"/>
  <c r="JZX63" i="7" s="1"/>
  <c r="JZZ63" i="7" s="1"/>
  <c r="KAB63" i="7" s="1"/>
  <c r="KAD63" i="7" s="1"/>
  <c r="KAF63" i="7" s="1"/>
  <c r="KAH63" i="7" s="1"/>
  <c r="KAJ63" i="7" s="1"/>
  <c r="KAL63" i="7" s="1"/>
  <c r="KAN63" i="7" s="1"/>
  <c r="KAP63" i="7" s="1"/>
  <c r="KAR63" i="7" s="1"/>
  <c r="KAT63" i="7" s="1"/>
  <c r="KAV63" i="7" s="1"/>
  <c r="KAX63" i="7" s="1"/>
  <c r="KAZ63" i="7" s="1"/>
  <c r="KBB63" i="7" s="1"/>
  <c r="KBD63" i="7" s="1"/>
  <c r="KBF63" i="7" s="1"/>
  <c r="KBH63" i="7" s="1"/>
  <c r="KBJ63" i="7" s="1"/>
  <c r="KBL63" i="7" s="1"/>
  <c r="KBN63" i="7" s="1"/>
  <c r="KBP63" i="7" s="1"/>
  <c r="KBR63" i="7" s="1"/>
  <c r="KBT63" i="7" s="1"/>
  <c r="KBV63" i="7" s="1"/>
  <c r="KBX63" i="7" s="1"/>
  <c r="KBZ63" i="7" s="1"/>
  <c r="KCB63" i="7" s="1"/>
  <c r="KCD63" i="7" s="1"/>
  <c r="KCF63" i="7" s="1"/>
  <c r="KCH63" i="7" s="1"/>
  <c r="KCJ63" i="7" s="1"/>
  <c r="KCL63" i="7" s="1"/>
  <c r="KCN63" i="7" s="1"/>
  <c r="KCP63" i="7" s="1"/>
  <c r="KCR63" i="7" s="1"/>
  <c r="KCT63" i="7" s="1"/>
  <c r="KCV63" i="7" s="1"/>
  <c r="KCX63" i="7" s="1"/>
  <c r="KCZ63" i="7" s="1"/>
  <c r="KDB63" i="7" s="1"/>
  <c r="KDD63" i="7" s="1"/>
  <c r="KDF63" i="7" s="1"/>
  <c r="KDH63" i="7" s="1"/>
  <c r="KDJ63" i="7" s="1"/>
  <c r="KDL63" i="7" s="1"/>
  <c r="KDN63" i="7" s="1"/>
  <c r="KDP63" i="7" s="1"/>
  <c r="KDR63" i="7" s="1"/>
  <c r="KDT63" i="7" s="1"/>
  <c r="KDV63" i="7" s="1"/>
  <c r="KDX63" i="7" s="1"/>
  <c r="KDZ63" i="7" s="1"/>
  <c r="KEB63" i="7" s="1"/>
  <c r="KED63" i="7" s="1"/>
  <c r="KEF63" i="7" s="1"/>
  <c r="KEH63" i="7" s="1"/>
  <c r="KEJ63" i="7" s="1"/>
  <c r="KEL63" i="7" s="1"/>
  <c r="KEN63" i="7" s="1"/>
  <c r="KEP63" i="7" s="1"/>
  <c r="KER63" i="7" s="1"/>
  <c r="KET63" i="7" s="1"/>
  <c r="KEV63" i="7" s="1"/>
  <c r="KEX63" i="7" s="1"/>
  <c r="KEZ63" i="7" s="1"/>
  <c r="KFB63" i="7" s="1"/>
  <c r="KFD63" i="7" s="1"/>
  <c r="KFF63" i="7" s="1"/>
  <c r="KFH63" i="7" s="1"/>
  <c r="KFJ63" i="7" s="1"/>
  <c r="KFL63" i="7" s="1"/>
  <c r="KFN63" i="7" s="1"/>
  <c r="KFP63" i="7" s="1"/>
  <c r="KFR63" i="7" s="1"/>
  <c r="KFT63" i="7" s="1"/>
  <c r="KFV63" i="7" s="1"/>
  <c r="KFX63" i="7" s="1"/>
  <c r="KFZ63" i="7" s="1"/>
  <c r="KGB63" i="7" s="1"/>
  <c r="KGD63" i="7" s="1"/>
  <c r="KGF63" i="7" s="1"/>
  <c r="KGH63" i="7" s="1"/>
  <c r="KGJ63" i="7" s="1"/>
  <c r="KGL63" i="7" s="1"/>
  <c r="KGN63" i="7" s="1"/>
  <c r="KGP63" i="7" s="1"/>
  <c r="KGR63" i="7" s="1"/>
  <c r="KGT63" i="7" s="1"/>
  <c r="KGV63" i="7" s="1"/>
  <c r="KGX63" i="7" s="1"/>
  <c r="KGZ63" i="7" s="1"/>
  <c r="KHB63" i="7" s="1"/>
  <c r="KHD63" i="7" s="1"/>
  <c r="KHF63" i="7" s="1"/>
  <c r="KHH63" i="7" s="1"/>
  <c r="KHJ63" i="7" s="1"/>
  <c r="KHL63" i="7" s="1"/>
  <c r="KHN63" i="7" s="1"/>
  <c r="KHP63" i="7" s="1"/>
  <c r="KHR63" i="7" s="1"/>
  <c r="KHT63" i="7" s="1"/>
  <c r="KHV63" i="7" s="1"/>
  <c r="KHX63" i="7" s="1"/>
  <c r="KHZ63" i="7" s="1"/>
  <c r="KIB63" i="7" s="1"/>
  <c r="KID63" i="7" s="1"/>
  <c r="KIF63" i="7" s="1"/>
  <c r="KIH63" i="7" s="1"/>
  <c r="KIJ63" i="7" s="1"/>
  <c r="KIL63" i="7" s="1"/>
  <c r="KIN63" i="7" s="1"/>
  <c r="KIP63" i="7" s="1"/>
  <c r="KIR63" i="7" s="1"/>
  <c r="KIT63" i="7" s="1"/>
  <c r="KIV63" i="7" s="1"/>
  <c r="KIX63" i="7" s="1"/>
  <c r="KIZ63" i="7" s="1"/>
  <c r="KJB63" i="7" s="1"/>
  <c r="KJD63" i="7" s="1"/>
  <c r="KJF63" i="7" s="1"/>
  <c r="KJH63" i="7" s="1"/>
  <c r="KJJ63" i="7" s="1"/>
  <c r="KJL63" i="7" s="1"/>
  <c r="KJN63" i="7" s="1"/>
  <c r="KJP63" i="7" s="1"/>
  <c r="KJR63" i="7" s="1"/>
  <c r="KJT63" i="7" s="1"/>
  <c r="KJV63" i="7" s="1"/>
  <c r="KJX63" i="7" s="1"/>
  <c r="KJZ63" i="7" s="1"/>
  <c r="KKB63" i="7" s="1"/>
  <c r="KKD63" i="7" s="1"/>
  <c r="KKF63" i="7" s="1"/>
  <c r="KKH63" i="7" s="1"/>
  <c r="KKJ63" i="7" s="1"/>
  <c r="KKL63" i="7" s="1"/>
  <c r="KKN63" i="7" s="1"/>
  <c r="KKP63" i="7" s="1"/>
  <c r="KKR63" i="7" s="1"/>
  <c r="KKT63" i="7" s="1"/>
  <c r="KKV63" i="7" s="1"/>
  <c r="KKX63" i="7" s="1"/>
  <c r="KKZ63" i="7" s="1"/>
  <c r="KLB63" i="7" s="1"/>
  <c r="KLD63" i="7" s="1"/>
  <c r="KLF63" i="7" s="1"/>
  <c r="KLH63" i="7" s="1"/>
  <c r="KLJ63" i="7" s="1"/>
  <c r="KLL63" i="7" s="1"/>
  <c r="KLN63" i="7" s="1"/>
  <c r="KLP63" i="7" s="1"/>
  <c r="KLR63" i="7" s="1"/>
  <c r="KLT63" i="7" s="1"/>
  <c r="KLV63" i="7" s="1"/>
  <c r="KLX63" i="7" s="1"/>
  <c r="KLZ63" i="7" s="1"/>
  <c r="KMB63" i="7" s="1"/>
  <c r="KMD63" i="7" s="1"/>
  <c r="KMF63" i="7" s="1"/>
  <c r="KMH63" i="7" s="1"/>
  <c r="KMJ63" i="7" s="1"/>
  <c r="KML63" i="7" s="1"/>
  <c r="KMN63" i="7" s="1"/>
  <c r="KMP63" i="7" s="1"/>
  <c r="KMR63" i="7" s="1"/>
  <c r="KMT63" i="7" s="1"/>
  <c r="KMV63" i="7" s="1"/>
  <c r="KMX63" i="7" s="1"/>
  <c r="KMZ63" i="7" s="1"/>
  <c r="KNB63" i="7" s="1"/>
  <c r="KND63" i="7" s="1"/>
  <c r="KNF63" i="7" s="1"/>
  <c r="KNH63" i="7" s="1"/>
  <c r="KNJ63" i="7" s="1"/>
  <c r="KNL63" i="7" s="1"/>
  <c r="KNN63" i="7" s="1"/>
  <c r="KNP63" i="7" s="1"/>
  <c r="KNR63" i="7" s="1"/>
  <c r="KNT63" i="7" s="1"/>
  <c r="KNV63" i="7" s="1"/>
  <c r="KNX63" i="7" s="1"/>
  <c r="KNZ63" i="7" s="1"/>
  <c r="KOB63" i="7" s="1"/>
  <c r="KOD63" i="7" s="1"/>
  <c r="KOF63" i="7" s="1"/>
  <c r="KOH63" i="7" s="1"/>
  <c r="KOJ63" i="7" s="1"/>
  <c r="KOL63" i="7" s="1"/>
  <c r="KON63" i="7" s="1"/>
  <c r="KOP63" i="7" s="1"/>
  <c r="KOR63" i="7" s="1"/>
  <c r="KOT63" i="7" s="1"/>
  <c r="KOV63" i="7" s="1"/>
  <c r="KOX63" i="7" s="1"/>
  <c r="KOZ63" i="7" s="1"/>
  <c r="KPB63" i="7" s="1"/>
  <c r="KPD63" i="7" s="1"/>
  <c r="KPF63" i="7" s="1"/>
  <c r="KPH63" i="7" s="1"/>
  <c r="KPJ63" i="7" s="1"/>
  <c r="KPL63" i="7" s="1"/>
  <c r="KPN63" i="7" s="1"/>
  <c r="KPP63" i="7" s="1"/>
  <c r="KPR63" i="7" s="1"/>
  <c r="KPT63" i="7" s="1"/>
  <c r="KPV63" i="7" s="1"/>
  <c r="KPX63" i="7" s="1"/>
  <c r="KPZ63" i="7" s="1"/>
  <c r="KQB63" i="7" s="1"/>
  <c r="KQD63" i="7" s="1"/>
  <c r="KQF63" i="7" s="1"/>
  <c r="KQH63" i="7" s="1"/>
  <c r="KQJ63" i="7" s="1"/>
  <c r="KQL63" i="7" s="1"/>
  <c r="KQN63" i="7" s="1"/>
  <c r="KQP63" i="7" s="1"/>
  <c r="KQR63" i="7" s="1"/>
  <c r="KQT63" i="7" s="1"/>
  <c r="KQV63" i="7" s="1"/>
  <c r="KQX63" i="7" s="1"/>
  <c r="KQZ63" i="7" s="1"/>
  <c r="KRB63" i="7" s="1"/>
  <c r="KRD63" i="7" s="1"/>
  <c r="KRF63" i="7" s="1"/>
  <c r="KRH63" i="7" s="1"/>
  <c r="KRJ63" i="7" s="1"/>
  <c r="KRL63" i="7" s="1"/>
  <c r="KRN63" i="7" s="1"/>
  <c r="KRP63" i="7" s="1"/>
  <c r="KRR63" i="7" s="1"/>
  <c r="KRT63" i="7" s="1"/>
  <c r="KRV63" i="7" s="1"/>
  <c r="KRX63" i="7" s="1"/>
  <c r="KRZ63" i="7" s="1"/>
  <c r="KSB63" i="7" s="1"/>
  <c r="KSD63" i="7" s="1"/>
  <c r="KSF63" i="7" s="1"/>
  <c r="KSH63" i="7" s="1"/>
  <c r="KSJ63" i="7" s="1"/>
  <c r="KSL63" i="7" s="1"/>
  <c r="KSN63" i="7" s="1"/>
  <c r="KSP63" i="7" s="1"/>
  <c r="KSR63" i="7" s="1"/>
  <c r="KST63" i="7" s="1"/>
  <c r="KSV63" i="7" s="1"/>
  <c r="KSX63" i="7" s="1"/>
  <c r="KSZ63" i="7" s="1"/>
  <c r="KTB63" i="7" s="1"/>
  <c r="KTD63" i="7" s="1"/>
  <c r="KTF63" i="7" s="1"/>
  <c r="KTH63" i="7" s="1"/>
  <c r="KTJ63" i="7" s="1"/>
  <c r="KTL63" i="7" s="1"/>
  <c r="KTN63" i="7" s="1"/>
  <c r="KTP63" i="7" s="1"/>
  <c r="KTR63" i="7" s="1"/>
  <c r="KTT63" i="7" s="1"/>
  <c r="KTV63" i="7" s="1"/>
  <c r="KTX63" i="7" s="1"/>
  <c r="KTZ63" i="7" s="1"/>
  <c r="KUB63" i="7" s="1"/>
  <c r="KUD63" i="7" s="1"/>
  <c r="KUF63" i="7" s="1"/>
  <c r="KUH63" i="7" s="1"/>
  <c r="KUJ63" i="7" s="1"/>
  <c r="KUL63" i="7" s="1"/>
  <c r="KUN63" i="7" s="1"/>
  <c r="KUP63" i="7" s="1"/>
  <c r="KUR63" i="7" s="1"/>
  <c r="KUT63" i="7" s="1"/>
  <c r="KUV63" i="7" s="1"/>
  <c r="KUX63" i="7" s="1"/>
  <c r="KUZ63" i="7" s="1"/>
  <c r="KVB63" i="7" s="1"/>
  <c r="KVD63" i="7" s="1"/>
  <c r="KVF63" i="7" s="1"/>
  <c r="KVH63" i="7" s="1"/>
  <c r="KVJ63" i="7" s="1"/>
  <c r="KVL63" i="7" s="1"/>
  <c r="KVN63" i="7" s="1"/>
  <c r="KVP63" i="7" s="1"/>
  <c r="KVR63" i="7" s="1"/>
  <c r="KVT63" i="7" s="1"/>
  <c r="KVV63" i="7" s="1"/>
  <c r="KVX63" i="7" s="1"/>
  <c r="KVZ63" i="7" s="1"/>
  <c r="KWB63" i="7" s="1"/>
  <c r="KWD63" i="7" s="1"/>
  <c r="KWF63" i="7" s="1"/>
  <c r="KWH63" i="7" s="1"/>
  <c r="KWJ63" i="7" s="1"/>
  <c r="KWL63" i="7" s="1"/>
  <c r="KWN63" i="7" s="1"/>
  <c r="KWP63" i="7" s="1"/>
  <c r="KWR63" i="7" s="1"/>
  <c r="KWT63" i="7" s="1"/>
  <c r="KWV63" i="7" s="1"/>
  <c r="KWX63" i="7" s="1"/>
  <c r="KWZ63" i="7" s="1"/>
  <c r="KXB63" i="7" s="1"/>
  <c r="KXD63" i="7" s="1"/>
  <c r="KXF63" i="7" s="1"/>
  <c r="KXH63" i="7" s="1"/>
  <c r="KXJ63" i="7" s="1"/>
  <c r="KXL63" i="7" s="1"/>
  <c r="KXN63" i="7" s="1"/>
  <c r="KXP63" i="7" s="1"/>
  <c r="KXR63" i="7" s="1"/>
  <c r="KXT63" i="7" s="1"/>
  <c r="KXV63" i="7" s="1"/>
  <c r="KXX63" i="7" s="1"/>
  <c r="KXZ63" i="7" s="1"/>
  <c r="KYB63" i="7" s="1"/>
  <c r="KYD63" i="7" s="1"/>
  <c r="KYF63" i="7" s="1"/>
  <c r="KYH63" i="7" s="1"/>
  <c r="KYJ63" i="7" s="1"/>
  <c r="KYL63" i="7" s="1"/>
  <c r="KYN63" i="7" s="1"/>
  <c r="KYP63" i="7" s="1"/>
  <c r="KYR63" i="7" s="1"/>
  <c r="KYT63" i="7" s="1"/>
  <c r="KYV63" i="7" s="1"/>
  <c r="KYX63" i="7" s="1"/>
  <c r="KYZ63" i="7" s="1"/>
  <c r="KZB63" i="7" s="1"/>
  <c r="KZD63" i="7" s="1"/>
  <c r="KZF63" i="7" s="1"/>
  <c r="KZH63" i="7" s="1"/>
  <c r="KZJ63" i="7" s="1"/>
  <c r="KZL63" i="7" s="1"/>
  <c r="KZN63" i="7" s="1"/>
  <c r="KZP63" i="7" s="1"/>
  <c r="KZR63" i="7" s="1"/>
  <c r="KZT63" i="7" s="1"/>
  <c r="KZV63" i="7" s="1"/>
  <c r="KZX63" i="7" s="1"/>
  <c r="KZZ63" i="7" s="1"/>
  <c r="LAB63" i="7" s="1"/>
  <c r="LAD63" i="7" s="1"/>
  <c r="LAF63" i="7" s="1"/>
  <c r="LAH63" i="7" s="1"/>
  <c r="LAJ63" i="7" s="1"/>
  <c r="LAL63" i="7" s="1"/>
  <c r="LAN63" i="7" s="1"/>
  <c r="LAP63" i="7" s="1"/>
  <c r="LAR63" i="7" s="1"/>
  <c r="LAT63" i="7" s="1"/>
  <c r="LAV63" i="7" s="1"/>
  <c r="LAX63" i="7" s="1"/>
  <c r="LAZ63" i="7" s="1"/>
  <c r="LBB63" i="7" s="1"/>
  <c r="LBD63" i="7" s="1"/>
  <c r="LBF63" i="7" s="1"/>
  <c r="LBH63" i="7" s="1"/>
  <c r="LBJ63" i="7" s="1"/>
  <c r="LBL63" i="7" s="1"/>
  <c r="LBN63" i="7" s="1"/>
  <c r="LBP63" i="7" s="1"/>
  <c r="LBR63" i="7" s="1"/>
  <c r="LBT63" i="7" s="1"/>
  <c r="LBV63" i="7" s="1"/>
  <c r="LBX63" i="7" s="1"/>
  <c r="LBZ63" i="7" s="1"/>
  <c r="LCB63" i="7" s="1"/>
  <c r="LCD63" i="7" s="1"/>
  <c r="LCF63" i="7" s="1"/>
  <c r="LCH63" i="7" s="1"/>
  <c r="LCJ63" i="7" s="1"/>
  <c r="LCL63" i="7" s="1"/>
  <c r="LCN63" i="7" s="1"/>
  <c r="LCP63" i="7" s="1"/>
  <c r="LCR63" i="7" s="1"/>
  <c r="LCT63" i="7" s="1"/>
  <c r="LCV63" i="7" s="1"/>
  <c r="LCX63" i="7" s="1"/>
  <c r="LCZ63" i="7" s="1"/>
  <c r="LDB63" i="7" s="1"/>
  <c r="LDD63" i="7" s="1"/>
  <c r="LDF63" i="7" s="1"/>
  <c r="LDH63" i="7" s="1"/>
  <c r="LDJ63" i="7" s="1"/>
  <c r="LDL63" i="7" s="1"/>
  <c r="LDN63" i="7" s="1"/>
  <c r="LDP63" i="7" s="1"/>
  <c r="LDR63" i="7" s="1"/>
  <c r="LDT63" i="7" s="1"/>
  <c r="LDV63" i="7" s="1"/>
  <c r="LDX63" i="7" s="1"/>
  <c r="LDZ63" i="7" s="1"/>
  <c r="LEB63" i="7" s="1"/>
  <c r="LED63" i="7" s="1"/>
  <c r="LEF63" i="7" s="1"/>
  <c r="LEH63" i="7" s="1"/>
  <c r="LEJ63" i="7" s="1"/>
  <c r="LEL63" i="7" s="1"/>
  <c r="LEN63" i="7" s="1"/>
  <c r="LEP63" i="7" s="1"/>
  <c r="LER63" i="7" s="1"/>
  <c r="LET63" i="7" s="1"/>
  <c r="LEV63" i="7" s="1"/>
  <c r="LEX63" i="7" s="1"/>
  <c r="LEZ63" i="7" s="1"/>
  <c r="LFB63" i="7" s="1"/>
  <c r="LFD63" i="7" s="1"/>
  <c r="LFF63" i="7" s="1"/>
  <c r="LFH63" i="7" s="1"/>
  <c r="LFJ63" i="7" s="1"/>
  <c r="LFL63" i="7" s="1"/>
  <c r="LFN63" i="7" s="1"/>
  <c r="LFP63" i="7" s="1"/>
  <c r="LFR63" i="7" s="1"/>
  <c r="LFT63" i="7" s="1"/>
  <c r="LFV63" i="7" s="1"/>
  <c r="LFX63" i="7" s="1"/>
  <c r="LFZ63" i="7" s="1"/>
  <c r="LGB63" i="7" s="1"/>
  <c r="LGD63" i="7" s="1"/>
  <c r="LGF63" i="7" s="1"/>
  <c r="LGH63" i="7" s="1"/>
  <c r="LGJ63" i="7" s="1"/>
  <c r="LGL63" i="7" s="1"/>
  <c r="LGN63" i="7" s="1"/>
  <c r="LGP63" i="7" s="1"/>
  <c r="LGR63" i="7" s="1"/>
  <c r="LGT63" i="7" s="1"/>
  <c r="LGV63" i="7" s="1"/>
  <c r="LGX63" i="7" s="1"/>
  <c r="LGZ63" i="7" s="1"/>
  <c r="LHB63" i="7" s="1"/>
  <c r="LHD63" i="7" s="1"/>
  <c r="LHF63" i="7" s="1"/>
  <c r="LHH63" i="7" s="1"/>
  <c r="LHJ63" i="7" s="1"/>
  <c r="LHL63" i="7" s="1"/>
  <c r="LHN63" i="7" s="1"/>
  <c r="LHP63" i="7" s="1"/>
  <c r="LHR63" i="7" s="1"/>
  <c r="LHT63" i="7" s="1"/>
  <c r="LHV63" i="7" s="1"/>
  <c r="LHX63" i="7" s="1"/>
  <c r="LHZ63" i="7" s="1"/>
  <c r="LIB63" i="7" s="1"/>
  <c r="LID63" i="7" s="1"/>
  <c r="LIF63" i="7" s="1"/>
  <c r="LIH63" i="7" s="1"/>
  <c r="LIJ63" i="7" s="1"/>
  <c r="LIL63" i="7" s="1"/>
  <c r="LIN63" i="7" s="1"/>
  <c r="LIP63" i="7" s="1"/>
  <c r="LIR63" i="7" s="1"/>
  <c r="LIT63" i="7" s="1"/>
  <c r="LIV63" i="7" s="1"/>
  <c r="LIX63" i="7" s="1"/>
  <c r="LIZ63" i="7" s="1"/>
  <c r="LJB63" i="7" s="1"/>
  <c r="LJD63" i="7" s="1"/>
  <c r="LJF63" i="7" s="1"/>
  <c r="LJH63" i="7" s="1"/>
  <c r="LJJ63" i="7" s="1"/>
  <c r="LJL63" i="7" s="1"/>
  <c r="LJN63" i="7" s="1"/>
  <c r="LJP63" i="7" s="1"/>
  <c r="LJR63" i="7" s="1"/>
  <c r="LJT63" i="7" s="1"/>
  <c r="LJV63" i="7" s="1"/>
  <c r="LJX63" i="7" s="1"/>
  <c r="LJZ63" i="7" s="1"/>
  <c r="LKB63" i="7" s="1"/>
  <c r="LKD63" i="7" s="1"/>
  <c r="LKF63" i="7" s="1"/>
  <c r="LKH63" i="7" s="1"/>
  <c r="LKJ63" i="7" s="1"/>
  <c r="LKL63" i="7" s="1"/>
  <c r="LKN63" i="7" s="1"/>
  <c r="LKP63" i="7" s="1"/>
  <c r="LKR63" i="7" s="1"/>
  <c r="LKT63" i="7" s="1"/>
  <c r="LKV63" i="7" s="1"/>
  <c r="LKX63" i="7" s="1"/>
  <c r="LKZ63" i="7" s="1"/>
  <c r="LLB63" i="7" s="1"/>
  <c r="LLD63" i="7" s="1"/>
  <c r="LLF63" i="7" s="1"/>
  <c r="LLH63" i="7" s="1"/>
  <c r="LLJ63" i="7" s="1"/>
  <c r="LLL63" i="7" s="1"/>
  <c r="LLN63" i="7" s="1"/>
  <c r="LLP63" i="7" s="1"/>
  <c r="LLR63" i="7" s="1"/>
  <c r="LLT63" i="7" s="1"/>
  <c r="LLV63" i="7" s="1"/>
  <c r="LLX63" i="7" s="1"/>
  <c r="LLZ63" i="7" s="1"/>
  <c r="LMB63" i="7" s="1"/>
  <c r="LMD63" i="7" s="1"/>
  <c r="LMF63" i="7" s="1"/>
  <c r="LMH63" i="7" s="1"/>
  <c r="LMJ63" i="7" s="1"/>
  <c r="LML63" i="7" s="1"/>
  <c r="LMN63" i="7" s="1"/>
  <c r="LMP63" i="7" s="1"/>
  <c r="LMR63" i="7" s="1"/>
  <c r="LMT63" i="7" s="1"/>
  <c r="LMV63" i="7" s="1"/>
  <c r="LMX63" i="7" s="1"/>
  <c r="LMZ63" i="7" s="1"/>
  <c r="LNB63" i="7" s="1"/>
  <c r="LND63" i="7" s="1"/>
  <c r="LNF63" i="7" s="1"/>
  <c r="LNH63" i="7" s="1"/>
  <c r="LNJ63" i="7" s="1"/>
  <c r="LNL63" i="7" s="1"/>
  <c r="LNN63" i="7" s="1"/>
  <c r="LNP63" i="7" s="1"/>
  <c r="LNR63" i="7" s="1"/>
  <c r="LNT63" i="7" s="1"/>
  <c r="LNV63" i="7" s="1"/>
  <c r="LNX63" i="7" s="1"/>
  <c r="LNZ63" i="7" s="1"/>
  <c r="LOB63" i="7" s="1"/>
  <c r="LOD63" i="7" s="1"/>
  <c r="LOF63" i="7" s="1"/>
  <c r="LOH63" i="7" s="1"/>
  <c r="LOJ63" i="7" s="1"/>
  <c r="LOL63" i="7" s="1"/>
  <c r="LON63" i="7" s="1"/>
  <c r="LOP63" i="7" s="1"/>
  <c r="LOR63" i="7" s="1"/>
  <c r="LOT63" i="7" s="1"/>
  <c r="LOV63" i="7" s="1"/>
  <c r="LOX63" i="7" s="1"/>
  <c r="LOZ63" i="7" s="1"/>
  <c r="LPB63" i="7" s="1"/>
  <c r="LPD63" i="7" s="1"/>
  <c r="LPF63" i="7" s="1"/>
  <c r="LPH63" i="7" s="1"/>
  <c r="LPJ63" i="7" s="1"/>
  <c r="LPL63" i="7" s="1"/>
  <c r="LPN63" i="7" s="1"/>
  <c r="LPP63" i="7" s="1"/>
  <c r="LPR63" i="7" s="1"/>
  <c r="LPT63" i="7" s="1"/>
  <c r="LPV63" i="7" s="1"/>
  <c r="LPX63" i="7" s="1"/>
  <c r="LPZ63" i="7" s="1"/>
  <c r="LQB63" i="7" s="1"/>
  <c r="LQD63" i="7" s="1"/>
  <c r="LQF63" i="7" s="1"/>
  <c r="LQH63" i="7" s="1"/>
  <c r="LQJ63" i="7" s="1"/>
  <c r="LQL63" i="7" s="1"/>
  <c r="LQN63" i="7" s="1"/>
  <c r="LQP63" i="7" s="1"/>
  <c r="LQR63" i="7" s="1"/>
  <c r="LQT63" i="7" s="1"/>
  <c r="LQV63" i="7" s="1"/>
  <c r="LQX63" i="7" s="1"/>
  <c r="LQZ63" i="7" s="1"/>
  <c r="LRB63" i="7" s="1"/>
  <c r="LRD63" i="7" s="1"/>
  <c r="LRF63" i="7" s="1"/>
  <c r="LRH63" i="7" s="1"/>
  <c r="LRJ63" i="7" s="1"/>
  <c r="LRL63" i="7" s="1"/>
  <c r="LRN63" i="7" s="1"/>
  <c r="LRP63" i="7" s="1"/>
  <c r="LRR63" i="7" s="1"/>
  <c r="LRT63" i="7" s="1"/>
  <c r="LRV63" i="7" s="1"/>
  <c r="LRX63" i="7" s="1"/>
  <c r="LRZ63" i="7" s="1"/>
  <c r="LSB63" i="7" s="1"/>
  <c r="LSD63" i="7" s="1"/>
  <c r="LSF63" i="7" s="1"/>
  <c r="LSH63" i="7" s="1"/>
  <c r="LSJ63" i="7" s="1"/>
  <c r="LSL63" i="7" s="1"/>
  <c r="LSN63" i="7" s="1"/>
  <c r="LSP63" i="7" s="1"/>
  <c r="LSR63" i="7" s="1"/>
  <c r="LST63" i="7" s="1"/>
  <c r="LSV63" i="7" s="1"/>
  <c r="LSX63" i="7" s="1"/>
  <c r="LSZ63" i="7" s="1"/>
  <c r="LTB63" i="7" s="1"/>
  <c r="LTD63" i="7" s="1"/>
  <c r="LTF63" i="7" s="1"/>
  <c r="LTH63" i="7" s="1"/>
  <c r="LTJ63" i="7" s="1"/>
  <c r="LTL63" i="7" s="1"/>
  <c r="LTN63" i="7" s="1"/>
  <c r="LTP63" i="7" s="1"/>
  <c r="LTR63" i="7" s="1"/>
  <c r="LTT63" i="7" s="1"/>
  <c r="LTV63" i="7" s="1"/>
  <c r="LTX63" i="7" s="1"/>
  <c r="LTZ63" i="7" s="1"/>
  <c r="LUB63" i="7" s="1"/>
  <c r="LUD63" i="7" s="1"/>
  <c r="LUF63" i="7" s="1"/>
  <c r="LUH63" i="7" s="1"/>
  <c r="LUJ63" i="7" s="1"/>
  <c r="LUL63" i="7" s="1"/>
  <c r="LUN63" i="7" s="1"/>
  <c r="LUP63" i="7" s="1"/>
  <c r="LUR63" i="7" s="1"/>
  <c r="LUT63" i="7" s="1"/>
  <c r="LUV63" i="7" s="1"/>
  <c r="LUX63" i="7" s="1"/>
  <c r="LUZ63" i="7" s="1"/>
  <c r="LVB63" i="7" s="1"/>
  <c r="LVD63" i="7" s="1"/>
  <c r="LVF63" i="7" s="1"/>
  <c r="LVH63" i="7" s="1"/>
  <c r="LVJ63" i="7" s="1"/>
  <c r="LVL63" i="7" s="1"/>
  <c r="LVN63" i="7" s="1"/>
  <c r="LVP63" i="7" s="1"/>
  <c r="LVR63" i="7" s="1"/>
  <c r="LVT63" i="7" s="1"/>
  <c r="LVV63" i="7" s="1"/>
  <c r="LVX63" i="7" s="1"/>
  <c r="LVZ63" i="7" s="1"/>
  <c r="LWB63" i="7" s="1"/>
  <c r="LWD63" i="7" s="1"/>
  <c r="LWF63" i="7" s="1"/>
  <c r="LWH63" i="7" s="1"/>
  <c r="LWJ63" i="7" s="1"/>
  <c r="LWL63" i="7" s="1"/>
  <c r="LWN63" i="7" s="1"/>
  <c r="LWP63" i="7" s="1"/>
  <c r="LWR63" i="7" s="1"/>
  <c r="LWT63" i="7" s="1"/>
  <c r="LWV63" i="7" s="1"/>
  <c r="LWX63" i="7" s="1"/>
  <c r="LWZ63" i="7" s="1"/>
  <c r="LXB63" i="7" s="1"/>
  <c r="LXD63" i="7" s="1"/>
  <c r="LXF63" i="7" s="1"/>
  <c r="LXH63" i="7" s="1"/>
  <c r="LXJ63" i="7" s="1"/>
  <c r="LXL63" i="7" s="1"/>
  <c r="LXN63" i="7" s="1"/>
  <c r="LXP63" i="7" s="1"/>
  <c r="LXR63" i="7" s="1"/>
  <c r="LXT63" i="7" s="1"/>
  <c r="LXV63" i="7" s="1"/>
  <c r="LXX63" i="7" s="1"/>
  <c r="LXZ63" i="7" s="1"/>
  <c r="LYB63" i="7" s="1"/>
  <c r="LYD63" i="7" s="1"/>
  <c r="LYF63" i="7" s="1"/>
  <c r="LYH63" i="7" s="1"/>
  <c r="LYJ63" i="7" s="1"/>
  <c r="LYL63" i="7" s="1"/>
  <c r="LYN63" i="7" s="1"/>
  <c r="LYP63" i="7" s="1"/>
  <c r="LYR63" i="7" s="1"/>
  <c r="LYT63" i="7" s="1"/>
  <c r="LYV63" i="7" s="1"/>
  <c r="LYX63" i="7" s="1"/>
  <c r="LYZ63" i="7" s="1"/>
  <c r="LZB63" i="7" s="1"/>
  <c r="LZD63" i="7" s="1"/>
  <c r="LZF63" i="7" s="1"/>
  <c r="LZH63" i="7" s="1"/>
  <c r="LZJ63" i="7" s="1"/>
  <c r="LZL63" i="7" s="1"/>
  <c r="LZN63" i="7" s="1"/>
  <c r="LZP63" i="7" s="1"/>
  <c r="LZR63" i="7" s="1"/>
  <c r="LZT63" i="7" s="1"/>
  <c r="LZV63" i="7" s="1"/>
  <c r="LZX63" i="7" s="1"/>
  <c r="LZZ63" i="7" s="1"/>
  <c r="MAB63" i="7" s="1"/>
  <c r="MAD63" i="7" s="1"/>
  <c r="MAF63" i="7" s="1"/>
  <c r="MAH63" i="7" s="1"/>
  <c r="MAJ63" i="7" s="1"/>
  <c r="MAL63" i="7" s="1"/>
  <c r="MAN63" i="7" s="1"/>
  <c r="MAP63" i="7" s="1"/>
  <c r="MAR63" i="7" s="1"/>
  <c r="MAT63" i="7" s="1"/>
  <c r="MAV63" i="7" s="1"/>
  <c r="MAX63" i="7" s="1"/>
  <c r="MAZ63" i="7" s="1"/>
  <c r="MBB63" i="7" s="1"/>
  <c r="MBD63" i="7" s="1"/>
  <c r="MBF63" i="7" s="1"/>
  <c r="MBH63" i="7" s="1"/>
  <c r="MBJ63" i="7" s="1"/>
  <c r="MBL63" i="7" s="1"/>
  <c r="MBN63" i="7" s="1"/>
  <c r="MBP63" i="7" s="1"/>
  <c r="MBR63" i="7" s="1"/>
  <c r="MBT63" i="7" s="1"/>
  <c r="MBV63" i="7" s="1"/>
  <c r="MBX63" i="7" s="1"/>
  <c r="MBZ63" i="7" s="1"/>
  <c r="MCB63" i="7" s="1"/>
  <c r="MCD63" i="7" s="1"/>
  <c r="MCF63" i="7" s="1"/>
  <c r="MCH63" i="7" s="1"/>
  <c r="MCJ63" i="7" s="1"/>
  <c r="MCL63" i="7" s="1"/>
  <c r="MCN63" i="7" s="1"/>
  <c r="MCP63" i="7" s="1"/>
  <c r="MCR63" i="7" s="1"/>
  <c r="MCT63" i="7" s="1"/>
  <c r="MCV63" i="7" s="1"/>
  <c r="MCX63" i="7" s="1"/>
  <c r="MCZ63" i="7" s="1"/>
  <c r="MDB63" i="7" s="1"/>
  <c r="MDD63" i="7" s="1"/>
  <c r="MDF63" i="7" s="1"/>
  <c r="MDH63" i="7" s="1"/>
  <c r="MDJ63" i="7" s="1"/>
  <c r="MDL63" i="7" s="1"/>
  <c r="MDN63" i="7" s="1"/>
  <c r="MDP63" i="7" s="1"/>
  <c r="MDR63" i="7" s="1"/>
  <c r="MDT63" i="7" s="1"/>
  <c r="MDV63" i="7" s="1"/>
  <c r="MDX63" i="7" s="1"/>
  <c r="MDZ63" i="7" s="1"/>
  <c r="MEB63" i="7" s="1"/>
  <c r="MED63" i="7" s="1"/>
  <c r="MEF63" i="7" s="1"/>
  <c r="MEH63" i="7" s="1"/>
  <c r="MEJ63" i="7" s="1"/>
  <c r="MEL63" i="7" s="1"/>
  <c r="MEN63" i="7" s="1"/>
  <c r="MEP63" i="7" s="1"/>
  <c r="MER63" i="7" s="1"/>
  <c r="MET63" i="7" s="1"/>
  <c r="MEV63" i="7" s="1"/>
  <c r="MEX63" i="7" s="1"/>
  <c r="MEZ63" i="7" s="1"/>
  <c r="MFB63" i="7" s="1"/>
  <c r="MFD63" i="7" s="1"/>
  <c r="MFF63" i="7" s="1"/>
  <c r="MFH63" i="7" s="1"/>
  <c r="MFJ63" i="7" s="1"/>
  <c r="MFL63" i="7" s="1"/>
  <c r="MFN63" i="7" s="1"/>
  <c r="MFP63" i="7" s="1"/>
  <c r="MFR63" i="7" s="1"/>
  <c r="MFT63" i="7" s="1"/>
  <c r="MFV63" i="7" s="1"/>
  <c r="MFX63" i="7" s="1"/>
  <c r="MFZ63" i="7" s="1"/>
  <c r="MGB63" i="7" s="1"/>
  <c r="MGD63" i="7" s="1"/>
  <c r="MGF63" i="7" s="1"/>
  <c r="MGH63" i="7" s="1"/>
  <c r="MGJ63" i="7" s="1"/>
  <c r="MGL63" i="7" s="1"/>
  <c r="MGN63" i="7" s="1"/>
  <c r="MGP63" i="7" s="1"/>
  <c r="MGR63" i="7" s="1"/>
  <c r="MGT63" i="7" s="1"/>
  <c r="MGV63" i="7" s="1"/>
  <c r="MGX63" i="7" s="1"/>
  <c r="MGZ63" i="7" s="1"/>
  <c r="MHB63" i="7" s="1"/>
  <c r="MHD63" i="7" s="1"/>
  <c r="MHF63" i="7" s="1"/>
  <c r="MHH63" i="7" s="1"/>
  <c r="MHJ63" i="7" s="1"/>
  <c r="MHL63" i="7" s="1"/>
  <c r="MHN63" i="7" s="1"/>
  <c r="MHP63" i="7" s="1"/>
  <c r="MHR63" i="7" s="1"/>
  <c r="MHT63" i="7" s="1"/>
  <c r="MHV63" i="7" s="1"/>
  <c r="MHX63" i="7" s="1"/>
  <c r="MHZ63" i="7" s="1"/>
  <c r="MIB63" i="7" s="1"/>
  <c r="MID63" i="7" s="1"/>
  <c r="MIF63" i="7" s="1"/>
  <c r="MIH63" i="7" s="1"/>
  <c r="MIJ63" i="7" s="1"/>
  <c r="MIL63" i="7" s="1"/>
  <c r="MIN63" i="7" s="1"/>
  <c r="MIP63" i="7" s="1"/>
  <c r="MIR63" i="7" s="1"/>
  <c r="MIT63" i="7" s="1"/>
  <c r="MIV63" i="7" s="1"/>
  <c r="MIX63" i="7" s="1"/>
  <c r="MIZ63" i="7" s="1"/>
  <c r="MJB63" i="7" s="1"/>
  <c r="MJD63" i="7" s="1"/>
  <c r="MJF63" i="7" s="1"/>
  <c r="MJH63" i="7" s="1"/>
  <c r="MJJ63" i="7" s="1"/>
  <c r="MJL63" i="7" s="1"/>
  <c r="MJN63" i="7" s="1"/>
  <c r="MJP63" i="7" s="1"/>
  <c r="MJR63" i="7" s="1"/>
  <c r="MJT63" i="7" s="1"/>
  <c r="MJV63" i="7" s="1"/>
  <c r="MJX63" i="7" s="1"/>
  <c r="MJZ63" i="7" s="1"/>
  <c r="MKB63" i="7" s="1"/>
  <c r="MKD63" i="7" s="1"/>
  <c r="MKF63" i="7" s="1"/>
  <c r="MKH63" i="7" s="1"/>
  <c r="MKJ63" i="7" s="1"/>
  <c r="MKL63" i="7" s="1"/>
  <c r="MKN63" i="7" s="1"/>
  <c r="MKP63" i="7" s="1"/>
  <c r="MKR63" i="7" s="1"/>
  <c r="MKT63" i="7" s="1"/>
  <c r="MKV63" i="7" s="1"/>
  <c r="MKX63" i="7" s="1"/>
  <c r="MKZ63" i="7" s="1"/>
  <c r="MLB63" i="7" s="1"/>
  <c r="MLD63" i="7" s="1"/>
  <c r="MLF63" i="7" s="1"/>
  <c r="MLH63" i="7" s="1"/>
  <c r="MLJ63" i="7" s="1"/>
  <c r="MLL63" i="7" s="1"/>
  <c r="MLN63" i="7" s="1"/>
  <c r="MLP63" i="7" s="1"/>
  <c r="MLR63" i="7" s="1"/>
  <c r="MLT63" i="7" s="1"/>
  <c r="MLV63" i="7" s="1"/>
  <c r="MLX63" i="7" s="1"/>
  <c r="MLZ63" i="7" s="1"/>
  <c r="MMB63" i="7" s="1"/>
  <c r="MMD63" i="7" s="1"/>
  <c r="MMF63" i="7" s="1"/>
  <c r="MMH63" i="7" s="1"/>
  <c r="MMJ63" i="7" s="1"/>
  <c r="MML63" i="7" s="1"/>
  <c r="MMN63" i="7" s="1"/>
  <c r="MMP63" i="7" s="1"/>
  <c r="MMR63" i="7" s="1"/>
  <c r="MMT63" i="7" s="1"/>
  <c r="MMV63" i="7" s="1"/>
  <c r="MMX63" i="7" s="1"/>
  <c r="MMZ63" i="7" s="1"/>
  <c r="MNB63" i="7" s="1"/>
  <c r="MND63" i="7" s="1"/>
  <c r="MNF63" i="7" s="1"/>
  <c r="MNH63" i="7" s="1"/>
  <c r="MNJ63" i="7" s="1"/>
  <c r="MNL63" i="7" s="1"/>
  <c r="MNN63" i="7" s="1"/>
  <c r="MNP63" i="7" s="1"/>
  <c r="MNR63" i="7" s="1"/>
  <c r="MNT63" i="7" s="1"/>
  <c r="MNV63" i="7" s="1"/>
  <c r="MNX63" i="7" s="1"/>
  <c r="MNZ63" i="7" s="1"/>
  <c r="MOB63" i="7" s="1"/>
  <c r="MOD63" i="7" s="1"/>
  <c r="MOF63" i="7" s="1"/>
  <c r="MOH63" i="7" s="1"/>
  <c r="MOJ63" i="7" s="1"/>
  <c r="MOL63" i="7" s="1"/>
  <c r="MON63" i="7" s="1"/>
  <c r="MOP63" i="7" s="1"/>
  <c r="MOR63" i="7" s="1"/>
  <c r="MOT63" i="7" s="1"/>
  <c r="MOV63" i="7" s="1"/>
  <c r="MOX63" i="7" s="1"/>
  <c r="MOZ63" i="7" s="1"/>
  <c r="MPB63" i="7" s="1"/>
  <c r="MPD63" i="7" s="1"/>
  <c r="MPF63" i="7" s="1"/>
  <c r="MPH63" i="7" s="1"/>
  <c r="MPJ63" i="7" s="1"/>
  <c r="MPL63" i="7" s="1"/>
  <c r="MPN63" i="7" s="1"/>
  <c r="MPP63" i="7" s="1"/>
  <c r="MPR63" i="7" s="1"/>
  <c r="MPT63" i="7" s="1"/>
  <c r="MPV63" i="7" s="1"/>
  <c r="MPX63" i="7" s="1"/>
  <c r="MPZ63" i="7" s="1"/>
  <c r="MQB63" i="7" s="1"/>
  <c r="MQD63" i="7" s="1"/>
  <c r="MQF63" i="7" s="1"/>
  <c r="MQH63" i="7" s="1"/>
  <c r="MQJ63" i="7" s="1"/>
  <c r="MQL63" i="7" s="1"/>
  <c r="MQN63" i="7" s="1"/>
  <c r="MQP63" i="7" s="1"/>
  <c r="MQR63" i="7" s="1"/>
  <c r="MQT63" i="7" s="1"/>
  <c r="MQV63" i="7" s="1"/>
  <c r="MQX63" i="7" s="1"/>
  <c r="MQZ63" i="7" s="1"/>
  <c r="MRB63" i="7" s="1"/>
  <c r="MRD63" i="7" s="1"/>
  <c r="MRF63" i="7" s="1"/>
  <c r="MRH63" i="7" s="1"/>
  <c r="MRJ63" i="7" s="1"/>
  <c r="MRL63" i="7" s="1"/>
  <c r="MRN63" i="7" s="1"/>
  <c r="MRP63" i="7" s="1"/>
  <c r="MRR63" i="7" s="1"/>
  <c r="MRT63" i="7" s="1"/>
  <c r="MRV63" i="7" s="1"/>
  <c r="MRX63" i="7" s="1"/>
  <c r="MRZ63" i="7" s="1"/>
  <c r="MSB63" i="7" s="1"/>
  <c r="MSD63" i="7" s="1"/>
  <c r="MSF63" i="7" s="1"/>
  <c r="MSH63" i="7" s="1"/>
  <c r="MSJ63" i="7" s="1"/>
  <c r="MSL63" i="7" s="1"/>
  <c r="MSN63" i="7" s="1"/>
  <c r="MSP63" i="7" s="1"/>
  <c r="MSR63" i="7" s="1"/>
  <c r="MST63" i="7" s="1"/>
  <c r="MSV63" i="7" s="1"/>
  <c r="MSX63" i="7" s="1"/>
  <c r="MSZ63" i="7" s="1"/>
  <c r="MTB63" i="7" s="1"/>
  <c r="MTD63" i="7" s="1"/>
  <c r="MTF63" i="7" s="1"/>
  <c r="MTH63" i="7" s="1"/>
  <c r="MTJ63" i="7" s="1"/>
  <c r="MTL63" i="7" s="1"/>
  <c r="MTN63" i="7" s="1"/>
  <c r="MTP63" i="7" s="1"/>
  <c r="MTR63" i="7" s="1"/>
  <c r="MTT63" i="7" s="1"/>
  <c r="MTV63" i="7" s="1"/>
  <c r="MTX63" i="7" s="1"/>
  <c r="MTZ63" i="7" s="1"/>
  <c r="MUB63" i="7" s="1"/>
  <c r="MUD63" i="7" s="1"/>
  <c r="MUF63" i="7" s="1"/>
  <c r="MUH63" i="7" s="1"/>
  <c r="MUJ63" i="7" s="1"/>
  <c r="MUL63" i="7" s="1"/>
  <c r="MUN63" i="7" s="1"/>
  <c r="MUP63" i="7" s="1"/>
  <c r="MUR63" i="7" s="1"/>
  <c r="MUT63" i="7" s="1"/>
  <c r="MUV63" i="7" s="1"/>
  <c r="MUX63" i="7" s="1"/>
  <c r="MUZ63" i="7" s="1"/>
  <c r="MVB63" i="7" s="1"/>
  <c r="MVD63" i="7" s="1"/>
  <c r="MVF63" i="7" s="1"/>
  <c r="MVH63" i="7" s="1"/>
  <c r="MVJ63" i="7" s="1"/>
  <c r="MVL63" i="7" s="1"/>
  <c r="MVN63" i="7" s="1"/>
  <c r="MVP63" i="7" s="1"/>
  <c r="MVR63" i="7" s="1"/>
  <c r="MVT63" i="7" s="1"/>
  <c r="MVV63" i="7" s="1"/>
  <c r="MVX63" i="7" s="1"/>
  <c r="MVZ63" i="7" s="1"/>
  <c r="MWB63" i="7" s="1"/>
  <c r="MWD63" i="7" s="1"/>
  <c r="MWF63" i="7" s="1"/>
  <c r="MWH63" i="7" s="1"/>
  <c r="MWJ63" i="7" s="1"/>
  <c r="MWL63" i="7" s="1"/>
  <c r="MWN63" i="7" s="1"/>
  <c r="MWP63" i="7" s="1"/>
  <c r="MWR63" i="7" s="1"/>
  <c r="MWT63" i="7" s="1"/>
  <c r="MWV63" i="7" s="1"/>
  <c r="MWX63" i="7" s="1"/>
  <c r="MWZ63" i="7" s="1"/>
  <c r="MXB63" i="7" s="1"/>
  <c r="MXD63" i="7" s="1"/>
  <c r="MXF63" i="7" s="1"/>
  <c r="MXH63" i="7" s="1"/>
  <c r="MXJ63" i="7" s="1"/>
  <c r="MXL63" i="7" s="1"/>
  <c r="MXN63" i="7" s="1"/>
  <c r="MXP63" i="7" s="1"/>
  <c r="MXR63" i="7" s="1"/>
  <c r="MXT63" i="7" s="1"/>
  <c r="MXV63" i="7" s="1"/>
  <c r="MXX63" i="7" s="1"/>
  <c r="MXZ63" i="7" s="1"/>
  <c r="MYB63" i="7" s="1"/>
  <c r="MYD63" i="7" s="1"/>
  <c r="MYF63" i="7" s="1"/>
  <c r="MYH63" i="7" s="1"/>
  <c r="MYJ63" i="7" s="1"/>
  <c r="MYL63" i="7" s="1"/>
  <c r="MYN63" i="7" s="1"/>
  <c r="MYP63" i="7" s="1"/>
  <c r="MYR63" i="7" s="1"/>
  <c r="MYT63" i="7" s="1"/>
  <c r="MYV63" i="7" s="1"/>
  <c r="MYX63" i="7" s="1"/>
  <c r="MYZ63" i="7" s="1"/>
  <c r="MZB63" i="7" s="1"/>
  <c r="MZD63" i="7" s="1"/>
  <c r="MZF63" i="7" s="1"/>
  <c r="MZH63" i="7" s="1"/>
  <c r="MZJ63" i="7" s="1"/>
  <c r="MZL63" i="7" s="1"/>
  <c r="MZN63" i="7" s="1"/>
  <c r="MZP63" i="7" s="1"/>
  <c r="MZR63" i="7" s="1"/>
  <c r="MZT63" i="7" s="1"/>
  <c r="MZV63" i="7" s="1"/>
  <c r="MZX63" i="7" s="1"/>
  <c r="MZZ63" i="7" s="1"/>
  <c r="NAB63" i="7" s="1"/>
  <c r="NAD63" i="7" s="1"/>
  <c r="NAF63" i="7" s="1"/>
  <c r="NAH63" i="7" s="1"/>
  <c r="NAJ63" i="7" s="1"/>
  <c r="NAL63" i="7" s="1"/>
  <c r="NAN63" i="7" s="1"/>
  <c r="NAP63" i="7" s="1"/>
  <c r="NAR63" i="7" s="1"/>
  <c r="NAT63" i="7" s="1"/>
  <c r="NAV63" i="7" s="1"/>
  <c r="NAX63" i="7" s="1"/>
  <c r="NAZ63" i="7" s="1"/>
  <c r="NBB63" i="7" s="1"/>
  <c r="NBD63" i="7" s="1"/>
  <c r="NBF63" i="7" s="1"/>
  <c r="NBH63" i="7" s="1"/>
  <c r="NBJ63" i="7" s="1"/>
  <c r="NBL63" i="7" s="1"/>
  <c r="NBN63" i="7" s="1"/>
  <c r="NBP63" i="7" s="1"/>
  <c r="NBR63" i="7" s="1"/>
  <c r="NBT63" i="7" s="1"/>
  <c r="NBV63" i="7" s="1"/>
  <c r="NBX63" i="7" s="1"/>
  <c r="NBZ63" i="7" s="1"/>
  <c r="NCB63" i="7" s="1"/>
  <c r="NCD63" i="7" s="1"/>
  <c r="NCF63" i="7" s="1"/>
  <c r="NCH63" i="7" s="1"/>
  <c r="NCJ63" i="7" s="1"/>
  <c r="NCL63" i="7" s="1"/>
  <c r="NCN63" i="7" s="1"/>
  <c r="NCP63" i="7" s="1"/>
  <c r="NCR63" i="7" s="1"/>
  <c r="NCT63" i="7" s="1"/>
  <c r="NCV63" i="7" s="1"/>
  <c r="NCX63" i="7" s="1"/>
  <c r="NCZ63" i="7" s="1"/>
  <c r="NDB63" i="7" s="1"/>
  <c r="NDD63" i="7" s="1"/>
  <c r="NDF63" i="7" s="1"/>
  <c r="NDH63" i="7" s="1"/>
  <c r="NDJ63" i="7" s="1"/>
  <c r="NDL63" i="7" s="1"/>
  <c r="NDN63" i="7" s="1"/>
  <c r="NDP63" i="7" s="1"/>
  <c r="NDR63" i="7" s="1"/>
  <c r="NDT63" i="7" s="1"/>
  <c r="NDV63" i="7" s="1"/>
  <c r="NDX63" i="7" s="1"/>
  <c r="NDZ63" i="7" s="1"/>
  <c r="NEB63" i="7" s="1"/>
  <c r="NED63" i="7" s="1"/>
  <c r="NEF63" i="7" s="1"/>
  <c r="NEH63" i="7" s="1"/>
  <c r="NEJ63" i="7" s="1"/>
  <c r="NEL63" i="7" s="1"/>
  <c r="NEN63" i="7" s="1"/>
  <c r="NEP63" i="7" s="1"/>
  <c r="NER63" i="7" s="1"/>
  <c r="NET63" i="7" s="1"/>
  <c r="NEV63" i="7" s="1"/>
  <c r="NEX63" i="7" s="1"/>
  <c r="NEZ63" i="7" s="1"/>
  <c r="NFB63" i="7" s="1"/>
  <c r="NFD63" i="7" s="1"/>
  <c r="NFF63" i="7" s="1"/>
  <c r="NFH63" i="7" s="1"/>
  <c r="NFJ63" i="7" s="1"/>
  <c r="NFL63" i="7" s="1"/>
  <c r="NFN63" i="7" s="1"/>
  <c r="NFP63" i="7" s="1"/>
  <c r="NFR63" i="7" s="1"/>
  <c r="NFT63" i="7" s="1"/>
  <c r="NFV63" i="7" s="1"/>
  <c r="NFX63" i="7" s="1"/>
  <c r="NFZ63" i="7" s="1"/>
  <c r="NGB63" i="7" s="1"/>
  <c r="NGD63" i="7" s="1"/>
  <c r="NGF63" i="7" s="1"/>
  <c r="NGH63" i="7" s="1"/>
  <c r="NGJ63" i="7" s="1"/>
  <c r="NGL63" i="7" s="1"/>
  <c r="NGN63" i="7" s="1"/>
  <c r="NGP63" i="7" s="1"/>
  <c r="NGR63" i="7" s="1"/>
  <c r="NGT63" i="7" s="1"/>
  <c r="NGV63" i="7" s="1"/>
  <c r="NGX63" i="7" s="1"/>
  <c r="NGZ63" i="7" s="1"/>
  <c r="NHB63" i="7" s="1"/>
  <c r="NHD63" i="7" s="1"/>
  <c r="NHF63" i="7" s="1"/>
  <c r="NHH63" i="7" s="1"/>
  <c r="NHJ63" i="7" s="1"/>
  <c r="NHL63" i="7" s="1"/>
  <c r="NHN63" i="7" s="1"/>
  <c r="NHP63" i="7" s="1"/>
  <c r="NHR63" i="7" s="1"/>
  <c r="NHT63" i="7" s="1"/>
  <c r="NHV63" i="7" s="1"/>
  <c r="NHX63" i="7" s="1"/>
  <c r="NHZ63" i="7" s="1"/>
  <c r="NIB63" i="7" s="1"/>
  <c r="NID63" i="7" s="1"/>
  <c r="NIF63" i="7" s="1"/>
  <c r="NIH63" i="7" s="1"/>
  <c r="NIJ63" i="7" s="1"/>
  <c r="NIL63" i="7" s="1"/>
  <c r="NIN63" i="7" s="1"/>
  <c r="NIP63" i="7" s="1"/>
  <c r="NIR63" i="7" s="1"/>
  <c r="NIT63" i="7" s="1"/>
  <c r="NIV63" i="7" s="1"/>
  <c r="NIX63" i="7" s="1"/>
  <c r="NIZ63" i="7" s="1"/>
  <c r="NJB63" i="7" s="1"/>
  <c r="NJD63" i="7" s="1"/>
  <c r="NJF63" i="7" s="1"/>
  <c r="NJH63" i="7" s="1"/>
  <c r="NJJ63" i="7" s="1"/>
  <c r="NJL63" i="7" s="1"/>
  <c r="NJN63" i="7" s="1"/>
  <c r="NJP63" i="7" s="1"/>
  <c r="NJR63" i="7" s="1"/>
  <c r="NJT63" i="7" s="1"/>
  <c r="NJV63" i="7" s="1"/>
  <c r="NJX63" i="7" s="1"/>
  <c r="NJZ63" i="7" s="1"/>
  <c r="NKB63" i="7" s="1"/>
  <c r="NKD63" i="7" s="1"/>
  <c r="NKF63" i="7" s="1"/>
  <c r="NKH63" i="7" s="1"/>
  <c r="NKJ63" i="7" s="1"/>
  <c r="NKL63" i="7" s="1"/>
  <c r="NKN63" i="7" s="1"/>
  <c r="NKP63" i="7" s="1"/>
  <c r="NKR63" i="7" s="1"/>
  <c r="NKT63" i="7" s="1"/>
  <c r="NKV63" i="7" s="1"/>
  <c r="NKX63" i="7" s="1"/>
  <c r="NKZ63" i="7" s="1"/>
  <c r="NLB63" i="7" s="1"/>
  <c r="NLD63" i="7" s="1"/>
  <c r="NLF63" i="7" s="1"/>
  <c r="NLH63" i="7" s="1"/>
  <c r="NLJ63" i="7" s="1"/>
  <c r="NLL63" i="7" s="1"/>
  <c r="NLN63" i="7" s="1"/>
  <c r="NLP63" i="7" s="1"/>
  <c r="NLR63" i="7" s="1"/>
  <c r="NLT63" i="7" s="1"/>
  <c r="NLV63" i="7" s="1"/>
  <c r="NLX63" i="7" s="1"/>
  <c r="NLZ63" i="7" s="1"/>
  <c r="NMB63" i="7" s="1"/>
  <c r="NMD63" i="7" s="1"/>
  <c r="NMF63" i="7" s="1"/>
  <c r="NMH63" i="7" s="1"/>
  <c r="NMJ63" i="7" s="1"/>
  <c r="NML63" i="7" s="1"/>
  <c r="NMN63" i="7" s="1"/>
  <c r="NMP63" i="7" s="1"/>
  <c r="NMR63" i="7" s="1"/>
  <c r="NMT63" i="7" s="1"/>
  <c r="NMV63" i="7" s="1"/>
  <c r="NMX63" i="7" s="1"/>
  <c r="NMZ63" i="7" s="1"/>
  <c r="NNB63" i="7" s="1"/>
  <c r="NND63" i="7" s="1"/>
  <c r="NNF63" i="7" s="1"/>
  <c r="NNH63" i="7" s="1"/>
  <c r="NNJ63" i="7" s="1"/>
  <c r="NNL63" i="7" s="1"/>
  <c r="NNN63" i="7" s="1"/>
  <c r="NNP63" i="7" s="1"/>
  <c r="NNR63" i="7" s="1"/>
  <c r="NNT63" i="7" s="1"/>
  <c r="NNV63" i="7" s="1"/>
  <c r="NNX63" i="7" s="1"/>
  <c r="NNZ63" i="7" s="1"/>
  <c r="NOB63" i="7" s="1"/>
  <c r="NOD63" i="7" s="1"/>
  <c r="NOF63" i="7" s="1"/>
  <c r="NOH63" i="7" s="1"/>
  <c r="NOJ63" i="7" s="1"/>
  <c r="NOL63" i="7" s="1"/>
  <c r="NON63" i="7" s="1"/>
  <c r="NOP63" i="7" s="1"/>
  <c r="NOR63" i="7" s="1"/>
  <c r="NOT63" i="7" s="1"/>
  <c r="NOV63" i="7" s="1"/>
  <c r="NOX63" i="7" s="1"/>
  <c r="NOZ63" i="7" s="1"/>
  <c r="NPB63" i="7" s="1"/>
  <c r="NPD63" i="7" s="1"/>
  <c r="NPF63" i="7" s="1"/>
  <c r="NPH63" i="7" s="1"/>
  <c r="NPJ63" i="7" s="1"/>
  <c r="NPL63" i="7" s="1"/>
  <c r="NPN63" i="7" s="1"/>
  <c r="NPP63" i="7" s="1"/>
  <c r="NPR63" i="7" s="1"/>
  <c r="NPT63" i="7" s="1"/>
  <c r="NPV63" i="7" s="1"/>
  <c r="NPX63" i="7" s="1"/>
  <c r="NPZ63" i="7" s="1"/>
  <c r="NQB63" i="7" s="1"/>
  <c r="NQD63" i="7" s="1"/>
  <c r="NQF63" i="7" s="1"/>
  <c r="NQH63" i="7" s="1"/>
  <c r="NQJ63" i="7" s="1"/>
  <c r="NQL63" i="7" s="1"/>
  <c r="NQN63" i="7" s="1"/>
  <c r="NQP63" i="7" s="1"/>
  <c r="NQR63" i="7" s="1"/>
  <c r="NQT63" i="7" s="1"/>
  <c r="NQV63" i="7" s="1"/>
  <c r="NQX63" i="7" s="1"/>
  <c r="NQZ63" i="7" s="1"/>
  <c r="NRB63" i="7" s="1"/>
  <c r="NRD63" i="7" s="1"/>
  <c r="NRF63" i="7" s="1"/>
  <c r="NRH63" i="7" s="1"/>
  <c r="NRJ63" i="7" s="1"/>
  <c r="NRL63" i="7" s="1"/>
  <c r="NRN63" i="7" s="1"/>
  <c r="NRP63" i="7" s="1"/>
  <c r="NRR63" i="7" s="1"/>
  <c r="NRT63" i="7" s="1"/>
  <c r="NRV63" i="7" s="1"/>
  <c r="NRX63" i="7" s="1"/>
  <c r="NRZ63" i="7" s="1"/>
  <c r="NSB63" i="7" s="1"/>
  <c r="NSD63" i="7" s="1"/>
  <c r="NSF63" i="7" s="1"/>
  <c r="NSH63" i="7" s="1"/>
  <c r="NSJ63" i="7" s="1"/>
  <c r="NSL63" i="7" s="1"/>
  <c r="NSN63" i="7" s="1"/>
  <c r="NSP63" i="7" s="1"/>
  <c r="NSR63" i="7" s="1"/>
  <c r="NST63" i="7" s="1"/>
  <c r="NSV63" i="7" s="1"/>
  <c r="NSX63" i="7" s="1"/>
  <c r="NSZ63" i="7" s="1"/>
  <c r="NTB63" i="7" s="1"/>
  <c r="NTD63" i="7" s="1"/>
  <c r="NTF63" i="7" s="1"/>
  <c r="NTH63" i="7" s="1"/>
  <c r="NTJ63" i="7" s="1"/>
  <c r="NTL63" i="7" s="1"/>
  <c r="NTN63" i="7" s="1"/>
  <c r="NTP63" i="7" s="1"/>
  <c r="NTR63" i="7" s="1"/>
  <c r="NTT63" i="7" s="1"/>
  <c r="NTV63" i="7" s="1"/>
  <c r="NTX63" i="7" s="1"/>
  <c r="NTZ63" i="7" s="1"/>
  <c r="NUB63" i="7" s="1"/>
  <c r="NUD63" i="7" s="1"/>
  <c r="NUF63" i="7" s="1"/>
  <c r="NUH63" i="7" s="1"/>
  <c r="NUJ63" i="7" s="1"/>
  <c r="NUL63" i="7" s="1"/>
  <c r="NUN63" i="7" s="1"/>
  <c r="NUP63" i="7" s="1"/>
  <c r="NUR63" i="7" s="1"/>
  <c r="NUT63" i="7" s="1"/>
  <c r="NUV63" i="7" s="1"/>
  <c r="NUX63" i="7" s="1"/>
  <c r="NUZ63" i="7" s="1"/>
  <c r="NVB63" i="7" s="1"/>
  <c r="NVD63" i="7" s="1"/>
  <c r="NVF63" i="7" s="1"/>
  <c r="NVH63" i="7" s="1"/>
  <c r="NVJ63" i="7" s="1"/>
  <c r="NVL63" i="7" s="1"/>
  <c r="NVN63" i="7" s="1"/>
  <c r="NVP63" i="7" s="1"/>
  <c r="NVR63" i="7" s="1"/>
  <c r="NVT63" i="7" s="1"/>
  <c r="NVV63" i="7" s="1"/>
  <c r="NVX63" i="7" s="1"/>
  <c r="NVZ63" i="7" s="1"/>
  <c r="NWB63" i="7" s="1"/>
  <c r="NWD63" i="7" s="1"/>
  <c r="NWF63" i="7" s="1"/>
  <c r="NWH63" i="7" s="1"/>
  <c r="NWJ63" i="7" s="1"/>
  <c r="NWL63" i="7" s="1"/>
  <c r="NWN63" i="7" s="1"/>
  <c r="NWP63" i="7" s="1"/>
  <c r="NWR63" i="7" s="1"/>
  <c r="NWT63" i="7" s="1"/>
  <c r="NWV63" i="7" s="1"/>
  <c r="NWX63" i="7" s="1"/>
  <c r="NWZ63" i="7" s="1"/>
  <c r="NXB63" i="7" s="1"/>
  <c r="NXD63" i="7" s="1"/>
  <c r="NXF63" i="7" s="1"/>
  <c r="NXH63" i="7" s="1"/>
  <c r="NXJ63" i="7" s="1"/>
  <c r="NXL63" i="7" s="1"/>
  <c r="NXN63" i="7" s="1"/>
  <c r="NXP63" i="7" s="1"/>
  <c r="NXR63" i="7" s="1"/>
  <c r="NXT63" i="7" s="1"/>
  <c r="NXV63" i="7" s="1"/>
  <c r="NXX63" i="7" s="1"/>
  <c r="NXZ63" i="7" s="1"/>
  <c r="NYB63" i="7" s="1"/>
  <c r="NYD63" i="7" s="1"/>
  <c r="NYF63" i="7" s="1"/>
  <c r="NYH63" i="7" s="1"/>
  <c r="NYJ63" i="7" s="1"/>
  <c r="NYL63" i="7" s="1"/>
  <c r="NYN63" i="7" s="1"/>
  <c r="NYP63" i="7" s="1"/>
  <c r="NYR63" i="7" s="1"/>
  <c r="NYT63" i="7" s="1"/>
  <c r="NYV63" i="7" s="1"/>
  <c r="NYX63" i="7" s="1"/>
  <c r="NYZ63" i="7" s="1"/>
  <c r="NZB63" i="7" s="1"/>
  <c r="NZD63" i="7" s="1"/>
  <c r="NZF63" i="7" s="1"/>
  <c r="NZH63" i="7" s="1"/>
  <c r="NZJ63" i="7" s="1"/>
  <c r="NZL63" i="7" s="1"/>
  <c r="NZN63" i="7" s="1"/>
  <c r="NZP63" i="7" s="1"/>
  <c r="NZR63" i="7" s="1"/>
  <c r="NZT63" i="7" s="1"/>
  <c r="NZV63" i="7" s="1"/>
  <c r="NZX63" i="7" s="1"/>
  <c r="NZZ63" i="7" s="1"/>
  <c r="OAB63" i="7" s="1"/>
  <c r="OAD63" i="7" s="1"/>
  <c r="OAF63" i="7" s="1"/>
  <c r="OAH63" i="7" s="1"/>
  <c r="OAJ63" i="7" s="1"/>
  <c r="OAL63" i="7" s="1"/>
  <c r="OAN63" i="7" s="1"/>
  <c r="OAP63" i="7" s="1"/>
  <c r="OAR63" i="7" s="1"/>
  <c r="OAT63" i="7" s="1"/>
  <c r="OAV63" i="7" s="1"/>
  <c r="OAX63" i="7" s="1"/>
  <c r="OAZ63" i="7" s="1"/>
  <c r="OBB63" i="7" s="1"/>
  <c r="OBD63" i="7" s="1"/>
  <c r="OBF63" i="7" s="1"/>
  <c r="OBH63" i="7" s="1"/>
  <c r="OBJ63" i="7" s="1"/>
  <c r="OBL63" i="7" s="1"/>
  <c r="OBN63" i="7" s="1"/>
  <c r="OBP63" i="7" s="1"/>
  <c r="OBR63" i="7" s="1"/>
  <c r="OBT63" i="7" s="1"/>
  <c r="OBV63" i="7" s="1"/>
  <c r="OBX63" i="7" s="1"/>
  <c r="OBZ63" i="7" s="1"/>
  <c r="OCB63" i="7" s="1"/>
  <c r="OCD63" i="7" s="1"/>
  <c r="OCF63" i="7" s="1"/>
  <c r="OCH63" i="7" s="1"/>
  <c r="OCJ63" i="7" s="1"/>
  <c r="OCL63" i="7" s="1"/>
  <c r="OCN63" i="7" s="1"/>
  <c r="OCP63" i="7" s="1"/>
  <c r="OCR63" i="7" s="1"/>
  <c r="OCT63" i="7" s="1"/>
  <c r="OCV63" i="7" s="1"/>
  <c r="OCX63" i="7" s="1"/>
  <c r="OCZ63" i="7" s="1"/>
  <c r="ODB63" i="7" s="1"/>
  <c r="ODD63" i="7" s="1"/>
  <c r="ODF63" i="7" s="1"/>
  <c r="ODH63" i="7" s="1"/>
  <c r="ODJ63" i="7" s="1"/>
  <c r="ODL63" i="7" s="1"/>
  <c r="ODN63" i="7" s="1"/>
  <c r="ODP63" i="7" s="1"/>
  <c r="ODR63" i="7" s="1"/>
  <c r="ODT63" i="7" s="1"/>
  <c r="ODV63" i="7" s="1"/>
  <c r="ODX63" i="7" s="1"/>
  <c r="ODZ63" i="7" s="1"/>
  <c r="OEB63" i="7" s="1"/>
  <c r="OED63" i="7" s="1"/>
  <c r="OEF63" i="7" s="1"/>
  <c r="OEH63" i="7" s="1"/>
  <c r="OEJ63" i="7" s="1"/>
  <c r="OEL63" i="7" s="1"/>
  <c r="OEN63" i="7" s="1"/>
  <c r="OEP63" i="7" s="1"/>
  <c r="OER63" i="7" s="1"/>
  <c r="OET63" i="7" s="1"/>
  <c r="OEV63" i="7" s="1"/>
  <c r="OEX63" i="7" s="1"/>
  <c r="OEZ63" i="7" s="1"/>
  <c r="OFB63" i="7" s="1"/>
  <c r="OFD63" i="7" s="1"/>
  <c r="OFF63" i="7" s="1"/>
  <c r="OFH63" i="7" s="1"/>
  <c r="OFJ63" i="7" s="1"/>
  <c r="OFL63" i="7" s="1"/>
  <c r="OFN63" i="7" s="1"/>
  <c r="OFP63" i="7" s="1"/>
  <c r="OFR63" i="7" s="1"/>
  <c r="OFT63" i="7" s="1"/>
  <c r="OFV63" i="7" s="1"/>
  <c r="OFX63" i="7" s="1"/>
  <c r="OFZ63" i="7" s="1"/>
  <c r="OGB63" i="7" s="1"/>
  <c r="OGD63" i="7" s="1"/>
  <c r="OGF63" i="7" s="1"/>
  <c r="OGH63" i="7" s="1"/>
  <c r="OGJ63" i="7" s="1"/>
  <c r="OGL63" i="7" s="1"/>
  <c r="OGN63" i="7" s="1"/>
  <c r="OGP63" i="7" s="1"/>
  <c r="OGR63" i="7" s="1"/>
  <c r="OGT63" i="7" s="1"/>
  <c r="OGV63" i="7" s="1"/>
  <c r="OGX63" i="7" s="1"/>
  <c r="OGZ63" i="7" s="1"/>
  <c r="OHB63" i="7" s="1"/>
  <c r="OHD63" i="7" s="1"/>
  <c r="OHF63" i="7" s="1"/>
  <c r="OHH63" i="7" s="1"/>
  <c r="OHJ63" i="7" s="1"/>
  <c r="OHL63" i="7" s="1"/>
  <c r="OHN63" i="7" s="1"/>
  <c r="OHP63" i="7" s="1"/>
  <c r="OHR63" i="7" s="1"/>
  <c r="OHT63" i="7" s="1"/>
  <c r="OHV63" i="7" s="1"/>
  <c r="OHX63" i="7" s="1"/>
  <c r="OHZ63" i="7" s="1"/>
  <c r="OIB63" i="7" s="1"/>
  <c r="OID63" i="7" s="1"/>
  <c r="OIF63" i="7" s="1"/>
  <c r="OIH63" i="7" s="1"/>
  <c r="OIJ63" i="7" s="1"/>
  <c r="OIL63" i="7" s="1"/>
  <c r="OIN63" i="7" s="1"/>
  <c r="OIP63" i="7" s="1"/>
  <c r="OIR63" i="7" s="1"/>
  <c r="OIT63" i="7" s="1"/>
  <c r="OIV63" i="7" s="1"/>
  <c r="OIX63" i="7" s="1"/>
  <c r="OIZ63" i="7" s="1"/>
  <c r="OJB63" i="7" s="1"/>
  <c r="OJD63" i="7" s="1"/>
  <c r="OJF63" i="7" s="1"/>
  <c r="OJH63" i="7" s="1"/>
  <c r="OJJ63" i="7" s="1"/>
  <c r="OJL63" i="7" s="1"/>
  <c r="OJN63" i="7" s="1"/>
  <c r="OJP63" i="7" s="1"/>
  <c r="OJR63" i="7" s="1"/>
  <c r="OJT63" i="7" s="1"/>
  <c r="OJV63" i="7" s="1"/>
  <c r="OJX63" i="7" s="1"/>
  <c r="OJZ63" i="7" s="1"/>
  <c r="OKB63" i="7" s="1"/>
  <c r="OKD63" i="7" s="1"/>
  <c r="OKF63" i="7" s="1"/>
  <c r="OKH63" i="7" s="1"/>
  <c r="OKJ63" i="7" s="1"/>
  <c r="OKL63" i="7" s="1"/>
  <c r="OKN63" i="7" s="1"/>
  <c r="OKP63" i="7" s="1"/>
  <c r="OKR63" i="7" s="1"/>
  <c r="OKT63" i="7" s="1"/>
  <c r="OKV63" i="7" s="1"/>
  <c r="OKX63" i="7" s="1"/>
  <c r="OKZ63" i="7" s="1"/>
  <c r="OLB63" i="7" s="1"/>
  <c r="OLD63" i="7" s="1"/>
  <c r="OLF63" i="7" s="1"/>
  <c r="OLH63" i="7" s="1"/>
  <c r="OLJ63" i="7" s="1"/>
  <c r="OLL63" i="7" s="1"/>
  <c r="OLN63" i="7" s="1"/>
  <c r="OLP63" i="7" s="1"/>
  <c r="OLR63" i="7" s="1"/>
  <c r="OLT63" i="7" s="1"/>
  <c r="OLV63" i="7" s="1"/>
  <c r="OLX63" i="7" s="1"/>
  <c r="OLZ63" i="7" s="1"/>
  <c r="OMB63" i="7" s="1"/>
  <c r="OMD63" i="7" s="1"/>
  <c r="OMF63" i="7" s="1"/>
  <c r="OMH63" i="7" s="1"/>
  <c r="OMJ63" i="7" s="1"/>
  <c r="OML63" i="7" s="1"/>
  <c r="OMN63" i="7" s="1"/>
  <c r="OMP63" i="7" s="1"/>
  <c r="OMR63" i="7" s="1"/>
  <c r="OMT63" i="7" s="1"/>
  <c r="OMV63" i="7" s="1"/>
  <c r="OMX63" i="7" s="1"/>
  <c r="OMZ63" i="7" s="1"/>
  <c r="ONB63" i="7" s="1"/>
  <c r="OND63" i="7" s="1"/>
  <c r="ONF63" i="7" s="1"/>
  <c r="ONH63" i="7" s="1"/>
  <c r="ONJ63" i="7" s="1"/>
  <c r="ONL63" i="7" s="1"/>
  <c r="ONN63" i="7" s="1"/>
  <c r="ONP63" i="7" s="1"/>
  <c r="ONR63" i="7" s="1"/>
  <c r="ONT63" i="7" s="1"/>
  <c r="ONV63" i="7" s="1"/>
  <c r="ONX63" i="7" s="1"/>
  <c r="ONZ63" i="7" s="1"/>
  <c r="OOB63" i="7" s="1"/>
  <c r="OOD63" i="7" s="1"/>
  <c r="OOF63" i="7" s="1"/>
  <c r="OOH63" i="7" s="1"/>
  <c r="OOJ63" i="7" s="1"/>
  <c r="OOL63" i="7" s="1"/>
  <c r="OON63" i="7" s="1"/>
  <c r="OOP63" i="7" s="1"/>
  <c r="OOR63" i="7" s="1"/>
  <c r="OOT63" i="7" s="1"/>
  <c r="OOV63" i="7" s="1"/>
  <c r="OOX63" i="7" s="1"/>
  <c r="OOZ63" i="7" s="1"/>
  <c r="OPB63" i="7" s="1"/>
  <c r="OPD63" i="7" s="1"/>
  <c r="OPF63" i="7" s="1"/>
  <c r="OPH63" i="7" s="1"/>
  <c r="OPJ63" i="7" s="1"/>
  <c r="OPL63" i="7" s="1"/>
  <c r="OPN63" i="7" s="1"/>
  <c r="OPP63" i="7" s="1"/>
  <c r="OPR63" i="7" s="1"/>
  <c r="OPT63" i="7" s="1"/>
  <c r="OPV63" i="7" s="1"/>
  <c r="OPX63" i="7" s="1"/>
  <c r="OPZ63" i="7" s="1"/>
  <c r="OQB63" i="7" s="1"/>
  <c r="OQD63" i="7" s="1"/>
  <c r="OQF63" i="7" s="1"/>
  <c r="OQH63" i="7" s="1"/>
  <c r="OQJ63" i="7" s="1"/>
  <c r="OQL63" i="7" s="1"/>
  <c r="OQN63" i="7" s="1"/>
  <c r="OQP63" i="7" s="1"/>
  <c r="OQR63" i="7" s="1"/>
  <c r="OQT63" i="7" s="1"/>
  <c r="OQV63" i="7" s="1"/>
  <c r="OQX63" i="7" s="1"/>
  <c r="OQZ63" i="7" s="1"/>
  <c r="ORB63" i="7" s="1"/>
  <c r="ORD63" i="7" s="1"/>
  <c r="ORF63" i="7" s="1"/>
  <c r="ORH63" i="7" s="1"/>
  <c r="ORJ63" i="7" s="1"/>
  <c r="ORL63" i="7" s="1"/>
  <c r="ORN63" i="7" s="1"/>
  <c r="ORP63" i="7" s="1"/>
  <c r="ORR63" i="7" s="1"/>
  <c r="ORT63" i="7" s="1"/>
  <c r="ORV63" i="7" s="1"/>
  <c r="ORX63" i="7" s="1"/>
  <c r="ORZ63" i="7" s="1"/>
  <c r="OSB63" i="7" s="1"/>
  <c r="OSD63" i="7" s="1"/>
  <c r="OSF63" i="7" s="1"/>
  <c r="OSH63" i="7" s="1"/>
  <c r="OSJ63" i="7" s="1"/>
  <c r="OSL63" i="7" s="1"/>
  <c r="OSN63" i="7" s="1"/>
  <c r="OSP63" i="7" s="1"/>
  <c r="OSR63" i="7" s="1"/>
  <c r="OST63" i="7" s="1"/>
  <c r="OSV63" i="7" s="1"/>
  <c r="OSX63" i="7" s="1"/>
  <c r="OSZ63" i="7" s="1"/>
  <c r="OTB63" i="7" s="1"/>
  <c r="OTD63" i="7" s="1"/>
  <c r="OTF63" i="7" s="1"/>
  <c r="OTH63" i="7" s="1"/>
  <c r="OTJ63" i="7" s="1"/>
  <c r="OTL63" i="7" s="1"/>
  <c r="OTN63" i="7" s="1"/>
  <c r="OTP63" i="7" s="1"/>
  <c r="OTR63" i="7" s="1"/>
  <c r="OTT63" i="7" s="1"/>
  <c r="OTV63" i="7" s="1"/>
  <c r="OTX63" i="7" s="1"/>
  <c r="OTZ63" i="7" s="1"/>
  <c r="OUB63" i="7" s="1"/>
  <c r="OUD63" i="7" s="1"/>
  <c r="OUF63" i="7" s="1"/>
  <c r="OUH63" i="7" s="1"/>
  <c r="OUJ63" i="7" s="1"/>
  <c r="OUL63" i="7" s="1"/>
  <c r="OUN63" i="7" s="1"/>
  <c r="OUP63" i="7" s="1"/>
  <c r="OUR63" i="7" s="1"/>
  <c r="OUT63" i="7" s="1"/>
  <c r="OUV63" i="7" s="1"/>
  <c r="OUX63" i="7" s="1"/>
  <c r="OUZ63" i="7" s="1"/>
  <c r="OVB63" i="7" s="1"/>
  <c r="OVD63" i="7" s="1"/>
  <c r="OVF63" i="7" s="1"/>
  <c r="OVH63" i="7" s="1"/>
  <c r="OVJ63" i="7" s="1"/>
  <c r="OVL63" i="7" s="1"/>
  <c r="OVN63" i="7" s="1"/>
  <c r="OVP63" i="7" s="1"/>
  <c r="OVR63" i="7" s="1"/>
  <c r="OVT63" i="7" s="1"/>
  <c r="OVV63" i="7" s="1"/>
  <c r="OVX63" i="7" s="1"/>
  <c r="OVZ63" i="7" s="1"/>
  <c r="OWB63" i="7" s="1"/>
  <c r="OWD63" i="7" s="1"/>
  <c r="OWF63" i="7" s="1"/>
  <c r="OWH63" i="7" s="1"/>
  <c r="OWJ63" i="7" s="1"/>
  <c r="OWL63" i="7" s="1"/>
  <c r="OWN63" i="7" s="1"/>
  <c r="OWP63" i="7" s="1"/>
  <c r="OWR63" i="7" s="1"/>
  <c r="OWT63" i="7" s="1"/>
  <c r="OWV63" i="7" s="1"/>
  <c r="OWX63" i="7" s="1"/>
  <c r="OWZ63" i="7" s="1"/>
  <c r="OXB63" i="7" s="1"/>
  <c r="OXD63" i="7" s="1"/>
  <c r="OXF63" i="7" s="1"/>
  <c r="OXH63" i="7" s="1"/>
  <c r="OXJ63" i="7" s="1"/>
  <c r="OXL63" i="7" s="1"/>
  <c r="OXN63" i="7" s="1"/>
  <c r="OXP63" i="7" s="1"/>
  <c r="OXR63" i="7" s="1"/>
  <c r="OXT63" i="7" s="1"/>
  <c r="OXV63" i="7" s="1"/>
  <c r="OXX63" i="7" s="1"/>
  <c r="OXZ63" i="7" s="1"/>
  <c r="OYB63" i="7" s="1"/>
  <c r="OYD63" i="7" s="1"/>
  <c r="OYF63" i="7" s="1"/>
  <c r="OYH63" i="7" s="1"/>
  <c r="OYJ63" i="7" s="1"/>
  <c r="OYL63" i="7" s="1"/>
  <c r="OYN63" i="7" s="1"/>
  <c r="OYP63" i="7" s="1"/>
  <c r="OYR63" i="7" s="1"/>
  <c r="OYT63" i="7" s="1"/>
  <c r="OYV63" i="7" s="1"/>
  <c r="OYX63" i="7" s="1"/>
  <c r="OYZ63" i="7" s="1"/>
  <c r="OZB63" i="7" s="1"/>
  <c r="OZD63" i="7" s="1"/>
  <c r="OZF63" i="7" s="1"/>
  <c r="OZH63" i="7" s="1"/>
  <c r="OZJ63" i="7" s="1"/>
  <c r="OZL63" i="7" s="1"/>
  <c r="OZN63" i="7" s="1"/>
  <c r="OZP63" i="7" s="1"/>
  <c r="OZR63" i="7" s="1"/>
  <c r="OZT63" i="7" s="1"/>
  <c r="OZV63" i="7" s="1"/>
  <c r="OZX63" i="7" s="1"/>
  <c r="OZZ63" i="7" s="1"/>
  <c r="PAB63" i="7" s="1"/>
  <c r="PAD63" i="7" s="1"/>
  <c r="PAF63" i="7" s="1"/>
  <c r="PAH63" i="7" s="1"/>
  <c r="PAJ63" i="7" s="1"/>
  <c r="PAL63" i="7" s="1"/>
  <c r="PAN63" i="7" s="1"/>
  <c r="PAP63" i="7" s="1"/>
  <c r="PAR63" i="7" s="1"/>
  <c r="PAT63" i="7" s="1"/>
  <c r="PAV63" i="7" s="1"/>
  <c r="PAX63" i="7" s="1"/>
  <c r="PAZ63" i="7" s="1"/>
  <c r="PBB63" i="7" s="1"/>
  <c r="PBD63" i="7" s="1"/>
  <c r="PBF63" i="7" s="1"/>
  <c r="PBH63" i="7" s="1"/>
  <c r="PBJ63" i="7" s="1"/>
  <c r="PBL63" i="7" s="1"/>
  <c r="PBN63" i="7" s="1"/>
  <c r="PBP63" i="7" s="1"/>
  <c r="PBR63" i="7" s="1"/>
  <c r="PBT63" i="7" s="1"/>
  <c r="PBV63" i="7" s="1"/>
  <c r="PBX63" i="7" s="1"/>
  <c r="PBZ63" i="7" s="1"/>
  <c r="PCB63" i="7" s="1"/>
  <c r="PCD63" i="7" s="1"/>
  <c r="PCF63" i="7" s="1"/>
  <c r="PCH63" i="7" s="1"/>
  <c r="PCJ63" i="7" s="1"/>
  <c r="PCL63" i="7" s="1"/>
  <c r="PCN63" i="7" s="1"/>
  <c r="PCP63" i="7" s="1"/>
  <c r="PCR63" i="7" s="1"/>
  <c r="PCT63" i="7" s="1"/>
  <c r="PCV63" i="7" s="1"/>
  <c r="PCX63" i="7" s="1"/>
  <c r="PCZ63" i="7" s="1"/>
  <c r="PDB63" i="7" s="1"/>
  <c r="PDD63" i="7" s="1"/>
  <c r="PDF63" i="7" s="1"/>
  <c r="PDH63" i="7" s="1"/>
  <c r="PDJ63" i="7" s="1"/>
  <c r="PDL63" i="7" s="1"/>
  <c r="PDN63" i="7" s="1"/>
  <c r="PDP63" i="7" s="1"/>
  <c r="PDR63" i="7" s="1"/>
  <c r="PDT63" i="7" s="1"/>
  <c r="PDV63" i="7" s="1"/>
  <c r="PDX63" i="7" s="1"/>
  <c r="PDZ63" i="7" s="1"/>
  <c r="PEB63" i="7" s="1"/>
  <c r="PED63" i="7" s="1"/>
  <c r="PEF63" i="7" s="1"/>
  <c r="PEH63" i="7" s="1"/>
  <c r="PEJ63" i="7" s="1"/>
  <c r="PEL63" i="7" s="1"/>
  <c r="PEN63" i="7" s="1"/>
  <c r="PEP63" i="7" s="1"/>
  <c r="PER63" i="7" s="1"/>
  <c r="PET63" i="7" s="1"/>
  <c r="PEV63" i="7" s="1"/>
  <c r="PEX63" i="7" s="1"/>
  <c r="PEZ63" i="7" s="1"/>
  <c r="PFB63" i="7" s="1"/>
  <c r="PFD63" i="7" s="1"/>
  <c r="PFF63" i="7" s="1"/>
  <c r="PFH63" i="7" s="1"/>
  <c r="PFJ63" i="7" s="1"/>
  <c r="PFL63" i="7" s="1"/>
  <c r="PFN63" i="7" s="1"/>
  <c r="PFP63" i="7" s="1"/>
  <c r="PFR63" i="7" s="1"/>
  <c r="PFT63" i="7" s="1"/>
  <c r="PFV63" i="7" s="1"/>
  <c r="PFX63" i="7" s="1"/>
  <c r="PFZ63" i="7" s="1"/>
  <c r="PGB63" i="7" s="1"/>
  <c r="PGD63" i="7" s="1"/>
  <c r="PGF63" i="7" s="1"/>
  <c r="PGH63" i="7" s="1"/>
  <c r="PGJ63" i="7" s="1"/>
  <c r="PGL63" i="7" s="1"/>
  <c r="PGN63" i="7" s="1"/>
  <c r="PGP63" i="7" s="1"/>
  <c r="PGR63" i="7" s="1"/>
  <c r="PGT63" i="7" s="1"/>
  <c r="PGV63" i="7" s="1"/>
  <c r="PGX63" i="7" s="1"/>
  <c r="PGZ63" i="7" s="1"/>
  <c r="PHB63" i="7" s="1"/>
  <c r="PHD63" i="7" s="1"/>
  <c r="PHF63" i="7" s="1"/>
  <c r="PHH63" i="7" s="1"/>
  <c r="PHJ63" i="7" s="1"/>
  <c r="PHL63" i="7" s="1"/>
  <c r="PHN63" i="7" s="1"/>
  <c r="PHP63" i="7" s="1"/>
  <c r="PHR63" i="7" s="1"/>
  <c r="PHT63" i="7" s="1"/>
  <c r="PHV63" i="7" s="1"/>
  <c r="PHX63" i="7" s="1"/>
  <c r="PHZ63" i="7" s="1"/>
  <c r="PIB63" i="7" s="1"/>
  <c r="PID63" i="7" s="1"/>
  <c r="PIF63" i="7" s="1"/>
  <c r="PIH63" i="7" s="1"/>
  <c r="PIJ63" i="7" s="1"/>
  <c r="PIL63" i="7" s="1"/>
  <c r="PIN63" i="7" s="1"/>
  <c r="PIP63" i="7" s="1"/>
  <c r="PIR63" i="7" s="1"/>
  <c r="PIT63" i="7" s="1"/>
  <c r="PIV63" i="7" s="1"/>
  <c r="PIX63" i="7" s="1"/>
  <c r="PIZ63" i="7" s="1"/>
  <c r="PJB63" i="7" s="1"/>
  <c r="PJD63" i="7" s="1"/>
  <c r="PJF63" i="7" s="1"/>
  <c r="PJH63" i="7" s="1"/>
  <c r="PJJ63" i="7" s="1"/>
  <c r="PJL63" i="7" s="1"/>
  <c r="PJN63" i="7" s="1"/>
  <c r="PJP63" i="7" s="1"/>
  <c r="PJR63" i="7" s="1"/>
  <c r="PJT63" i="7" s="1"/>
  <c r="PJV63" i="7" s="1"/>
  <c r="PJX63" i="7" s="1"/>
  <c r="PJZ63" i="7" s="1"/>
  <c r="PKB63" i="7" s="1"/>
  <c r="PKD63" i="7" s="1"/>
  <c r="PKF63" i="7" s="1"/>
  <c r="PKH63" i="7" s="1"/>
  <c r="PKJ63" i="7" s="1"/>
  <c r="PKL63" i="7" s="1"/>
  <c r="PKN63" i="7" s="1"/>
  <c r="PKP63" i="7" s="1"/>
  <c r="PKR63" i="7" s="1"/>
  <c r="PKT63" i="7" s="1"/>
  <c r="PKV63" i="7" s="1"/>
  <c r="PKX63" i="7" s="1"/>
  <c r="PKZ63" i="7" s="1"/>
  <c r="PLB63" i="7" s="1"/>
  <c r="PLD63" i="7" s="1"/>
  <c r="PLF63" i="7" s="1"/>
  <c r="PLH63" i="7" s="1"/>
  <c r="PLJ63" i="7" s="1"/>
  <c r="PLL63" i="7" s="1"/>
  <c r="PLN63" i="7" s="1"/>
  <c r="PLP63" i="7" s="1"/>
  <c r="PLR63" i="7" s="1"/>
  <c r="PLT63" i="7" s="1"/>
  <c r="PLV63" i="7" s="1"/>
  <c r="PLX63" i="7" s="1"/>
  <c r="PLZ63" i="7" s="1"/>
  <c r="PMB63" i="7" s="1"/>
  <c r="PMD63" i="7" s="1"/>
  <c r="PMF63" i="7" s="1"/>
  <c r="PMH63" i="7" s="1"/>
  <c r="PMJ63" i="7" s="1"/>
  <c r="PML63" i="7" s="1"/>
  <c r="PMN63" i="7" s="1"/>
  <c r="PMP63" i="7" s="1"/>
  <c r="PMR63" i="7" s="1"/>
  <c r="PMT63" i="7" s="1"/>
  <c r="PMV63" i="7" s="1"/>
  <c r="PMX63" i="7" s="1"/>
  <c r="PMZ63" i="7" s="1"/>
  <c r="PNB63" i="7" s="1"/>
  <c r="PND63" i="7" s="1"/>
  <c r="PNF63" i="7" s="1"/>
  <c r="PNH63" i="7" s="1"/>
  <c r="PNJ63" i="7" s="1"/>
  <c r="PNL63" i="7" s="1"/>
  <c r="PNN63" i="7" s="1"/>
  <c r="PNP63" i="7" s="1"/>
  <c r="PNR63" i="7" s="1"/>
  <c r="PNT63" i="7" s="1"/>
  <c r="PNV63" i="7" s="1"/>
  <c r="PNX63" i="7" s="1"/>
  <c r="PNZ63" i="7" s="1"/>
  <c r="POB63" i="7" s="1"/>
  <c r="POD63" i="7" s="1"/>
  <c r="POF63" i="7" s="1"/>
  <c r="POH63" i="7" s="1"/>
  <c r="POJ63" i="7" s="1"/>
  <c r="POL63" i="7" s="1"/>
  <c r="PON63" i="7" s="1"/>
  <c r="POP63" i="7" s="1"/>
  <c r="POR63" i="7" s="1"/>
  <c r="POT63" i="7" s="1"/>
  <c r="POV63" i="7" s="1"/>
  <c r="POX63" i="7" s="1"/>
  <c r="POZ63" i="7" s="1"/>
  <c r="PPB63" i="7" s="1"/>
  <c r="PPD63" i="7" s="1"/>
  <c r="PPF63" i="7" s="1"/>
  <c r="PPH63" i="7" s="1"/>
  <c r="PPJ63" i="7" s="1"/>
  <c r="PPL63" i="7" s="1"/>
  <c r="PPN63" i="7" s="1"/>
  <c r="PPP63" i="7" s="1"/>
  <c r="PPR63" i="7" s="1"/>
  <c r="PPT63" i="7" s="1"/>
  <c r="PPV63" i="7" s="1"/>
  <c r="PPX63" i="7" s="1"/>
  <c r="PPZ63" i="7" s="1"/>
  <c r="PQB63" i="7" s="1"/>
  <c r="PQD63" i="7" s="1"/>
  <c r="PQF63" i="7" s="1"/>
  <c r="PQH63" i="7" s="1"/>
  <c r="PQJ63" i="7" s="1"/>
  <c r="PQL63" i="7" s="1"/>
  <c r="PQN63" i="7" s="1"/>
  <c r="PQP63" i="7" s="1"/>
  <c r="PQR63" i="7" s="1"/>
  <c r="PQT63" i="7" s="1"/>
  <c r="PQV63" i="7" s="1"/>
  <c r="PQX63" i="7" s="1"/>
  <c r="PQZ63" i="7" s="1"/>
  <c r="PRB63" i="7" s="1"/>
  <c r="PRD63" i="7" s="1"/>
  <c r="PRF63" i="7" s="1"/>
  <c r="PRH63" i="7" s="1"/>
  <c r="PRJ63" i="7" s="1"/>
  <c r="PRL63" i="7" s="1"/>
  <c r="PRN63" i="7" s="1"/>
  <c r="PRP63" i="7" s="1"/>
  <c r="PRR63" i="7" s="1"/>
  <c r="PRT63" i="7" s="1"/>
  <c r="PRV63" i="7" s="1"/>
  <c r="PRX63" i="7" s="1"/>
  <c r="PRZ63" i="7" s="1"/>
  <c r="PSB63" i="7" s="1"/>
  <c r="PSD63" i="7" s="1"/>
  <c r="PSF63" i="7" s="1"/>
  <c r="PSH63" i="7" s="1"/>
  <c r="PSJ63" i="7" s="1"/>
  <c r="PSL63" i="7" s="1"/>
  <c r="PSN63" i="7" s="1"/>
  <c r="PSP63" i="7" s="1"/>
  <c r="PSR63" i="7" s="1"/>
  <c r="PST63" i="7" s="1"/>
  <c r="PSV63" i="7" s="1"/>
  <c r="PSX63" i="7" s="1"/>
  <c r="PSZ63" i="7" s="1"/>
  <c r="PTB63" i="7" s="1"/>
  <c r="PTD63" i="7" s="1"/>
  <c r="PTF63" i="7" s="1"/>
  <c r="PTH63" i="7" s="1"/>
  <c r="PTJ63" i="7" s="1"/>
  <c r="PTL63" i="7" s="1"/>
  <c r="PTN63" i="7" s="1"/>
  <c r="PTP63" i="7" s="1"/>
  <c r="PTR63" i="7" s="1"/>
  <c r="PTT63" i="7" s="1"/>
  <c r="PTV63" i="7" s="1"/>
  <c r="PTX63" i="7" s="1"/>
  <c r="PTZ63" i="7" s="1"/>
  <c r="PUB63" i="7" s="1"/>
  <c r="PUD63" i="7" s="1"/>
  <c r="PUF63" i="7" s="1"/>
  <c r="PUH63" i="7" s="1"/>
  <c r="PUJ63" i="7" s="1"/>
  <c r="PUL63" i="7" s="1"/>
  <c r="PUN63" i="7" s="1"/>
  <c r="PUP63" i="7" s="1"/>
  <c r="PUR63" i="7" s="1"/>
  <c r="PUT63" i="7" s="1"/>
  <c r="PUV63" i="7" s="1"/>
  <c r="PUX63" i="7" s="1"/>
  <c r="PUZ63" i="7" s="1"/>
  <c r="PVB63" i="7" s="1"/>
  <c r="PVD63" i="7" s="1"/>
  <c r="PVF63" i="7" s="1"/>
  <c r="PVH63" i="7" s="1"/>
  <c r="PVJ63" i="7" s="1"/>
  <c r="PVL63" i="7" s="1"/>
  <c r="PVN63" i="7" s="1"/>
  <c r="PVP63" i="7" s="1"/>
  <c r="PVR63" i="7" s="1"/>
  <c r="PVT63" i="7" s="1"/>
  <c r="PVV63" i="7" s="1"/>
  <c r="PVX63" i="7" s="1"/>
  <c r="PVZ63" i="7" s="1"/>
  <c r="PWB63" i="7" s="1"/>
  <c r="PWD63" i="7" s="1"/>
  <c r="PWF63" i="7" s="1"/>
  <c r="PWH63" i="7" s="1"/>
  <c r="PWJ63" i="7" s="1"/>
  <c r="PWL63" i="7" s="1"/>
  <c r="PWN63" i="7" s="1"/>
  <c r="PWP63" i="7" s="1"/>
  <c r="PWR63" i="7" s="1"/>
  <c r="PWT63" i="7" s="1"/>
  <c r="PWV63" i="7" s="1"/>
  <c r="PWX63" i="7" s="1"/>
  <c r="PWZ63" i="7" s="1"/>
  <c r="PXB63" i="7" s="1"/>
  <c r="PXD63" i="7" s="1"/>
  <c r="PXF63" i="7" s="1"/>
  <c r="PXH63" i="7" s="1"/>
  <c r="PXJ63" i="7" s="1"/>
  <c r="PXL63" i="7" s="1"/>
  <c r="PXN63" i="7" s="1"/>
  <c r="PXP63" i="7" s="1"/>
  <c r="PXR63" i="7" s="1"/>
  <c r="PXT63" i="7" s="1"/>
  <c r="PXV63" i="7" s="1"/>
  <c r="PXX63" i="7" s="1"/>
  <c r="PXZ63" i="7" s="1"/>
  <c r="PYB63" i="7" s="1"/>
  <c r="PYD63" i="7" s="1"/>
  <c r="PYF63" i="7" s="1"/>
  <c r="PYH63" i="7" s="1"/>
  <c r="PYJ63" i="7" s="1"/>
  <c r="PYL63" i="7" s="1"/>
  <c r="PYN63" i="7" s="1"/>
  <c r="PYP63" i="7" s="1"/>
  <c r="PYR63" i="7" s="1"/>
  <c r="PYT63" i="7" s="1"/>
  <c r="PYV63" i="7" s="1"/>
  <c r="PYX63" i="7" s="1"/>
  <c r="PYZ63" i="7" s="1"/>
  <c r="PZB63" i="7" s="1"/>
  <c r="PZD63" i="7" s="1"/>
  <c r="PZF63" i="7" s="1"/>
  <c r="PZH63" i="7" s="1"/>
  <c r="PZJ63" i="7" s="1"/>
  <c r="PZL63" i="7" s="1"/>
  <c r="PZN63" i="7" s="1"/>
  <c r="PZP63" i="7" s="1"/>
  <c r="PZR63" i="7" s="1"/>
  <c r="PZT63" i="7" s="1"/>
  <c r="PZV63" i="7" s="1"/>
  <c r="PZX63" i="7" s="1"/>
  <c r="PZZ63" i="7" s="1"/>
  <c r="QAB63" i="7" s="1"/>
  <c r="QAD63" i="7" s="1"/>
  <c r="QAF63" i="7" s="1"/>
  <c r="QAH63" i="7" s="1"/>
  <c r="QAJ63" i="7" s="1"/>
  <c r="QAL63" i="7" s="1"/>
  <c r="QAN63" i="7" s="1"/>
  <c r="QAP63" i="7" s="1"/>
  <c r="QAR63" i="7" s="1"/>
  <c r="QAT63" i="7" s="1"/>
  <c r="QAV63" i="7" s="1"/>
  <c r="QAX63" i="7" s="1"/>
  <c r="QAZ63" i="7" s="1"/>
  <c r="QBB63" i="7" s="1"/>
  <c r="QBD63" i="7" s="1"/>
  <c r="QBF63" i="7" s="1"/>
  <c r="QBH63" i="7" s="1"/>
  <c r="QBJ63" i="7" s="1"/>
  <c r="QBL63" i="7" s="1"/>
  <c r="QBN63" i="7" s="1"/>
  <c r="QBP63" i="7" s="1"/>
  <c r="QBR63" i="7" s="1"/>
  <c r="QBT63" i="7" s="1"/>
  <c r="QBV63" i="7" s="1"/>
  <c r="QBX63" i="7" s="1"/>
  <c r="QBZ63" i="7" s="1"/>
  <c r="QCB63" i="7" s="1"/>
  <c r="QCD63" i="7" s="1"/>
  <c r="QCF63" i="7" s="1"/>
  <c r="QCH63" i="7" s="1"/>
  <c r="QCJ63" i="7" s="1"/>
  <c r="QCL63" i="7" s="1"/>
  <c r="QCN63" i="7" s="1"/>
  <c r="QCP63" i="7" s="1"/>
  <c r="QCR63" i="7" s="1"/>
  <c r="QCT63" i="7" s="1"/>
  <c r="QCV63" i="7" s="1"/>
  <c r="QCX63" i="7" s="1"/>
  <c r="QCZ63" i="7" s="1"/>
  <c r="QDB63" i="7" s="1"/>
  <c r="QDD63" i="7" s="1"/>
  <c r="QDF63" i="7" s="1"/>
  <c r="QDH63" i="7" s="1"/>
  <c r="QDJ63" i="7" s="1"/>
  <c r="QDL63" i="7" s="1"/>
  <c r="QDN63" i="7" s="1"/>
  <c r="QDP63" i="7" s="1"/>
  <c r="QDR63" i="7" s="1"/>
  <c r="QDT63" i="7" s="1"/>
  <c r="QDV63" i="7" s="1"/>
  <c r="QDX63" i="7" s="1"/>
  <c r="QDZ63" i="7" s="1"/>
  <c r="QEB63" i="7" s="1"/>
  <c r="QED63" i="7" s="1"/>
  <c r="QEF63" i="7" s="1"/>
  <c r="QEH63" i="7" s="1"/>
  <c r="QEJ63" i="7" s="1"/>
  <c r="QEL63" i="7" s="1"/>
  <c r="QEN63" i="7" s="1"/>
  <c r="QEP63" i="7" s="1"/>
  <c r="QER63" i="7" s="1"/>
  <c r="QET63" i="7" s="1"/>
  <c r="QEV63" i="7" s="1"/>
  <c r="QEX63" i="7" s="1"/>
  <c r="QEZ63" i="7" s="1"/>
  <c r="QFB63" i="7" s="1"/>
  <c r="QFD63" i="7" s="1"/>
  <c r="QFF63" i="7" s="1"/>
  <c r="QFH63" i="7" s="1"/>
  <c r="QFJ63" i="7" s="1"/>
  <c r="QFL63" i="7" s="1"/>
  <c r="QFN63" i="7" s="1"/>
  <c r="QFP63" i="7" s="1"/>
  <c r="QFR63" i="7" s="1"/>
  <c r="QFT63" i="7" s="1"/>
  <c r="QFV63" i="7" s="1"/>
  <c r="QFX63" i="7" s="1"/>
  <c r="QFZ63" i="7" s="1"/>
  <c r="QGB63" i="7" s="1"/>
  <c r="QGD63" i="7" s="1"/>
  <c r="QGF63" i="7" s="1"/>
  <c r="QGH63" i="7" s="1"/>
  <c r="QGJ63" i="7" s="1"/>
  <c r="QGL63" i="7" s="1"/>
  <c r="QGN63" i="7" s="1"/>
  <c r="QGP63" i="7" s="1"/>
  <c r="QGR63" i="7" s="1"/>
  <c r="QGT63" i="7" s="1"/>
  <c r="QGV63" i="7" s="1"/>
  <c r="QGX63" i="7" s="1"/>
  <c r="QGZ63" i="7" s="1"/>
  <c r="QHB63" i="7" s="1"/>
  <c r="QHD63" i="7" s="1"/>
  <c r="QHF63" i="7" s="1"/>
  <c r="QHH63" i="7" s="1"/>
  <c r="QHJ63" i="7" s="1"/>
  <c r="QHL63" i="7" s="1"/>
  <c r="QHN63" i="7" s="1"/>
  <c r="QHP63" i="7" s="1"/>
  <c r="QHR63" i="7" s="1"/>
  <c r="QHT63" i="7" s="1"/>
  <c r="QHV63" i="7" s="1"/>
  <c r="QHX63" i="7" s="1"/>
  <c r="QHZ63" i="7" s="1"/>
  <c r="QIB63" i="7" s="1"/>
  <c r="QID63" i="7" s="1"/>
  <c r="QIF63" i="7" s="1"/>
  <c r="QIH63" i="7" s="1"/>
  <c r="QIJ63" i="7" s="1"/>
  <c r="QIL63" i="7" s="1"/>
  <c r="QIN63" i="7" s="1"/>
  <c r="QIP63" i="7" s="1"/>
  <c r="QIR63" i="7" s="1"/>
  <c r="QIT63" i="7" s="1"/>
  <c r="QIV63" i="7" s="1"/>
  <c r="QIX63" i="7" s="1"/>
  <c r="QIZ63" i="7" s="1"/>
  <c r="QJB63" i="7" s="1"/>
  <c r="QJD63" i="7" s="1"/>
  <c r="QJF63" i="7" s="1"/>
  <c r="QJH63" i="7" s="1"/>
  <c r="QJJ63" i="7" s="1"/>
  <c r="QJL63" i="7" s="1"/>
  <c r="QJN63" i="7" s="1"/>
  <c r="QJP63" i="7" s="1"/>
  <c r="QJR63" i="7" s="1"/>
  <c r="QJT63" i="7" s="1"/>
  <c r="QJV63" i="7" s="1"/>
  <c r="QJX63" i="7" s="1"/>
  <c r="QJZ63" i="7" s="1"/>
  <c r="QKB63" i="7" s="1"/>
  <c r="QKD63" i="7" s="1"/>
  <c r="QKF63" i="7" s="1"/>
  <c r="QKH63" i="7" s="1"/>
  <c r="QKJ63" i="7" s="1"/>
  <c r="QKL63" i="7" s="1"/>
  <c r="QKN63" i="7" s="1"/>
  <c r="QKP63" i="7" s="1"/>
  <c r="QKR63" i="7" s="1"/>
  <c r="QKT63" i="7" s="1"/>
  <c r="QKV63" i="7" s="1"/>
  <c r="QKX63" i="7" s="1"/>
  <c r="QKZ63" i="7" s="1"/>
  <c r="QLB63" i="7" s="1"/>
  <c r="QLD63" i="7" s="1"/>
  <c r="QLF63" i="7" s="1"/>
  <c r="QLH63" i="7" s="1"/>
  <c r="QLJ63" i="7" s="1"/>
  <c r="QLL63" i="7" s="1"/>
  <c r="QLN63" i="7" s="1"/>
  <c r="QLP63" i="7" s="1"/>
  <c r="QLR63" i="7" s="1"/>
  <c r="QLT63" i="7" s="1"/>
  <c r="QLV63" i="7" s="1"/>
  <c r="QLX63" i="7" s="1"/>
  <c r="QLZ63" i="7" s="1"/>
  <c r="QMB63" i="7" s="1"/>
  <c r="QMD63" i="7" s="1"/>
  <c r="QMF63" i="7" s="1"/>
  <c r="QMH63" i="7" s="1"/>
  <c r="QMJ63" i="7" s="1"/>
  <c r="QML63" i="7" s="1"/>
  <c r="QMN63" i="7" s="1"/>
  <c r="QMP63" i="7" s="1"/>
  <c r="QMR63" i="7" s="1"/>
  <c r="QMT63" i="7" s="1"/>
  <c r="QMV63" i="7" s="1"/>
  <c r="QMX63" i="7" s="1"/>
  <c r="QMZ63" i="7" s="1"/>
  <c r="QNB63" i="7" s="1"/>
  <c r="QND63" i="7" s="1"/>
  <c r="QNF63" i="7" s="1"/>
  <c r="QNH63" i="7" s="1"/>
  <c r="QNJ63" i="7" s="1"/>
  <c r="QNL63" i="7" s="1"/>
  <c r="QNN63" i="7" s="1"/>
  <c r="QNP63" i="7" s="1"/>
  <c r="QNR63" i="7" s="1"/>
  <c r="QNT63" i="7" s="1"/>
  <c r="QNV63" i="7" s="1"/>
  <c r="QNX63" i="7" s="1"/>
  <c r="QNZ63" i="7" s="1"/>
  <c r="QOB63" i="7" s="1"/>
  <c r="QOD63" i="7" s="1"/>
  <c r="QOF63" i="7" s="1"/>
  <c r="QOH63" i="7" s="1"/>
  <c r="QOJ63" i="7" s="1"/>
  <c r="QOL63" i="7" s="1"/>
  <c r="QON63" i="7" s="1"/>
  <c r="QOP63" i="7" s="1"/>
  <c r="QOR63" i="7" s="1"/>
  <c r="QOT63" i="7" s="1"/>
  <c r="QOV63" i="7" s="1"/>
  <c r="QOX63" i="7" s="1"/>
  <c r="QOZ63" i="7" s="1"/>
  <c r="QPB63" i="7" s="1"/>
  <c r="QPD63" i="7" s="1"/>
  <c r="QPF63" i="7" s="1"/>
  <c r="QPH63" i="7" s="1"/>
  <c r="QPJ63" i="7" s="1"/>
  <c r="QPL63" i="7" s="1"/>
  <c r="QPN63" i="7" s="1"/>
  <c r="QPP63" i="7" s="1"/>
  <c r="QPR63" i="7" s="1"/>
  <c r="QPT63" i="7" s="1"/>
  <c r="QPV63" i="7" s="1"/>
  <c r="QPX63" i="7" s="1"/>
  <c r="QPZ63" i="7" s="1"/>
  <c r="QQB63" i="7" s="1"/>
  <c r="QQD63" i="7" s="1"/>
  <c r="QQF63" i="7" s="1"/>
  <c r="QQH63" i="7" s="1"/>
  <c r="QQJ63" i="7" s="1"/>
  <c r="QQL63" i="7" s="1"/>
  <c r="QQN63" i="7" s="1"/>
  <c r="QQP63" i="7" s="1"/>
  <c r="QQR63" i="7" s="1"/>
  <c r="QQT63" i="7" s="1"/>
  <c r="QQV63" i="7" s="1"/>
  <c r="QQX63" i="7" s="1"/>
  <c r="QQZ63" i="7" s="1"/>
  <c r="QRB63" i="7" s="1"/>
  <c r="QRD63" i="7" s="1"/>
  <c r="QRF63" i="7" s="1"/>
  <c r="QRH63" i="7" s="1"/>
  <c r="QRJ63" i="7" s="1"/>
  <c r="QRL63" i="7" s="1"/>
  <c r="QRN63" i="7" s="1"/>
  <c r="QRP63" i="7" s="1"/>
  <c r="QRR63" i="7" s="1"/>
  <c r="QRT63" i="7" s="1"/>
  <c r="QRV63" i="7" s="1"/>
  <c r="QRX63" i="7" s="1"/>
  <c r="QRZ63" i="7" s="1"/>
  <c r="QSB63" i="7" s="1"/>
  <c r="QSD63" i="7" s="1"/>
  <c r="QSF63" i="7" s="1"/>
  <c r="QSH63" i="7" s="1"/>
  <c r="QSJ63" i="7" s="1"/>
  <c r="QSL63" i="7" s="1"/>
  <c r="QSN63" i="7" s="1"/>
  <c r="QSP63" i="7" s="1"/>
  <c r="QSR63" i="7" s="1"/>
  <c r="QST63" i="7" s="1"/>
  <c r="QSV63" i="7" s="1"/>
  <c r="QSX63" i="7" s="1"/>
  <c r="QSZ63" i="7" s="1"/>
  <c r="QTB63" i="7" s="1"/>
  <c r="QTD63" i="7" s="1"/>
  <c r="QTF63" i="7" s="1"/>
  <c r="QTH63" i="7" s="1"/>
  <c r="QTJ63" i="7" s="1"/>
  <c r="QTL63" i="7" s="1"/>
  <c r="QTN63" i="7" s="1"/>
  <c r="QTP63" i="7" s="1"/>
  <c r="QTR63" i="7" s="1"/>
  <c r="QTT63" i="7" s="1"/>
  <c r="QTV63" i="7" s="1"/>
  <c r="QTX63" i="7" s="1"/>
  <c r="QTZ63" i="7" s="1"/>
  <c r="QUB63" i="7" s="1"/>
  <c r="QUD63" i="7" s="1"/>
  <c r="QUF63" i="7" s="1"/>
  <c r="QUH63" i="7" s="1"/>
  <c r="QUJ63" i="7" s="1"/>
  <c r="QUL63" i="7" s="1"/>
  <c r="QUN63" i="7" s="1"/>
  <c r="QUP63" i="7" s="1"/>
  <c r="QUR63" i="7" s="1"/>
  <c r="QUT63" i="7" s="1"/>
  <c r="QUV63" i="7" s="1"/>
  <c r="QUX63" i="7" s="1"/>
  <c r="QUZ63" i="7" s="1"/>
  <c r="QVB63" i="7" s="1"/>
  <c r="QVD63" i="7" s="1"/>
  <c r="QVF63" i="7" s="1"/>
  <c r="QVH63" i="7" s="1"/>
  <c r="QVJ63" i="7" s="1"/>
  <c r="QVL63" i="7" s="1"/>
  <c r="QVN63" i="7" s="1"/>
  <c r="QVP63" i="7" s="1"/>
  <c r="QVR63" i="7" s="1"/>
  <c r="QVT63" i="7" s="1"/>
  <c r="QVV63" i="7" s="1"/>
  <c r="QVX63" i="7" s="1"/>
  <c r="QVZ63" i="7" s="1"/>
  <c r="QWB63" i="7" s="1"/>
  <c r="QWD63" i="7" s="1"/>
  <c r="QWF63" i="7" s="1"/>
  <c r="QWH63" i="7" s="1"/>
  <c r="QWJ63" i="7" s="1"/>
  <c r="QWL63" i="7" s="1"/>
  <c r="QWN63" i="7" s="1"/>
  <c r="QWP63" i="7" s="1"/>
  <c r="QWR63" i="7" s="1"/>
  <c r="QWT63" i="7" s="1"/>
  <c r="QWV63" i="7" s="1"/>
  <c r="QWX63" i="7" s="1"/>
  <c r="QWZ63" i="7" s="1"/>
  <c r="QXB63" i="7" s="1"/>
  <c r="QXD63" i="7" s="1"/>
  <c r="QXF63" i="7" s="1"/>
  <c r="QXH63" i="7" s="1"/>
  <c r="QXJ63" i="7" s="1"/>
  <c r="QXL63" i="7" s="1"/>
  <c r="QXN63" i="7" s="1"/>
  <c r="QXP63" i="7" s="1"/>
  <c r="QXR63" i="7" s="1"/>
  <c r="QXT63" i="7" s="1"/>
  <c r="QXV63" i="7" s="1"/>
  <c r="QXX63" i="7" s="1"/>
  <c r="QXZ63" i="7" s="1"/>
  <c r="QYB63" i="7" s="1"/>
  <c r="QYD63" i="7" s="1"/>
  <c r="QYF63" i="7" s="1"/>
  <c r="QYH63" i="7" s="1"/>
  <c r="QYJ63" i="7" s="1"/>
  <c r="QYL63" i="7" s="1"/>
  <c r="QYN63" i="7" s="1"/>
  <c r="QYP63" i="7" s="1"/>
  <c r="QYR63" i="7" s="1"/>
  <c r="QYT63" i="7" s="1"/>
  <c r="QYV63" i="7" s="1"/>
  <c r="QYX63" i="7" s="1"/>
  <c r="QYZ63" i="7" s="1"/>
  <c r="QZB63" i="7" s="1"/>
  <c r="QZD63" i="7" s="1"/>
  <c r="QZF63" i="7" s="1"/>
  <c r="QZH63" i="7" s="1"/>
  <c r="QZJ63" i="7" s="1"/>
  <c r="QZL63" i="7" s="1"/>
  <c r="QZN63" i="7" s="1"/>
  <c r="QZP63" i="7" s="1"/>
  <c r="QZR63" i="7" s="1"/>
  <c r="QZT63" i="7" s="1"/>
  <c r="QZV63" i="7" s="1"/>
  <c r="QZX63" i="7" s="1"/>
  <c r="QZZ63" i="7" s="1"/>
  <c r="RAB63" i="7" s="1"/>
  <c r="RAD63" i="7" s="1"/>
  <c r="RAF63" i="7" s="1"/>
  <c r="RAH63" i="7" s="1"/>
  <c r="RAJ63" i="7" s="1"/>
  <c r="RAL63" i="7" s="1"/>
  <c r="RAN63" i="7" s="1"/>
  <c r="RAP63" i="7" s="1"/>
  <c r="RAR63" i="7" s="1"/>
  <c r="RAT63" i="7" s="1"/>
  <c r="RAV63" i="7" s="1"/>
  <c r="RAX63" i="7" s="1"/>
  <c r="RAZ63" i="7" s="1"/>
  <c r="RBB63" i="7" s="1"/>
  <c r="RBD63" i="7" s="1"/>
  <c r="RBF63" i="7" s="1"/>
  <c r="RBH63" i="7" s="1"/>
  <c r="RBJ63" i="7" s="1"/>
  <c r="RBL63" i="7" s="1"/>
  <c r="RBN63" i="7" s="1"/>
  <c r="RBP63" i="7" s="1"/>
  <c r="RBR63" i="7" s="1"/>
  <c r="RBT63" i="7" s="1"/>
  <c r="RBV63" i="7" s="1"/>
  <c r="RBX63" i="7" s="1"/>
  <c r="RBZ63" i="7" s="1"/>
  <c r="RCB63" i="7" s="1"/>
  <c r="RCD63" i="7" s="1"/>
  <c r="RCF63" i="7" s="1"/>
  <c r="RCH63" i="7" s="1"/>
  <c r="RCJ63" i="7" s="1"/>
  <c r="RCL63" i="7" s="1"/>
  <c r="RCN63" i="7" s="1"/>
  <c r="RCP63" i="7" s="1"/>
  <c r="RCR63" i="7" s="1"/>
  <c r="RCT63" i="7" s="1"/>
  <c r="RCV63" i="7" s="1"/>
  <c r="RCX63" i="7" s="1"/>
  <c r="RCZ63" i="7" s="1"/>
  <c r="RDB63" i="7" s="1"/>
  <c r="RDD63" i="7" s="1"/>
  <c r="RDF63" i="7" s="1"/>
  <c r="RDH63" i="7" s="1"/>
  <c r="RDJ63" i="7" s="1"/>
  <c r="RDL63" i="7" s="1"/>
  <c r="RDN63" i="7" s="1"/>
  <c r="RDP63" i="7" s="1"/>
  <c r="RDR63" i="7" s="1"/>
  <c r="RDT63" i="7" s="1"/>
  <c r="RDV63" i="7" s="1"/>
  <c r="RDX63" i="7" s="1"/>
  <c r="RDZ63" i="7" s="1"/>
  <c r="REB63" i="7" s="1"/>
  <c r="RED63" i="7" s="1"/>
  <c r="REF63" i="7" s="1"/>
  <c r="REH63" i="7" s="1"/>
  <c r="REJ63" i="7" s="1"/>
  <c r="REL63" i="7" s="1"/>
  <c r="REN63" i="7" s="1"/>
  <c r="REP63" i="7" s="1"/>
  <c r="RER63" i="7" s="1"/>
  <c r="RET63" i="7" s="1"/>
  <c r="REV63" i="7" s="1"/>
  <c r="REX63" i="7" s="1"/>
  <c r="REZ63" i="7" s="1"/>
  <c r="RFB63" i="7" s="1"/>
  <c r="RFD63" i="7" s="1"/>
  <c r="RFF63" i="7" s="1"/>
  <c r="RFH63" i="7" s="1"/>
  <c r="RFJ63" i="7" s="1"/>
  <c r="RFL63" i="7" s="1"/>
  <c r="RFN63" i="7" s="1"/>
  <c r="RFP63" i="7" s="1"/>
  <c r="RFR63" i="7" s="1"/>
  <c r="RFT63" i="7" s="1"/>
  <c r="RFV63" i="7" s="1"/>
  <c r="RFX63" i="7" s="1"/>
  <c r="RFZ63" i="7" s="1"/>
  <c r="RGB63" i="7" s="1"/>
  <c r="RGD63" i="7" s="1"/>
  <c r="RGF63" i="7" s="1"/>
  <c r="RGH63" i="7" s="1"/>
  <c r="RGJ63" i="7" s="1"/>
  <c r="RGL63" i="7" s="1"/>
  <c r="RGN63" i="7" s="1"/>
  <c r="RGP63" i="7" s="1"/>
  <c r="RGR63" i="7" s="1"/>
  <c r="RGT63" i="7" s="1"/>
  <c r="RGV63" i="7" s="1"/>
  <c r="RGX63" i="7" s="1"/>
  <c r="RGZ63" i="7" s="1"/>
  <c r="RHB63" i="7" s="1"/>
  <c r="RHD63" i="7" s="1"/>
  <c r="RHF63" i="7" s="1"/>
  <c r="RHH63" i="7" s="1"/>
  <c r="RHJ63" i="7" s="1"/>
  <c r="RHL63" i="7" s="1"/>
  <c r="RHN63" i="7" s="1"/>
  <c r="RHP63" i="7" s="1"/>
  <c r="RHR63" i="7" s="1"/>
  <c r="RHT63" i="7" s="1"/>
  <c r="RHV63" i="7" s="1"/>
  <c r="RHX63" i="7" s="1"/>
  <c r="RHZ63" i="7" s="1"/>
  <c r="RIB63" i="7" s="1"/>
  <c r="RID63" i="7" s="1"/>
  <c r="RIF63" i="7" s="1"/>
  <c r="RIH63" i="7" s="1"/>
  <c r="RIJ63" i="7" s="1"/>
  <c r="RIL63" i="7" s="1"/>
  <c r="RIN63" i="7" s="1"/>
  <c r="RIP63" i="7" s="1"/>
  <c r="RIR63" i="7" s="1"/>
  <c r="RIT63" i="7" s="1"/>
  <c r="RIV63" i="7" s="1"/>
  <c r="RIX63" i="7" s="1"/>
  <c r="RIZ63" i="7" s="1"/>
  <c r="RJB63" i="7" s="1"/>
  <c r="RJD63" i="7" s="1"/>
  <c r="RJF63" i="7" s="1"/>
  <c r="RJH63" i="7" s="1"/>
  <c r="RJJ63" i="7" s="1"/>
  <c r="RJL63" i="7" s="1"/>
  <c r="RJN63" i="7" s="1"/>
  <c r="RJP63" i="7" s="1"/>
  <c r="RJR63" i="7" s="1"/>
  <c r="RJT63" i="7" s="1"/>
  <c r="RJV63" i="7" s="1"/>
  <c r="RJX63" i="7" s="1"/>
  <c r="RJZ63" i="7" s="1"/>
  <c r="RKB63" i="7" s="1"/>
  <c r="RKD63" i="7" s="1"/>
  <c r="RKF63" i="7" s="1"/>
  <c r="RKH63" i="7" s="1"/>
  <c r="RKJ63" i="7" s="1"/>
  <c r="RKL63" i="7" s="1"/>
  <c r="RKN63" i="7" s="1"/>
  <c r="RKP63" i="7" s="1"/>
  <c r="RKR63" i="7" s="1"/>
  <c r="RKT63" i="7" s="1"/>
  <c r="RKV63" i="7" s="1"/>
  <c r="RKX63" i="7" s="1"/>
  <c r="RKZ63" i="7" s="1"/>
  <c r="RLB63" i="7" s="1"/>
  <c r="RLD63" i="7" s="1"/>
  <c r="RLF63" i="7" s="1"/>
  <c r="RLH63" i="7" s="1"/>
  <c r="RLJ63" i="7" s="1"/>
  <c r="RLL63" i="7" s="1"/>
  <c r="RLN63" i="7" s="1"/>
  <c r="RLP63" i="7" s="1"/>
  <c r="RLR63" i="7" s="1"/>
  <c r="RLT63" i="7" s="1"/>
  <c r="RLV63" i="7" s="1"/>
  <c r="RLX63" i="7" s="1"/>
  <c r="RLZ63" i="7" s="1"/>
  <c r="RMB63" i="7" s="1"/>
  <c r="RMD63" i="7" s="1"/>
  <c r="RMF63" i="7" s="1"/>
  <c r="RMH63" i="7" s="1"/>
  <c r="RMJ63" i="7" s="1"/>
  <c r="RML63" i="7" s="1"/>
  <c r="RMN63" i="7" s="1"/>
  <c r="RMP63" i="7" s="1"/>
  <c r="RMR63" i="7" s="1"/>
  <c r="RMT63" i="7" s="1"/>
  <c r="RMV63" i="7" s="1"/>
  <c r="RMX63" i="7" s="1"/>
  <c r="RMZ63" i="7" s="1"/>
  <c r="RNB63" i="7" s="1"/>
  <c r="RND63" i="7" s="1"/>
  <c r="RNF63" i="7" s="1"/>
  <c r="RNH63" i="7" s="1"/>
  <c r="RNJ63" i="7" s="1"/>
  <c r="RNL63" i="7" s="1"/>
  <c r="RNN63" i="7" s="1"/>
  <c r="RNP63" i="7" s="1"/>
  <c r="RNR63" i="7" s="1"/>
  <c r="RNT63" i="7" s="1"/>
  <c r="RNV63" i="7" s="1"/>
  <c r="RNX63" i="7" s="1"/>
  <c r="RNZ63" i="7" s="1"/>
  <c r="ROB63" i="7" s="1"/>
  <c r="ROD63" i="7" s="1"/>
  <c r="ROF63" i="7" s="1"/>
  <c r="ROH63" i="7" s="1"/>
  <c r="ROJ63" i="7" s="1"/>
  <c r="ROL63" i="7" s="1"/>
  <c r="RON63" i="7" s="1"/>
  <c r="ROP63" i="7" s="1"/>
  <c r="ROR63" i="7" s="1"/>
  <c r="ROT63" i="7" s="1"/>
  <c r="ROV63" i="7" s="1"/>
  <c r="ROX63" i="7" s="1"/>
  <c r="ROZ63" i="7" s="1"/>
  <c r="RPB63" i="7" s="1"/>
  <c r="RPD63" i="7" s="1"/>
  <c r="RPF63" i="7" s="1"/>
  <c r="RPH63" i="7" s="1"/>
  <c r="RPJ63" i="7" s="1"/>
  <c r="RPL63" i="7" s="1"/>
  <c r="RPN63" i="7" s="1"/>
  <c r="RPP63" i="7" s="1"/>
  <c r="RPR63" i="7" s="1"/>
  <c r="RPT63" i="7" s="1"/>
  <c r="RPV63" i="7" s="1"/>
  <c r="RPX63" i="7" s="1"/>
  <c r="RPZ63" i="7" s="1"/>
  <c r="RQB63" i="7" s="1"/>
  <c r="RQD63" i="7" s="1"/>
  <c r="RQF63" i="7" s="1"/>
  <c r="RQH63" i="7" s="1"/>
  <c r="RQJ63" i="7" s="1"/>
  <c r="RQL63" i="7" s="1"/>
  <c r="RQN63" i="7" s="1"/>
  <c r="RQP63" i="7" s="1"/>
  <c r="RQR63" i="7" s="1"/>
  <c r="RQT63" i="7" s="1"/>
  <c r="RQV63" i="7" s="1"/>
  <c r="RQX63" i="7" s="1"/>
  <c r="RQZ63" i="7" s="1"/>
  <c r="RRB63" i="7" s="1"/>
  <c r="RRD63" i="7" s="1"/>
  <c r="RRF63" i="7" s="1"/>
  <c r="RRH63" i="7" s="1"/>
  <c r="RRJ63" i="7" s="1"/>
  <c r="RRL63" i="7" s="1"/>
  <c r="RRN63" i="7" s="1"/>
  <c r="RRP63" i="7" s="1"/>
  <c r="RRR63" i="7" s="1"/>
  <c r="RRT63" i="7" s="1"/>
  <c r="RRV63" i="7" s="1"/>
  <c r="RRX63" i="7" s="1"/>
  <c r="RRZ63" i="7" s="1"/>
  <c r="RSB63" i="7" s="1"/>
  <c r="RSD63" i="7" s="1"/>
  <c r="RSF63" i="7" s="1"/>
  <c r="RSH63" i="7" s="1"/>
  <c r="RSJ63" i="7" s="1"/>
  <c r="RSL63" i="7" s="1"/>
  <c r="RSN63" i="7" s="1"/>
  <c r="RSP63" i="7" s="1"/>
  <c r="RSR63" i="7" s="1"/>
  <c r="RST63" i="7" s="1"/>
  <c r="RSV63" i="7" s="1"/>
  <c r="RSX63" i="7" s="1"/>
  <c r="RSZ63" i="7" s="1"/>
  <c r="RTB63" i="7" s="1"/>
  <c r="RTD63" i="7" s="1"/>
  <c r="RTF63" i="7" s="1"/>
  <c r="RTH63" i="7" s="1"/>
  <c r="RTJ63" i="7" s="1"/>
  <c r="RTL63" i="7" s="1"/>
  <c r="RTN63" i="7" s="1"/>
  <c r="RTP63" i="7" s="1"/>
  <c r="RTR63" i="7" s="1"/>
  <c r="RTT63" i="7" s="1"/>
  <c r="RTV63" i="7" s="1"/>
  <c r="RTX63" i="7" s="1"/>
  <c r="RTZ63" i="7" s="1"/>
  <c r="RUB63" i="7" s="1"/>
  <c r="RUD63" i="7" s="1"/>
  <c r="RUF63" i="7" s="1"/>
  <c r="RUH63" i="7" s="1"/>
  <c r="RUJ63" i="7" s="1"/>
  <c r="RUL63" i="7" s="1"/>
  <c r="RUN63" i="7" s="1"/>
  <c r="RUP63" i="7" s="1"/>
  <c r="RUR63" i="7" s="1"/>
  <c r="RUT63" i="7" s="1"/>
  <c r="RUV63" i="7" s="1"/>
  <c r="RUX63" i="7" s="1"/>
  <c r="RUZ63" i="7" s="1"/>
  <c r="RVB63" i="7" s="1"/>
  <c r="RVD63" i="7" s="1"/>
  <c r="RVF63" i="7" s="1"/>
  <c r="RVH63" i="7" s="1"/>
  <c r="RVJ63" i="7" s="1"/>
  <c r="RVL63" i="7" s="1"/>
  <c r="RVN63" i="7" s="1"/>
  <c r="RVP63" i="7" s="1"/>
  <c r="RVR63" i="7" s="1"/>
  <c r="RVT63" i="7" s="1"/>
  <c r="RVV63" i="7" s="1"/>
  <c r="RVX63" i="7" s="1"/>
  <c r="RVZ63" i="7" s="1"/>
  <c r="RWB63" i="7" s="1"/>
  <c r="RWD63" i="7" s="1"/>
  <c r="RWF63" i="7" s="1"/>
  <c r="RWH63" i="7" s="1"/>
  <c r="RWJ63" i="7" s="1"/>
  <c r="RWL63" i="7" s="1"/>
  <c r="RWN63" i="7" s="1"/>
  <c r="RWP63" i="7" s="1"/>
  <c r="RWR63" i="7" s="1"/>
  <c r="RWT63" i="7" s="1"/>
  <c r="RWV63" i="7" s="1"/>
  <c r="RWX63" i="7" s="1"/>
  <c r="RWZ63" i="7" s="1"/>
  <c r="RXB63" i="7" s="1"/>
  <c r="RXD63" i="7" s="1"/>
  <c r="RXF63" i="7" s="1"/>
  <c r="RXH63" i="7" s="1"/>
  <c r="RXJ63" i="7" s="1"/>
  <c r="RXL63" i="7" s="1"/>
  <c r="RXN63" i="7" s="1"/>
  <c r="RXP63" i="7" s="1"/>
  <c r="RXR63" i="7" s="1"/>
  <c r="RXT63" i="7" s="1"/>
  <c r="RXV63" i="7" s="1"/>
  <c r="RXX63" i="7" s="1"/>
  <c r="RXZ63" i="7" s="1"/>
  <c r="RYB63" i="7" s="1"/>
  <c r="RYD63" i="7" s="1"/>
  <c r="RYF63" i="7" s="1"/>
  <c r="RYH63" i="7" s="1"/>
  <c r="RYJ63" i="7" s="1"/>
  <c r="RYL63" i="7" s="1"/>
  <c r="RYN63" i="7" s="1"/>
  <c r="RYP63" i="7" s="1"/>
  <c r="RYR63" i="7" s="1"/>
  <c r="RYT63" i="7" s="1"/>
  <c r="RYV63" i="7" s="1"/>
  <c r="RYX63" i="7" s="1"/>
  <c r="RYZ63" i="7" s="1"/>
  <c r="RZB63" i="7" s="1"/>
  <c r="RZD63" i="7" s="1"/>
  <c r="RZF63" i="7" s="1"/>
  <c r="RZH63" i="7" s="1"/>
  <c r="RZJ63" i="7" s="1"/>
  <c r="RZL63" i="7" s="1"/>
  <c r="RZN63" i="7" s="1"/>
  <c r="RZP63" i="7" s="1"/>
  <c r="RZR63" i="7" s="1"/>
  <c r="RZT63" i="7" s="1"/>
  <c r="RZV63" i="7" s="1"/>
  <c r="RZX63" i="7" s="1"/>
  <c r="RZZ63" i="7" s="1"/>
  <c r="SAB63" i="7" s="1"/>
  <c r="SAD63" i="7" s="1"/>
  <c r="SAF63" i="7" s="1"/>
  <c r="SAH63" i="7" s="1"/>
  <c r="SAJ63" i="7" s="1"/>
  <c r="SAL63" i="7" s="1"/>
  <c r="SAN63" i="7" s="1"/>
  <c r="SAP63" i="7" s="1"/>
  <c r="SAR63" i="7" s="1"/>
  <c r="SAT63" i="7" s="1"/>
  <c r="SAV63" i="7" s="1"/>
  <c r="SAX63" i="7" s="1"/>
  <c r="SAZ63" i="7" s="1"/>
  <c r="SBB63" i="7" s="1"/>
  <c r="SBD63" i="7" s="1"/>
  <c r="SBF63" i="7" s="1"/>
  <c r="SBH63" i="7" s="1"/>
  <c r="SBJ63" i="7" s="1"/>
  <c r="SBL63" i="7" s="1"/>
  <c r="SBN63" i="7" s="1"/>
  <c r="SBP63" i="7" s="1"/>
  <c r="SBR63" i="7" s="1"/>
  <c r="SBT63" i="7" s="1"/>
  <c r="SBV63" i="7" s="1"/>
  <c r="SBX63" i="7" s="1"/>
  <c r="SBZ63" i="7" s="1"/>
  <c r="SCB63" i="7" s="1"/>
  <c r="SCD63" i="7" s="1"/>
  <c r="SCF63" i="7" s="1"/>
  <c r="SCH63" i="7" s="1"/>
  <c r="SCJ63" i="7" s="1"/>
  <c r="SCL63" i="7" s="1"/>
  <c r="SCN63" i="7" s="1"/>
  <c r="SCP63" i="7" s="1"/>
  <c r="SCR63" i="7" s="1"/>
  <c r="SCT63" i="7" s="1"/>
  <c r="SCV63" i="7" s="1"/>
  <c r="SCX63" i="7" s="1"/>
  <c r="SCZ63" i="7" s="1"/>
  <c r="SDB63" i="7" s="1"/>
  <c r="SDD63" i="7" s="1"/>
  <c r="SDF63" i="7" s="1"/>
  <c r="SDH63" i="7" s="1"/>
  <c r="SDJ63" i="7" s="1"/>
  <c r="SDL63" i="7" s="1"/>
  <c r="SDN63" i="7" s="1"/>
  <c r="SDP63" i="7" s="1"/>
  <c r="SDR63" i="7" s="1"/>
  <c r="SDT63" i="7" s="1"/>
  <c r="SDV63" i="7" s="1"/>
  <c r="SDX63" i="7" s="1"/>
  <c r="SDZ63" i="7" s="1"/>
  <c r="SEB63" i="7" s="1"/>
  <c r="SED63" i="7" s="1"/>
  <c r="SEF63" i="7" s="1"/>
  <c r="SEH63" i="7" s="1"/>
  <c r="SEJ63" i="7" s="1"/>
  <c r="SEL63" i="7" s="1"/>
  <c r="SEN63" i="7" s="1"/>
  <c r="SEP63" i="7" s="1"/>
  <c r="SER63" i="7" s="1"/>
  <c r="SET63" i="7" s="1"/>
  <c r="SEV63" i="7" s="1"/>
  <c r="SEX63" i="7" s="1"/>
  <c r="SEZ63" i="7" s="1"/>
  <c r="SFB63" i="7" s="1"/>
  <c r="SFD63" i="7" s="1"/>
  <c r="SFF63" i="7" s="1"/>
  <c r="SFH63" i="7" s="1"/>
  <c r="SFJ63" i="7" s="1"/>
  <c r="SFL63" i="7" s="1"/>
  <c r="SFN63" i="7" s="1"/>
  <c r="SFP63" i="7" s="1"/>
  <c r="SFR63" i="7" s="1"/>
  <c r="SFT63" i="7" s="1"/>
  <c r="SFV63" i="7" s="1"/>
  <c r="SFX63" i="7" s="1"/>
  <c r="SFZ63" i="7" s="1"/>
  <c r="SGB63" i="7" s="1"/>
  <c r="SGD63" i="7" s="1"/>
  <c r="SGF63" i="7" s="1"/>
  <c r="SGH63" i="7" s="1"/>
  <c r="SGJ63" i="7" s="1"/>
  <c r="SGL63" i="7" s="1"/>
  <c r="SGN63" i="7" s="1"/>
  <c r="SGP63" i="7" s="1"/>
  <c r="SGR63" i="7" s="1"/>
  <c r="SGT63" i="7" s="1"/>
  <c r="SGV63" i="7" s="1"/>
  <c r="SGX63" i="7" s="1"/>
  <c r="SGZ63" i="7" s="1"/>
  <c r="SHB63" i="7" s="1"/>
  <c r="SHD63" i="7" s="1"/>
  <c r="SHF63" i="7" s="1"/>
  <c r="SHH63" i="7" s="1"/>
  <c r="SHJ63" i="7" s="1"/>
  <c r="SHL63" i="7" s="1"/>
  <c r="SHN63" i="7" s="1"/>
  <c r="SHP63" i="7" s="1"/>
  <c r="SHR63" i="7" s="1"/>
  <c r="SHT63" i="7" s="1"/>
  <c r="SHV63" i="7" s="1"/>
  <c r="SHX63" i="7" s="1"/>
  <c r="SHZ63" i="7" s="1"/>
  <c r="SIB63" i="7" s="1"/>
  <c r="SID63" i="7" s="1"/>
  <c r="SIF63" i="7" s="1"/>
  <c r="SIH63" i="7" s="1"/>
  <c r="SIJ63" i="7" s="1"/>
  <c r="SIL63" i="7" s="1"/>
  <c r="SIN63" i="7" s="1"/>
  <c r="SIP63" i="7" s="1"/>
  <c r="SIR63" i="7" s="1"/>
  <c r="SIT63" i="7" s="1"/>
  <c r="SIV63" i="7" s="1"/>
  <c r="SIX63" i="7" s="1"/>
  <c r="SIZ63" i="7" s="1"/>
  <c r="SJB63" i="7" s="1"/>
  <c r="SJD63" i="7" s="1"/>
  <c r="SJF63" i="7" s="1"/>
  <c r="SJH63" i="7" s="1"/>
  <c r="SJJ63" i="7" s="1"/>
  <c r="SJL63" i="7" s="1"/>
  <c r="SJN63" i="7" s="1"/>
  <c r="SJP63" i="7" s="1"/>
  <c r="SJR63" i="7" s="1"/>
  <c r="SJT63" i="7" s="1"/>
  <c r="SJV63" i="7" s="1"/>
  <c r="SJX63" i="7" s="1"/>
  <c r="SJZ63" i="7" s="1"/>
  <c r="SKB63" i="7" s="1"/>
  <c r="SKD63" i="7" s="1"/>
  <c r="SKF63" i="7" s="1"/>
  <c r="SKH63" i="7" s="1"/>
  <c r="SKJ63" i="7" s="1"/>
  <c r="SKL63" i="7" s="1"/>
  <c r="SKN63" i="7" s="1"/>
  <c r="SKP63" i="7" s="1"/>
  <c r="SKR63" i="7" s="1"/>
  <c r="SKT63" i="7" s="1"/>
  <c r="SKV63" i="7" s="1"/>
  <c r="SKX63" i="7" s="1"/>
  <c r="SKZ63" i="7" s="1"/>
  <c r="SLB63" i="7" s="1"/>
  <c r="SLD63" i="7" s="1"/>
  <c r="SLF63" i="7" s="1"/>
  <c r="SLH63" i="7" s="1"/>
  <c r="SLJ63" i="7" s="1"/>
  <c r="SLL63" i="7" s="1"/>
  <c r="SLN63" i="7" s="1"/>
  <c r="SLP63" i="7" s="1"/>
  <c r="SLR63" i="7" s="1"/>
  <c r="SLT63" i="7" s="1"/>
  <c r="SLV63" i="7" s="1"/>
  <c r="SLX63" i="7" s="1"/>
  <c r="SLZ63" i="7" s="1"/>
  <c r="SMB63" i="7" s="1"/>
  <c r="SMD63" i="7" s="1"/>
  <c r="SMF63" i="7" s="1"/>
  <c r="SMH63" i="7" s="1"/>
  <c r="SMJ63" i="7" s="1"/>
  <c r="SML63" i="7" s="1"/>
  <c r="SMN63" i="7" s="1"/>
  <c r="SMP63" i="7" s="1"/>
  <c r="SMR63" i="7" s="1"/>
  <c r="SMT63" i="7" s="1"/>
  <c r="SMV63" i="7" s="1"/>
  <c r="SMX63" i="7" s="1"/>
  <c r="SMZ63" i="7" s="1"/>
  <c r="SNB63" i="7" s="1"/>
  <c r="SND63" i="7" s="1"/>
  <c r="SNF63" i="7" s="1"/>
  <c r="SNH63" i="7" s="1"/>
  <c r="SNJ63" i="7" s="1"/>
  <c r="SNL63" i="7" s="1"/>
  <c r="SNN63" i="7" s="1"/>
  <c r="SNP63" i="7" s="1"/>
  <c r="SNR63" i="7" s="1"/>
  <c r="SNT63" i="7" s="1"/>
  <c r="SNV63" i="7" s="1"/>
  <c r="SNX63" i="7" s="1"/>
  <c r="SNZ63" i="7" s="1"/>
  <c r="SOB63" i="7" s="1"/>
  <c r="SOD63" i="7" s="1"/>
  <c r="SOF63" i="7" s="1"/>
  <c r="SOH63" i="7" s="1"/>
  <c r="SOJ63" i="7" s="1"/>
  <c r="SOL63" i="7" s="1"/>
  <c r="SON63" i="7" s="1"/>
  <c r="SOP63" i="7" s="1"/>
  <c r="SOR63" i="7" s="1"/>
  <c r="SOT63" i="7" s="1"/>
  <c r="SOV63" i="7" s="1"/>
  <c r="SOX63" i="7" s="1"/>
  <c r="SOZ63" i="7" s="1"/>
  <c r="SPB63" i="7" s="1"/>
  <c r="SPD63" i="7" s="1"/>
  <c r="SPF63" i="7" s="1"/>
  <c r="SPH63" i="7" s="1"/>
  <c r="SPJ63" i="7" s="1"/>
  <c r="SPL63" i="7" s="1"/>
  <c r="SPN63" i="7" s="1"/>
  <c r="SPP63" i="7" s="1"/>
  <c r="SPR63" i="7" s="1"/>
  <c r="SPT63" i="7" s="1"/>
  <c r="SPV63" i="7" s="1"/>
  <c r="SPX63" i="7" s="1"/>
  <c r="SPZ63" i="7" s="1"/>
  <c r="SQB63" i="7" s="1"/>
  <c r="SQD63" i="7" s="1"/>
  <c r="SQF63" i="7" s="1"/>
  <c r="SQH63" i="7" s="1"/>
  <c r="SQJ63" i="7" s="1"/>
  <c r="SQL63" i="7" s="1"/>
  <c r="SQN63" i="7" s="1"/>
  <c r="SQP63" i="7" s="1"/>
  <c r="SQR63" i="7" s="1"/>
  <c r="SQT63" i="7" s="1"/>
  <c r="SQV63" i="7" s="1"/>
  <c r="SQX63" i="7" s="1"/>
  <c r="SQZ63" i="7" s="1"/>
  <c r="SRB63" i="7" s="1"/>
  <c r="SRD63" i="7" s="1"/>
  <c r="SRF63" i="7" s="1"/>
  <c r="SRH63" i="7" s="1"/>
  <c r="SRJ63" i="7" s="1"/>
  <c r="SRL63" i="7" s="1"/>
  <c r="SRN63" i="7" s="1"/>
  <c r="SRP63" i="7" s="1"/>
  <c r="SRR63" i="7" s="1"/>
  <c r="SRT63" i="7" s="1"/>
  <c r="SRV63" i="7" s="1"/>
  <c r="SRX63" i="7" s="1"/>
  <c r="SRZ63" i="7" s="1"/>
  <c r="SSB63" i="7" s="1"/>
  <c r="SSD63" i="7" s="1"/>
  <c r="SSF63" i="7" s="1"/>
  <c r="SSH63" i="7" s="1"/>
  <c r="SSJ63" i="7" s="1"/>
  <c r="SSL63" i="7" s="1"/>
  <c r="SSN63" i="7" s="1"/>
  <c r="SSP63" i="7" s="1"/>
  <c r="SSR63" i="7" s="1"/>
  <c r="SST63" i="7" s="1"/>
  <c r="SSV63" i="7" s="1"/>
  <c r="SSX63" i="7" s="1"/>
  <c r="SSZ63" i="7" s="1"/>
  <c r="STB63" i="7" s="1"/>
  <c r="STD63" i="7" s="1"/>
  <c r="STF63" i="7" s="1"/>
  <c r="STH63" i="7" s="1"/>
  <c r="STJ63" i="7" s="1"/>
  <c r="STL63" i="7" s="1"/>
  <c r="STN63" i="7" s="1"/>
  <c r="STP63" i="7" s="1"/>
  <c r="STR63" i="7" s="1"/>
  <c r="STT63" i="7" s="1"/>
  <c r="STV63" i="7" s="1"/>
  <c r="STX63" i="7" s="1"/>
  <c r="STZ63" i="7" s="1"/>
  <c r="SUB63" i="7" s="1"/>
  <c r="SUD63" i="7" s="1"/>
  <c r="SUF63" i="7" s="1"/>
  <c r="SUH63" i="7" s="1"/>
  <c r="SUJ63" i="7" s="1"/>
  <c r="SUL63" i="7" s="1"/>
  <c r="SUN63" i="7" s="1"/>
  <c r="SUP63" i="7" s="1"/>
  <c r="SUR63" i="7" s="1"/>
  <c r="SUT63" i="7" s="1"/>
  <c r="SUV63" i="7" s="1"/>
  <c r="SUX63" i="7" s="1"/>
  <c r="SUZ63" i="7" s="1"/>
  <c r="SVB63" i="7" s="1"/>
  <c r="SVD63" i="7" s="1"/>
  <c r="SVF63" i="7" s="1"/>
  <c r="SVH63" i="7" s="1"/>
  <c r="SVJ63" i="7" s="1"/>
  <c r="SVL63" i="7" s="1"/>
  <c r="SVN63" i="7" s="1"/>
  <c r="SVP63" i="7" s="1"/>
  <c r="SVR63" i="7" s="1"/>
  <c r="SVT63" i="7" s="1"/>
  <c r="SVV63" i="7" s="1"/>
  <c r="SVX63" i="7" s="1"/>
  <c r="SVZ63" i="7" s="1"/>
  <c r="SWB63" i="7" s="1"/>
  <c r="SWD63" i="7" s="1"/>
  <c r="SWF63" i="7" s="1"/>
  <c r="SWH63" i="7" s="1"/>
  <c r="SWJ63" i="7" s="1"/>
  <c r="SWL63" i="7" s="1"/>
  <c r="SWN63" i="7" s="1"/>
  <c r="SWP63" i="7" s="1"/>
  <c r="SWR63" i="7" s="1"/>
  <c r="SWT63" i="7" s="1"/>
  <c r="SWV63" i="7" s="1"/>
  <c r="SWX63" i="7" s="1"/>
  <c r="SWZ63" i="7" s="1"/>
  <c r="SXB63" i="7" s="1"/>
  <c r="SXD63" i="7" s="1"/>
  <c r="SXF63" i="7" s="1"/>
  <c r="SXH63" i="7" s="1"/>
  <c r="SXJ63" i="7" s="1"/>
  <c r="SXL63" i="7" s="1"/>
  <c r="SXN63" i="7" s="1"/>
  <c r="SXP63" i="7" s="1"/>
  <c r="SXR63" i="7" s="1"/>
  <c r="SXT63" i="7" s="1"/>
  <c r="SXV63" i="7" s="1"/>
  <c r="SXX63" i="7" s="1"/>
  <c r="SXZ63" i="7" s="1"/>
  <c r="SYB63" i="7" s="1"/>
  <c r="SYD63" i="7" s="1"/>
  <c r="SYF63" i="7" s="1"/>
  <c r="SYH63" i="7" s="1"/>
  <c r="SYJ63" i="7" s="1"/>
  <c r="SYL63" i="7" s="1"/>
  <c r="SYN63" i="7" s="1"/>
  <c r="SYP63" i="7" s="1"/>
  <c r="SYR63" i="7" s="1"/>
  <c r="SYT63" i="7" s="1"/>
  <c r="SYV63" i="7" s="1"/>
  <c r="SYX63" i="7" s="1"/>
  <c r="SYZ63" i="7" s="1"/>
  <c r="SZB63" i="7" s="1"/>
  <c r="SZD63" i="7" s="1"/>
  <c r="SZF63" i="7" s="1"/>
  <c r="SZH63" i="7" s="1"/>
  <c r="SZJ63" i="7" s="1"/>
  <c r="SZL63" i="7" s="1"/>
  <c r="SZN63" i="7" s="1"/>
  <c r="SZP63" i="7" s="1"/>
  <c r="SZR63" i="7" s="1"/>
  <c r="SZT63" i="7" s="1"/>
  <c r="SZV63" i="7" s="1"/>
  <c r="SZX63" i="7" s="1"/>
  <c r="SZZ63" i="7" s="1"/>
  <c r="TAB63" i="7" s="1"/>
  <c r="TAD63" i="7" s="1"/>
  <c r="TAF63" i="7" s="1"/>
  <c r="TAH63" i="7" s="1"/>
  <c r="TAJ63" i="7" s="1"/>
  <c r="TAL63" i="7" s="1"/>
  <c r="TAN63" i="7" s="1"/>
  <c r="TAP63" i="7" s="1"/>
  <c r="TAR63" i="7" s="1"/>
  <c r="TAT63" i="7" s="1"/>
  <c r="TAV63" i="7" s="1"/>
  <c r="TAX63" i="7" s="1"/>
  <c r="TAZ63" i="7" s="1"/>
  <c r="TBB63" i="7" s="1"/>
  <c r="TBD63" i="7" s="1"/>
  <c r="TBF63" i="7" s="1"/>
  <c r="TBH63" i="7" s="1"/>
  <c r="TBJ63" i="7" s="1"/>
  <c r="TBL63" i="7" s="1"/>
  <c r="TBN63" i="7" s="1"/>
  <c r="TBP63" i="7" s="1"/>
  <c r="TBR63" i="7" s="1"/>
  <c r="TBT63" i="7" s="1"/>
  <c r="TBV63" i="7" s="1"/>
  <c r="TBX63" i="7" s="1"/>
  <c r="TBZ63" i="7" s="1"/>
  <c r="TCB63" i="7" s="1"/>
  <c r="TCD63" i="7" s="1"/>
  <c r="TCF63" i="7" s="1"/>
  <c r="TCH63" i="7" s="1"/>
  <c r="TCJ63" i="7" s="1"/>
  <c r="TCL63" i="7" s="1"/>
  <c r="TCN63" i="7" s="1"/>
  <c r="TCP63" i="7" s="1"/>
  <c r="TCR63" i="7" s="1"/>
  <c r="TCT63" i="7" s="1"/>
  <c r="TCV63" i="7" s="1"/>
  <c r="TCX63" i="7" s="1"/>
  <c r="TCZ63" i="7" s="1"/>
  <c r="TDB63" i="7" s="1"/>
  <c r="TDD63" i="7" s="1"/>
  <c r="TDF63" i="7" s="1"/>
  <c r="TDH63" i="7" s="1"/>
  <c r="TDJ63" i="7" s="1"/>
  <c r="TDL63" i="7" s="1"/>
  <c r="TDN63" i="7" s="1"/>
  <c r="TDP63" i="7" s="1"/>
  <c r="TDR63" i="7" s="1"/>
  <c r="TDT63" i="7" s="1"/>
  <c r="TDV63" i="7" s="1"/>
  <c r="TDX63" i="7" s="1"/>
  <c r="TDZ63" i="7" s="1"/>
  <c r="TEB63" i="7" s="1"/>
  <c r="TED63" i="7" s="1"/>
  <c r="TEF63" i="7" s="1"/>
  <c r="TEH63" i="7" s="1"/>
  <c r="TEJ63" i="7" s="1"/>
  <c r="TEL63" i="7" s="1"/>
  <c r="TEN63" i="7" s="1"/>
  <c r="TEP63" i="7" s="1"/>
  <c r="TER63" i="7" s="1"/>
  <c r="TET63" i="7" s="1"/>
  <c r="TEV63" i="7" s="1"/>
  <c r="TEX63" i="7" s="1"/>
  <c r="TEZ63" i="7" s="1"/>
  <c r="TFB63" i="7" s="1"/>
  <c r="TFD63" i="7" s="1"/>
  <c r="TFF63" i="7" s="1"/>
  <c r="TFH63" i="7" s="1"/>
  <c r="TFJ63" i="7" s="1"/>
  <c r="TFL63" i="7" s="1"/>
  <c r="TFN63" i="7" s="1"/>
  <c r="TFP63" i="7" s="1"/>
  <c r="TFR63" i="7" s="1"/>
  <c r="TFT63" i="7" s="1"/>
  <c r="TFV63" i="7" s="1"/>
  <c r="TFX63" i="7" s="1"/>
  <c r="TFZ63" i="7" s="1"/>
  <c r="TGB63" i="7" s="1"/>
  <c r="TGD63" i="7" s="1"/>
  <c r="TGF63" i="7" s="1"/>
  <c r="TGH63" i="7" s="1"/>
  <c r="TGJ63" i="7" s="1"/>
  <c r="TGL63" i="7" s="1"/>
  <c r="TGN63" i="7" s="1"/>
  <c r="TGP63" i="7" s="1"/>
  <c r="TGR63" i="7" s="1"/>
  <c r="TGT63" i="7" s="1"/>
  <c r="TGV63" i="7" s="1"/>
  <c r="TGX63" i="7" s="1"/>
  <c r="TGZ63" i="7" s="1"/>
  <c r="THB63" i="7" s="1"/>
  <c r="THD63" i="7" s="1"/>
  <c r="THF63" i="7" s="1"/>
  <c r="THH63" i="7" s="1"/>
  <c r="THJ63" i="7" s="1"/>
  <c r="THL63" i="7" s="1"/>
  <c r="THN63" i="7" s="1"/>
  <c r="THP63" i="7" s="1"/>
  <c r="THR63" i="7" s="1"/>
  <c r="THT63" i="7" s="1"/>
  <c r="THV63" i="7" s="1"/>
  <c r="THX63" i="7" s="1"/>
  <c r="THZ63" i="7" s="1"/>
  <c r="TIB63" i="7" s="1"/>
  <c r="TID63" i="7" s="1"/>
  <c r="TIF63" i="7" s="1"/>
  <c r="TIH63" i="7" s="1"/>
  <c r="TIJ63" i="7" s="1"/>
  <c r="TIL63" i="7" s="1"/>
  <c r="TIN63" i="7" s="1"/>
  <c r="TIP63" i="7" s="1"/>
  <c r="TIR63" i="7" s="1"/>
  <c r="TIT63" i="7" s="1"/>
  <c r="TIV63" i="7" s="1"/>
  <c r="TIX63" i="7" s="1"/>
  <c r="TIZ63" i="7" s="1"/>
  <c r="TJB63" i="7" s="1"/>
  <c r="TJD63" i="7" s="1"/>
  <c r="TJF63" i="7" s="1"/>
  <c r="TJH63" i="7" s="1"/>
  <c r="TJJ63" i="7" s="1"/>
  <c r="TJL63" i="7" s="1"/>
  <c r="TJN63" i="7" s="1"/>
  <c r="TJP63" i="7" s="1"/>
  <c r="TJR63" i="7" s="1"/>
  <c r="TJT63" i="7" s="1"/>
  <c r="TJV63" i="7" s="1"/>
  <c r="TJX63" i="7" s="1"/>
  <c r="TJZ63" i="7" s="1"/>
  <c r="TKB63" i="7" s="1"/>
  <c r="TKD63" i="7" s="1"/>
  <c r="TKF63" i="7" s="1"/>
  <c r="TKH63" i="7" s="1"/>
  <c r="TKJ63" i="7" s="1"/>
  <c r="TKL63" i="7" s="1"/>
  <c r="TKN63" i="7" s="1"/>
  <c r="TKP63" i="7" s="1"/>
  <c r="TKR63" i="7" s="1"/>
  <c r="TKT63" i="7" s="1"/>
  <c r="TKV63" i="7" s="1"/>
  <c r="TKX63" i="7" s="1"/>
  <c r="TKZ63" i="7" s="1"/>
  <c r="TLB63" i="7" s="1"/>
  <c r="TLD63" i="7" s="1"/>
  <c r="TLF63" i="7" s="1"/>
  <c r="TLH63" i="7" s="1"/>
  <c r="TLJ63" i="7" s="1"/>
  <c r="TLL63" i="7" s="1"/>
  <c r="TLN63" i="7" s="1"/>
  <c r="TLP63" i="7" s="1"/>
  <c r="TLR63" i="7" s="1"/>
  <c r="TLT63" i="7" s="1"/>
  <c r="TLV63" i="7" s="1"/>
  <c r="TLX63" i="7" s="1"/>
  <c r="TLZ63" i="7" s="1"/>
  <c r="TMB63" i="7" s="1"/>
  <c r="TMD63" i="7" s="1"/>
  <c r="TMF63" i="7" s="1"/>
  <c r="TMH63" i="7" s="1"/>
  <c r="TMJ63" i="7" s="1"/>
  <c r="TML63" i="7" s="1"/>
  <c r="TMN63" i="7" s="1"/>
  <c r="TMP63" i="7" s="1"/>
  <c r="TMR63" i="7" s="1"/>
  <c r="TMT63" i="7" s="1"/>
  <c r="TMV63" i="7" s="1"/>
  <c r="TMX63" i="7" s="1"/>
  <c r="TMZ63" i="7" s="1"/>
  <c r="TNB63" i="7" s="1"/>
  <c r="TND63" i="7" s="1"/>
  <c r="TNF63" i="7" s="1"/>
  <c r="TNH63" i="7" s="1"/>
  <c r="TNJ63" i="7" s="1"/>
  <c r="TNL63" i="7" s="1"/>
  <c r="TNN63" i="7" s="1"/>
  <c r="TNP63" i="7" s="1"/>
  <c r="TNR63" i="7" s="1"/>
  <c r="TNT63" i="7" s="1"/>
  <c r="TNV63" i="7" s="1"/>
  <c r="TNX63" i="7" s="1"/>
  <c r="TNZ63" i="7" s="1"/>
  <c r="TOB63" i="7" s="1"/>
  <c r="TOD63" i="7" s="1"/>
  <c r="TOF63" i="7" s="1"/>
  <c r="TOH63" i="7" s="1"/>
  <c r="TOJ63" i="7" s="1"/>
  <c r="TOL63" i="7" s="1"/>
  <c r="TON63" i="7" s="1"/>
  <c r="TOP63" i="7" s="1"/>
  <c r="TOR63" i="7" s="1"/>
  <c r="TOT63" i="7" s="1"/>
  <c r="TOV63" i="7" s="1"/>
  <c r="TOX63" i="7" s="1"/>
  <c r="TOZ63" i="7" s="1"/>
  <c r="TPB63" i="7" s="1"/>
  <c r="TPD63" i="7" s="1"/>
  <c r="TPF63" i="7" s="1"/>
  <c r="TPH63" i="7" s="1"/>
  <c r="TPJ63" i="7" s="1"/>
  <c r="TPL63" i="7" s="1"/>
  <c r="TPN63" i="7" s="1"/>
  <c r="TPP63" i="7" s="1"/>
  <c r="TPR63" i="7" s="1"/>
  <c r="TPT63" i="7" s="1"/>
  <c r="TPV63" i="7" s="1"/>
  <c r="TPX63" i="7" s="1"/>
  <c r="TPZ63" i="7" s="1"/>
  <c r="TQB63" i="7" s="1"/>
  <c r="TQD63" i="7" s="1"/>
  <c r="TQF63" i="7" s="1"/>
  <c r="TQH63" i="7" s="1"/>
  <c r="TQJ63" i="7" s="1"/>
  <c r="TQL63" i="7" s="1"/>
  <c r="TQN63" i="7" s="1"/>
  <c r="TQP63" i="7" s="1"/>
  <c r="TQR63" i="7" s="1"/>
  <c r="TQT63" i="7" s="1"/>
  <c r="TQV63" i="7" s="1"/>
  <c r="TQX63" i="7" s="1"/>
  <c r="TQZ63" i="7" s="1"/>
  <c r="TRB63" i="7" s="1"/>
  <c r="TRD63" i="7" s="1"/>
  <c r="TRF63" i="7" s="1"/>
  <c r="TRH63" i="7" s="1"/>
  <c r="TRJ63" i="7" s="1"/>
  <c r="TRL63" i="7" s="1"/>
  <c r="TRN63" i="7" s="1"/>
  <c r="TRP63" i="7" s="1"/>
  <c r="TRR63" i="7" s="1"/>
  <c r="TRT63" i="7" s="1"/>
  <c r="TRV63" i="7" s="1"/>
  <c r="TRX63" i="7" s="1"/>
  <c r="TRZ63" i="7" s="1"/>
  <c r="TSB63" i="7" s="1"/>
  <c r="TSD63" i="7" s="1"/>
  <c r="TSF63" i="7" s="1"/>
  <c r="TSH63" i="7" s="1"/>
  <c r="TSJ63" i="7" s="1"/>
  <c r="TSL63" i="7" s="1"/>
  <c r="TSN63" i="7" s="1"/>
  <c r="TSP63" i="7" s="1"/>
  <c r="TSR63" i="7" s="1"/>
  <c r="TST63" i="7" s="1"/>
  <c r="TSV63" i="7" s="1"/>
  <c r="TSX63" i="7" s="1"/>
  <c r="TSZ63" i="7" s="1"/>
  <c r="TTB63" i="7" s="1"/>
  <c r="TTD63" i="7" s="1"/>
  <c r="TTF63" i="7" s="1"/>
  <c r="TTH63" i="7" s="1"/>
  <c r="TTJ63" i="7" s="1"/>
  <c r="TTL63" i="7" s="1"/>
  <c r="TTN63" i="7" s="1"/>
  <c r="TTP63" i="7" s="1"/>
  <c r="TTR63" i="7" s="1"/>
  <c r="TTT63" i="7" s="1"/>
  <c r="TTV63" i="7" s="1"/>
  <c r="TTX63" i="7" s="1"/>
  <c r="TTZ63" i="7" s="1"/>
  <c r="TUB63" i="7" s="1"/>
  <c r="TUD63" i="7" s="1"/>
  <c r="TUF63" i="7" s="1"/>
  <c r="TUH63" i="7" s="1"/>
  <c r="TUJ63" i="7" s="1"/>
  <c r="TUL63" i="7" s="1"/>
  <c r="TUN63" i="7" s="1"/>
  <c r="TUP63" i="7" s="1"/>
  <c r="TUR63" i="7" s="1"/>
  <c r="TUT63" i="7" s="1"/>
  <c r="TUV63" i="7" s="1"/>
  <c r="TUX63" i="7" s="1"/>
  <c r="TUZ63" i="7" s="1"/>
  <c r="TVB63" i="7" s="1"/>
  <c r="TVD63" i="7" s="1"/>
  <c r="TVF63" i="7" s="1"/>
  <c r="TVH63" i="7" s="1"/>
  <c r="TVJ63" i="7" s="1"/>
  <c r="TVL63" i="7" s="1"/>
  <c r="TVN63" i="7" s="1"/>
  <c r="TVP63" i="7" s="1"/>
  <c r="TVR63" i="7" s="1"/>
  <c r="TVT63" i="7" s="1"/>
  <c r="TVV63" i="7" s="1"/>
  <c r="TVX63" i="7" s="1"/>
  <c r="TVZ63" i="7" s="1"/>
  <c r="TWB63" i="7" s="1"/>
  <c r="TWD63" i="7" s="1"/>
  <c r="TWF63" i="7" s="1"/>
  <c r="TWH63" i="7" s="1"/>
  <c r="TWJ63" i="7" s="1"/>
  <c r="TWL63" i="7" s="1"/>
  <c r="TWN63" i="7" s="1"/>
  <c r="TWP63" i="7" s="1"/>
  <c r="TWR63" i="7" s="1"/>
  <c r="TWT63" i="7" s="1"/>
  <c r="TWV63" i="7" s="1"/>
  <c r="TWX63" i="7" s="1"/>
  <c r="TWZ63" i="7" s="1"/>
  <c r="TXB63" i="7" s="1"/>
  <c r="TXD63" i="7" s="1"/>
  <c r="TXF63" i="7" s="1"/>
  <c r="TXH63" i="7" s="1"/>
  <c r="TXJ63" i="7" s="1"/>
  <c r="TXL63" i="7" s="1"/>
  <c r="TXN63" i="7" s="1"/>
  <c r="TXP63" i="7" s="1"/>
  <c r="TXR63" i="7" s="1"/>
  <c r="TXT63" i="7" s="1"/>
  <c r="TXV63" i="7" s="1"/>
  <c r="TXX63" i="7" s="1"/>
  <c r="TXZ63" i="7" s="1"/>
  <c r="TYB63" i="7" s="1"/>
  <c r="TYD63" i="7" s="1"/>
  <c r="TYF63" i="7" s="1"/>
  <c r="TYH63" i="7" s="1"/>
  <c r="TYJ63" i="7" s="1"/>
  <c r="TYL63" i="7" s="1"/>
  <c r="TYN63" i="7" s="1"/>
  <c r="TYP63" i="7" s="1"/>
  <c r="TYR63" i="7" s="1"/>
  <c r="TYT63" i="7" s="1"/>
  <c r="TYV63" i="7" s="1"/>
  <c r="TYX63" i="7" s="1"/>
  <c r="TYZ63" i="7" s="1"/>
  <c r="TZB63" i="7" s="1"/>
  <c r="TZD63" i="7" s="1"/>
  <c r="TZF63" i="7" s="1"/>
  <c r="TZH63" i="7" s="1"/>
  <c r="TZJ63" i="7" s="1"/>
  <c r="TZL63" i="7" s="1"/>
  <c r="TZN63" i="7" s="1"/>
  <c r="TZP63" i="7" s="1"/>
  <c r="TZR63" i="7" s="1"/>
  <c r="TZT63" i="7" s="1"/>
  <c r="TZV63" i="7" s="1"/>
  <c r="TZX63" i="7" s="1"/>
  <c r="TZZ63" i="7" s="1"/>
  <c r="UAB63" i="7" s="1"/>
  <c r="UAD63" i="7" s="1"/>
  <c r="UAF63" i="7" s="1"/>
  <c r="UAH63" i="7" s="1"/>
  <c r="UAJ63" i="7" s="1"/>
  <c r="UAL63" i="7" s="1"/>
  <c r="UAN63" i="7" s="1"/>
  <c r="UAP63" i="7" s="1"/>
  <c r="UAR63" i="7" s="1"/>
  <c r="UAT63" i="7" s="1"/>
  <c r="UAV63" i="7" s="1"/>
  <c r="UAX63" i="7" s="1"/>
  <c r="UAZ63" i="7" s="1"/>
  <c r="UBB63" i="7" s="1"/>
  <c r="UBD63" i="7" s="1"/>
  <c r="UBF63" i="7" s="1"/>
  <c r="UBH63" i="7" s="1"/>
  <c r="UBJ63" i="7" s="1"/>
  <c r="UBL63" i="7" s="1"/>
  <c r="UBN63" i="7" s="1"/>
  <c r="UBP63" i="7" s="1"/>
  <c r="UBR63" i="7" s="1"/>
  <c r="UBT63" i="7" s="1"/>
  <c r="UBV63" i="7" s="1"/>
  <c r="UBX63" i="7" s="1"/>
  <c r="UBZ63" i="7" s="1"/>
  <c r="UCB63" i="7" s="1"/>
  <c r="UCD63" i="7" s="1"/>
  <c r="UCF63" i="7" s="1"/>
  <c r="UCH63" i="7" s="1"/>
  <c r="UCJ63" i="7" s="1"/>
  <c r="UCL63" i="7" s="1"/>
  <c r="UCN63" i="7" s="1"/>
  <c r="UCP63" i="7" s="1"/>
  <c r="UCR63" i="7" s="1"/>
  <c r="UCT63" i="7" s="1"/>
  <c r="UCV63" i="7" s="1"/>
  <c r="UCX63" i="7" s="1"/>
  <c r="UCZ63" i="7" s="1"/>
  <c r="UDB63" i="7" s="1"/>
  <c r="UDD63" i="7" s="1"/>
  <c r="UDF63" i="7" s="1"/>
  <c r="UDH63" i="7" s="1"/>
  <c r="UDJ63" i="7" s="1"/>
  <c r="UDL63" i="7" s="1"/>
  <c r="UDN63" i="7" s="1"/>
  <c r="UDP63" i="7" s="1"/>
  <c r="UDR63" i="7" s="1"/>
  <c r="UDT63" i="7" s="1"/>
  <c r="UDV63" i="7" s="1"/>
  <c r="UDX63" i="7" s="1"/>
  <c r="UDZ63" i="7" s="1"/>
  <c r="UEB63" i="7" s="1"/>
  <c r="UED63" i="7" s="1"/>
  <c r="UEF63" i="7" s="1"/>
  <c r="UEH63" i="7" s="1"/>
  <c r="UEJ63" i="7" s="1"/>
  <c r="UEL63" i="7" s="1"/>
  <c r="UEN63" i="7" s="1"/>
  <c r="UEP63" i="7" s="1"/>
  <c r="UER63" i="7" s="1"/>
  <c r="UET63" i="7" s="1"/>
  <c r="UEV63" i="7" s="1"/>
  <c r="UEX63" i="7" s="1"/>
  <c r="UEZ63" i="7" s="1"/>
  <c r="UFB63" i="7" s="1"/>
  <c r="UFD63" i="7" s="1"/>
  <c r="UFF63" i="7" s="1"/>
  <c r="UFH63" i="7" s="1"/>
  <c r="UFJ63" i="7" s="1"/>
  <c r="UFL63" i="7" s="1"/>
  <c r="UFN63" i="7" s="1"/>
  <c r="UFP63" i="7" s="1"/>
  <c r="UFR63" i="7" s="1"/>
  <c r="UFT63" i="7" s="1"/>
  <c r="UFV63" i="7" s="1"/>
  <c r="UFX63" i="7" s="1"/>
  <c r="UFZ63" i="7" s="1"/>
  <c r="UGB63" i="7" s="1"/>
  <c r="UGD63" i="7" s="1"/>
  <c r="UGF63" i="7" s="1"/>
  <c r="UGH63" i="7" s="1"/>
  <c r="UGJ63" i="7" s="1"/>
  <c r="UGL63" i="7" s="1"/>
  <c r="UGN63" i="7" s="1"/>
  <c r="UGP63" i="7" s="1"/>
  <c r="UGR63" i="7" s="1"/>
  <c r="UGT63" i="7" s="1"/>
  <c r="UGV63" i="7" s="1"/>
  <c r="UGX63" i="7" s="1"/>
  <c r="UGZ63" i="7" s="1"/>
  <c r="UHB63" i="7" s="1"/>
  <c r="UHD63" i="7" s="1"/>
  <c r="UHF63" i="7" s="1"/>
  <c r="UHH63" i="7" s="1"/>
  <c r="UHJ63" i="7" s="1"/>
  <c r="UHL63" i="7" s="1"/>
  <c r="UHN63" i="7" s="1"/>
  <c r="UHP63" i="7" s="1"/>
  <c r="UHR63" i="7" s="1"/>
  <c r="UHT63" i="7" s="1"/>
  <c r="UHV63" i="7" s="1"/>
  <c r="UHX63" i="7" s="1"/>
  <c r="UHZ63" i="7" s="1"/>
  <c r="UIB63" i="7" s="1"/>
  <c r="UID63" i="7" s="1"/>
  <c r="UIF63" i="7" s="1"/>
  <c r="UIH63" i="7" s="1"/>
  <c r="UIJ63" i="7" s="1"/>
  <c r="UIL63" i="7" s="1"/>
  <c r="UIN63" i="7" s="1"/>
  <c r="UIP63" i="7" s="1"/>
  <c r="UIR63" i="7" s="1"/>
  <c r="UIT63" i="7" s="1"/>
  <c r="UIV63" i="7" s="1"/>
  <c r="UIX63" i="7" s="1"/>
  <c r="UIZ63" i="7" s="1"/>
  <c r="UJB63" i="7" s="1"/>
  <c r="UJD63" i="7" s="1"/>
  <c r="UJF63" i="7" s="1"/>
  <c r="UJH63" i="7" s="1"/>
  <c r="UJJ63" i="7" s="1"/>
  <c r="UJL63" i="7" s="1"/>
  <c r="UJN63" i="7" s="1"/>
  <c r="UJP63" i="7" s="1"/>
  <c r="UJR63" i="7" s="1"/>
  <c r="UJT63" i="7" s="1"/>
  <c r="UJV63" i="7" s="1"/>
  <c r="UJX63" i="7" s="1"/>
  <c r="UJZ63" i="7" s="1"/>
  <c r="UKB63" i="7" s="1"/>
  <c r="UKD63" i="7" s="1"/>
  <c r="UKF63" i="7" s="1"/>
  <c r="UKH63" i="7" s="1"/>
  <c r="UKJ63" i="7" s="1"/>
  <c r="UKL63" i="7" s="1"/>
  <c r="UKN63" i="7" s="1"/>
  <c r="UKP63" i="7" s="1"/>
  <c r="UKR63" i="7" s="1"/>
  <c r="UKT63" i="7" s="1"/>
  <c r="UKV63" i="7" s="1"/>
  <c r="UKX63" i="7" s="1"/>
  <c r="UKZ63" i="7" s="1"/>
  <c r="ULB63" i="7" s="1"/>
  <c r="ULD63" i="7" s="1"/>
  <c r="ULF63" i="7" s="1"/>
  <c r="ULH63" i="7" s="1"/>
  <c r="ULJ63" i="7" s="1"/>
  <c r="ULL63" i="7" s="1"/>
  <c r="ULN63" i="7" s="1"/>
  <c r="ULP63" i="7" s="1"/>
  <c r="ULR63" i="7" s="1"/>
  <c r="ULT63" i="7" s="1"/>
  <c r="ULV63" i="7" s="1"/>
  <c r="ULX63" i="7" s="1"/>
  <c r="ULZ63" i="7" s="1"/>
  <c r="UMB63" i="7" s="1"/>
  <c r="UMD63" i="7" s="1"/>
  <c r="UMF63" i="7" s="1"/>
  <c r="UMH63" i="7" s="1"/>
  <c r="UMJ63" i="7" s="1"/>
  <c r="UML63" i="7" s="1"/>
  <c r="UMN63" i="7" s="1"/>
  <c r="UMP63" i="7" s="1"/>
  <c r="UMR63" i="7" s="1"/>
  <c r="UMT63" i="7" s="1"/>
  <c r="UMV63" i="7" s="1"/>
  <c r="UMX63" i="7" s="1"/>
  <c r="UMZ63" i="7" s="1"/>
  <c r="UNB63" i="7" s="1"/>
  <c r="UND63" i="7" s="1"/>
  <c r="UNF63" i="7" s="1"/>
  <c r="UNH63" i="7" s="1"/>
  <c r="UNJ63" i="7" s="1"/>
  <c r="UNL63" i="7" s="1"/>
  <c r="UNN63" i="7" s="1"/>
  <c r="UNP63" i="7" s="1"/>
  <c r="UNR63" i="7" s="1"/>
  <c r="UNT63" i="7" s="1"/>
  <c r="UNV63" i="7" s="1"/>
  <c r="UNX63" i="7" s="1"/>
  <c r="UNZ63" i="7" s="1"/>
  <c r="UOB63" i="7" s="1"/>
  <c r="UOD63" i="7" s="1"/>
  <c r="UOF63" i="7" s="1"/>
  <c r="UOH63" i="7" s="1"/>
  <c r="UOJ63" i="7" s="1"/>
  <c r="UOL63" i="7" s="1"/>
  <c r="UON63" i="7" s="1"/>
  <c r="UOP63" i="7" s="1"/>
  <c r="UOR63" i="7" s="1"/>
  <c r="UOT63" i="7" s="1"/>
  <c r="UOV63" i="7" s="1"/>
  <c r="UOX63" i="7" s="1"/>
  <c r="UOZ63" i="7" s="1"/>
  <c r="UPB63" i="7" s="1"/>
  <c r="UPD63" i="7" s="1"/>
  <c r="UPF63" i="7" s="1"/>
  <c r="UPH63" i="7" s="1"/>
  <c r="UPJ63" i="7" s="1"/>
  <c r="UPL63" i="7" s="1"/>
  <c r="UPN63" i="7" s="1"/>
  <c r="UPP63" i="7" s="1"/>
  <c r="UPR63" i="7" s="1"/>
  <c r="UPT63" i="7" s="1"/>
  <c r="UPV63" i="7" s="1"/>
  <c r="UPX63" i="7" s="1"/>
  <c r="UPZ63" i="7" s="1"/>
  <c r="UQB63" i="7" s="1"/>
  <c r="UQD63" i="7" s="1"/>
  <c r="UQF63" i="7" s="1"/>
  <c r="UQH63" i="7" s="1"/>
  <c r="UQJ63" i="7" s="1"/>
  <c r="UQL63" i="7" s="1"/>
  <c r="UQN63" i="7" s="1"/>
  <c r="UQP63" i="7" s="1"/>
  <c r="UQR63" i="7" s="1"/>
  <c r="UQT63" i="7" s="1"/>
  <c r="UQV63" i="7" s="1"/>
  <c r="UQX63" i="7" s="1"/>
  <c r="UQZ63" i="7" s="1"/>
  <c r="URB63" i="7" s="1"/>
  <c r="URD63" i="7" s="1"/>
  <c r="URF63" i="7" s="1"/>
  <c r="URH63" i="7" s="1"/>
  <c r="URJ63" i="7" s="1"/>
  <c r="URL63" i="7" s="1"/>
  <c r="URN63" i="7" s="1"/>
  <c r="URP63" i="7" s="1"/>
  <c r="URR63" i="7" s="1"/>
  <c r="URT63" i="7" s="1"/>
  <c r="URV63" i="7" s="1"/>
  <c r="URX63" i="7" s="1"/>
  <c r="URZ63" i="7" s="1"/>
  <c r="USB63" i="7" s="1"/>
  <c r="USD63" i="7" s="1"/>
  <c r="USF63" i="7" s="1"/>
  <c r="USH63" i="7" s="1"/>
  <c r="USJ63" i="7" s="1"/>
  <c r="USL63" i="7" s="1"/>
  <c r="USN63" i="7" s="1"/>
  <c r="USP63" i="7" s="1"/>
  <c r="USR63" i="7" s="1"/>
  <c r="UST63" i="7" s="1"/>
  <c r="USV63" i="7" s="1"/>
  <c r="USX63" i="7" s="1"/>
  <c r="USZ63" i="7" s="1"/>
  <c r="UTB63" i="7" s="1"/>
  <c r="UTD63" i="7" s="1"/>
  <c r="UTF63" i="7" s="1"/>
  <c r="UTH63" i="7" s="1"/>
  <c r="UTJ63" i="7" s="1"/>
  <c r="UTL63" i="7" s="1"/>
  <c r="UTN63" i="7" s="1"/>
  <c r="UTP63" i="7" s="1"/>
  <c r="UTR63" i="7" s="1"/>
  <c r="UTT63" i="7" s="1"/>
  <c r="UTV63" i="7" s="1"/>
  <c r="UTX63" i="7" s="1"/>
  <c r="UTZ63" i="7" s="1"/>
  <c r="UUB63" i="7" s="1"/>
  <c r="UUD63" i="7" s="1"/>
  <c r="UUF63" i="7" s="1"/>
  <c r="UUH63" i="7" s="1"/>
  <c r="UUJ63" i="7" s="1"/>
  <c r="UUL63" i="7" s="1"/>
  <c r="UUN63" i="7" s="1"/>
  <c r="UUP63" i="7" s="1"/>
  <c r="UUR63" i="7" s="1"/>
  <c r="UUT63" i="7" s="1"/>
  <c r="UUV63" i="7" s="1"/>
  <c r="UUX63" i="7" s="1"/>
  <c r="UUZ63" i="7" s="1"/>
  <c r="UVB63" i="7" s="1"/>
  <c r="UVD63" i="7" s="1"/>
  <c r="UVF63" i="7" s="1"/>
  <c r="UVH63" i="7" s="1"/>
  <c r="UVJ63" i="7" s="1"/>
  <c r="UVL63" i="7" s="1"/>
  <c r="UVN63" i="7" s="1"/>
  <c r="UVP63" i="7" s="1"/>
  <c r="UVR63" i="7" s="1"/>
  <c r="UVT63" i="7" s="1"/>
  <c r="UVV63" i="7" s="1"/>
  <c r="UVX63" i="7" s="1"/>
  <c r="UVZ63" i="7" s="1"/>
  <c r="UWB63" i="7" s="1"/>
  <c r="UWD63" i="7" s="1"/>
  <c r="UWF63" i="7" s="1"/>
  <c r="UWH63" i="7" s="1"/>
  <c r="UWJ63" i="7" s="1"/>
  <c r="UWL63" i="7" s="1"/>
  <c r="UWN63" i="7" s="1"/>
  <c r="UWP63" i="7" s="1"/>
  <c r="UWR63" i="7" s="1"/>
  <c r="UWT63" i="7" s="1"/>
  <c r="UWV63" i="7" s="1"/>
  <c r="UWX63" i="7" s="1"/>
  <c r="UWZ63" i="7" s="1"/>
  <c r="UXB63" i="7" s="1"/>
  <c r="UXD63" i="7" s="1"/>
  <c r="UXF63" i="7" s="1"/>
  <c r="UXH63" i="7" s="1"/>
  <c r="UXJ63" i="7" s="1"/>
  <c r="UXL63" i="7" s="1"/>
  <c r="UXN63" i="7" s="1"/>
  <c r="UXP63" i="7" s="1"/>
  <c r="UXR63" i="7" s="1"/>
  <c r="UXT63" i="7" s="1"/>
  <c r="UXV63" i="7" s="1"/>
  <c r="UXX63" i="7" s="1"/>
  <c r="UXZ63" i="7" s="1"/>
  <c r="UYB63" i="7" s="1"/>
  <c r="UYD63" i="7" s="1"/>
  <c r="UYF63" i="7" s="1"/>
  <c r="UYH63" i="7" s="1"/>
  <c r="UYJ63" i="7" s="1"/>
  <c r="UYL63" i="7" s="1"/>
  <c r="UYN63" i="7" s="1"/>
  <c r="UYP63" i="7" s="1"/>
  <c r="UYR63" i="7" s="1"/>
  <c r="UYT63" i="7" s="1"/>
  <c r="UYV63" i="7" s="1"/>
  <c r="UYX63" i="7" s="1"/>
  <c r="UYZ63" i="7" s="1"/>
  <c r="UZB63" i="7" s="1"/>
  <c r="UZD63" i="7" s="1"/>
  <c r="UZF63" i="7" s="1"/>
  <c r="UZH63" i="7" s="1"/>
  <c r="UZJ63" i="7" s="1"/>
  <c r="UZL63" i="7" s="1"/>
  <c r="UZN63" i="7" s="1"/>
  <c r="UZP63" i="7" s="1"/>
  <c r="UZR63" i="7" s="1"/>
  <c r="UZT63" i="7" s="1"/>
  <c r="UZV63" i="7" s="1"/>
  <c r="UZX63" i="7" s="1"/>
  <c r="UZZ63" i="7" s="1"/>
  <c r="VAB63" i="7" s="1"/>
  <c r="VAD63" i="7" s="1"/>
  <c r="VAF63" i="7" s="1"/>
  <c r="VAH63" i="7" s="1"/>
  <c r="VAJ63" i="7" s="1"/>
  <c r="VAL63" i="7" s="1"/>
  <c r="VAN63" i="7" s="1"/>
  <c r="VAP63" i="7" s="1"/>
  <c r="VAR63" i="7" s="1"/>
  <c r="VAT63" i="7" s="1"/>
  <c r="VAV63" i="7" s="1"/>
  <c r="VAX63" i="7" s="1"/>
  <c r="VAZ63" i="7" s="1"/>
  <c r="VBB63" i="7" s="1"/>
  <c r="VBD63" i="7" s="1"/>
  <c r="VBF63" i="7" s="1"/>
  <c r="VBH63" i="7" s="1"/>
  <c r="VBJ63" i="7" s="1"/>
  <c r="VBL63" i="7" s="1"/>
  <c r="VBN63" i="7" s="1"/>
  <c r="VBP63" i="7" s="1"/>
  <c r="VBR63" i="7" s="1"/>
  <c r="VBT63" i="7" s="1"/>
  <c r="VBV63" i="7" s="1"/>
  <c r="VBX63" i="7" s="1"/>
  <c r="VBZ63" i="7" s="1"/>
  <c r="VCB63" i="7" s="1"/>
  <c r="VCD63" i="7" s="1"/>
  <c r="VCF63" i="7" s="1"/>
  <c r="VCH63" i="7" s="1"/>
  <c r="VCJ63" i="7" s="1"/>
  <c r="VCL63" i="7" s="1"/>
  <c r="VCN63" i="7" s="1"/>
  <c r="VCP63" i="7" s="1"/>
  <c r="VCR63" i="7" s="1"/>
  <c r="VCT63" i="7" s="1"/>
  <c r="VCV63" i="7" s="1"/>
  <c r="VCX63" i="7" s="1"/>
  <c r="VCZ63" i="7" s="1"/>
  <c r="VDB63" i="7" s="1"/>
  <c r="VDD63" i="7" s="1"/>
  <c r="VDF63" i="7" s="1"/>
  <c r="VDH63" i="7" s="1"/>
  <c r="VDJ63" i="7" s="1"/>
  <c r="VDL63" i="7" s="1"/>
  <c r="VDN63" i="7" s="1"/>
  <c r="VDP63" i="7" s="1"/>
  <c r="VDR63" i="7" s="1"/>
  <c r="VDT63" i="7" s="1"/>
  <c r="VDV63" i="7" s="1"/>
  <c r="VDX63" i="7" s="1"/>
  <c r="VDZ63" i="7" s="1"/>
  <c r="VEB63" i="7" s="1"/>
  <c r="VED63" i="7" s="1"/>
  <c r="VEF63" i="7" s="1"/>
  <c r="VEH63" i="7" s="1"/>
  <c r="VEJ63" i="7" s="1"/>
  <c r="VEL63" i="7" s="1"/>
  <c r="VEN63" i="7" s="1"/>
  <c r="VEP63" i="7" s="1"/>
  <c r="VER63" i="7" s="1"/>
  <c r="VET63" i="7" s="1"/>
  <c r="VEV63" i="7" s="1"/>
  <c r="VEX63" i="7" s="1"/>
  <c r="VEZ63" i="7" s="1"/>
  <c r="VFB63" i="7" s="1"/>
  <c r="VFD63" i="7" s="1"/>
  <c r="VFF63" i="7" s="1"/>
  <c r="VFH63" i="7" s="1"/>
  <c r="VFJ63" i="7" s="1"/>
  <c r="VFL63" i="7" s="1"/>
  <c r="VFN63" i="7" s="1"/>
  <c r="VFP63" i="7" s="1"/>
  <c r="VFR63" i="7" s="1"/>
  <c r="VFT63" i="7" s="1"/>
  <c r="VFV63" i="7" s="1"/>
  <c r="VFX63" i="7" s="1"/>
  <c r="VFZ63" i="7" s="1"/>
  <c r="VGB63" i="7" s="1"/>
  <c r="VGD63" i="7" s="1"/>
  <c r="VGF63" i="7" s="1"/>
  <c r="VGH63" i="7" s="1"/>
  <c r="VGJ63" i="7" s="1"/>
  <c r="VGL63" i="7" s="1"/>
  <c r="VGN63" i="7" s="1"/>
  <c r="VGP63" i="7" s="1"/>
  <c r="VGR63" i="7" s="1"/>
  <c r="VGT63" i="7" s="1"/>
  <c r="VGV63" i="7" s="1"/>
  <c r="VGX63" i="7" s="1"/>
  <c r="VGZ63" i="7" s="1"/>
  <c r="VHB63" i="7" s="1"/>
  <c r="VHD63" i="7" s="1"/>
  <c r="VHF63" i="7" s="1"/>
  <c r="VHH63" i="7" s="1"/>
  <c r="VHJ63" i="7" s="1"/>
  <c r="VHL63" i="7" s="1"/>
  <c r="VHN63" i="7" s="1"/>
  <c r="VHP63" i="7" s="1"/>
  <c r="VHR63" i="7" s="1"/>
  <c r="VHT63" i="7" s="1"/>
  <c r="VHV63" i="7" s="1"/>
  <c r="VHX63" i="7" s="1"/>
  <c r="VHZ63" i="7" s="1"/>
  <c r="VIB63" i="7" s="1"/>
  <c r="VID63" i="7" s="1"/>
  <c r="VIF63" i="7" s="1"/>
  <c r="VIH63" i="7" s="1"/>
  <c r="VIJ63" i="7" s="1"/>
  <c r="VIL63" i="7" s="1"/>
  <c r="VIN63" i="7" s="1"/>
  <c r="VIP63" i="7" s="1"/>
  <c r="VIR63" i="7" s="1"/>
  <c r="VIT63" i="7" s="1"/>
  <c r="VIV63" i="7" s="1"/>
  <c r="VIX63" i="7" s="1"/>
  <c r="VIZ63" i="7" s="1"/>
  <c r="VJB63" i="7" s="1"/>
  <c r="VJD63" i="7" s="1"/>
  <c r="VJF63" i="7" s="1"/>
  <c r="VJH63" i="7" s="1"/>
  <c r="VJJ63" i="7" s="1"/>
  <c r="VJL63" i="7" s="1"/>
  <c r="VJN63" i="7" s="1"/>
  <c r="VJP63" i="7" s="1"/>
  <c r="VJR63" i="7" s="1"/>
  <c r="VJT63" i="7" s="1"/>
  <c r="VJV63" i="7" s="1"/>
  <c r="VJX63" i="7" s="1"/>
  <c r="VJZ63" i="7" s="1"/>
  <c r="VKB63" i="7" s="1"/>
  <c r="VKD63" i="7" s="1"/>
  <c r="VKF63" i="7" s="1"/>
  <c r="VKH63" i="7" s="1"/>
  <c r="VKJ63" i="7" s="1"/>
  <c r="VKL63" i="7" s="1"/>
  <c r="VKN63" i="7" s="1"/>
  <c r="VKP63" i="7" s="1"/>
  <c r="VKR63" i="7" s="1"/>
  <c r="VKT63" i="7" s="1"/>
  <c r="VKV63" i="7" s="1"/>
  <c r="VKX63" i="7" s="1"/>
  <c r="VKZ63" i="7" s="1"/>
  <c r="VLB63" i="7" s="1"/>
  <c r="VLD63" i="7" s="1"/>
  <c r="VLF63" i="7" s="1"/>
  <c r="VLH63" i="7" s="1"/>
  <c r="VLJ63" i="7" s="1"/>
  <c r="VLL63" i="7" s="1"/>
  <c r="VLN63" i="7" s="1"/>
  <c r="VLP63" i="7" s="1"/>
  <c r="VLR63" i="7" s="1"/>
  <c r="VLT63" i="7" s="1"/>
  <c r="VLV63" i="7" s="1"/>
  <c r="VLX63" i="7" s="1"/>
  <c r="VLZ63" i="7" s="1"/>
  <c r="VMB63" i="7" s="1"/>
  <c r="VMD63" i="7" s="1"/>
  <c r="VMF63" i="7" s="1"/>
  <c r="VMH63" i="7" s="1"/>
  <c r="VMJ63" i="7" s="1"/>
  <c r="VML63" i="7" s="1"/>
  <c r="VMN63" i="7" s="1"/>
  <c r="VMP63" i="7" s="1"/>
  <c r="VMR63" i="7" s="1"/>
  <c r="VMT63" i="7" s="1"/>
  <c r="VMV63" i="7" s="1"/>
  <c r="VMX63" i="7" s="1"/>
  <c r="VMZ63" i="7" s="1"/>
  <c r="VNB63" i="7" s="1"/>
  <c r="VND63" i="7" s="1"/>
  <c r="VNF63" i="7" s="1"/>
  <c r="VNH63" i="7" s="1"/>
  <c r="VNJ63" i="7" s="1"/>
  <c r="VNL63" i="7" s="1"/>
  <c r="VNN63" i="7" s="1"/>
  <c r="VNP63" i="7" s="1"/>
  <c r="VNR63" i="7" s="1"/>
  <c r="VNT63" i="7" s="1"/>
  <c r="VNV63" i="7" s="1"/>
  <c r="VNX63" i="7" s="1"/>
  <c r="VNZ63" i="7" s="1"/>
  <c r="VOB63" i="7" s="1"/>
  <c r="VOD63" i="7" s="1"/>
  <c r="VOF63" i="7" s="1"/>
  <c r="VOH63" i="7" s="1"/>
  <c r="VOJ63" i="7" s="1"/>
  <c r="VOL63" i="7" s="1"/>
  <c r="VON63" i="7" s="1"/>
  <c r="VOP63" i="7" s="1"/>
  <c r="VOR63" i="7" s="1"/>
  <c r="VOT63" i="7" s="1"/>
  <c r="VOV63" i="7" s="1"/>
  <c r="VOX63" i="7" s="1"/>
  <c r="VOZ63" i="7" s="1"/>
  <c r="VPB63" i="7" s="1"/>
  <c r="VPD63" i="7" s="1"/>
  <c r="VPF63" i="7" s="1"/>
  <c r="VPH63" i="7" s="1"/>
  <c r="VPJ63" i="7" s="1"/>
  <c r="VPL63" i="7" s="1"/>
  <c r="VPN63" i="7" s="1"/>
  <c r="VPP63" i="7" s="1"/>
  <c r="VPR63" i="7" s="1"/>
  <c r="VPT63" i="7" s="1"/>
  <c r="VPV63" i="7" s="1"/>
  <c r="VPX63" i="7" s="1"/>
  <c r="VPZ63" i="7" s="1"/>
  <c r="VQB63" i="7" s="1"/>
  <c r="VQD63" i="7" s="1"/>
  <c r="VQF63" i="7" s="1"/>
  <c r="VQH63" i="7" s="1"/>
  <c r="VQJ63" i="7" s="1"/>
  <c r="VQL63" i="7" s="1"/>
  <c r="VQN63" i="7" s="1"/>
  <c r="VQP63" i="7" s="1"/>
  <c r="VQR63" i="7" s="1"/>
  <c r="VQT63" i="7" s="1"/>
  <c r="VQV63" i="7" s="1"/>
  <c r="VQX63" i="7" s="1"/>
  <c r="VQZ63" i="7" s="1"/>
  <c r="VRB63" i="7" s="1"/>
  <c r="VRD63" i="7" s="1"/>
  <c r="VRF63" i="7" s="1"/>
  <c r="VRH63" i="7" s="1"/>
  <c r="VRJ63" i="7" s="1"/>
  <c r="VRL63" i="7" s="1"/>
  <c r="VRN63" i="7" s="1"/>
  <c r="VRP63" i="7" s="1"/>
  <c r="VRR63" i="7" s="1"/>
  <c r="VRT63" i="7" s="1"/>
  <c r="VRV63" i="7" s="1"/>
  <c r="VRX63" i="7" s="1"/>
  <c r="VRZ63" i="7" s="1"/>
  <c r="VSB63" i="7" s="1"/>
  <c r="VSD63" i="7" s="1"/>
  <c r="VSF63" i="7" s="1"/>
  <c r="VSH63" i="7" s="1"/>
  <c r="VSJ63" i="7" s="1"/>
  <c r="VSL63" i="7" s="1"/>
  <c r="VSN63" i="7" s="1"/>
  <c r="VSP63" i="7" s="1"/>
  <c r="VSR63" i="7" s="1"/>
  <c r="VST63" i="7" s="1"/>
  <c r="VSV63" i="7" s="1"/>
  <c r="VSX63" i="7" s="1"/>
  <c r="VSZ63" i="7" s="1"/>
  <c r="VTB63" i="7" s="1"/>
  <c r="VTD63" i="7" s="1"/>
  <c r="VTF63" i="7" s="1"/>
  <c r="VTH63" i="7" s="1"/>
  <c r="VTJ63" i="7" s="1"/>
  <c r="VTL63" i="7" s="1"/>
  <c r="VTN63" i="7" s="1"/>
  <c r="VTP63" i="7" s="1"/>
  <c r="VTR63" i="7" s="1"/>
  <c r="VTT63" i="7" s="1"/>
  <c r="VTV63" i="7" s="1"/>
  <c r="VTX63" i="7" s="1"/>
  <c r="VTZ63" i="7" s="1"/>
  <c r="VUB63" i="7" s="1"/>
  <c r="VUD63" i="7" s="1"/>
  <c r="VUF63" i="7" s="1"/>
  <c r="VUH63" i="7" s="1"/>
  <c r="VUJ63" i="7" s="1"/>
  <c r="VUL63" i="7" s="1"/>
  <c r="VUN63" i="7" s="1"/>
  <c r="VUP63" i="7" s="1"/>
  <c r="VUR63" i="7" s="1"/>
  <c r="VUT63" i="7" s="1"/>
  <c r="VUV63" i="7" s="1"/>
  <c r="VUX63" i="7" s="1"/>
  <c r="VUZ63" i="7" s="1"/>
  <c r="VVB63" i="7" s="1"/>
  <c r="VVD63" i="7" s="1"/>
  <c r="VVF63" i="7" s="1"/>
  <c r="VVH63" i="7" s="1"/>
  <c r="VVJ63" i="7" s="1"/>
  <c r="VVL63" i="7" s="1"/>
  <c r="VVN63" i="7" s="1"/>
  <c r="VVP63" i="7" s="1"/>
  <c r="VVR63" i="7" s="1"/>
  <c r="VVT63" i="7" s="1"/>
  <c r="VVV63" i="7" s="1"/>
  <c r="VVX63" i="7" s="1"/>
  <c r="VVZ63" i="7" s="1"/>
  <c r="VWB63" i="7" s="1"/>
  <c r="VWD63" i="7" s="1"/>
  <c r="VWF63" i="7" s="1"/>
  <c r="VWH63" i="7" s="1"/>
  <c r="VWJ63" i="7" s="1"/>
  <c r="VWL63" i="7" s="1"/>
  <c r="VWN63" i="7" s="1"/>
  <c r="VWP63" i="7" s="1"/>
  <c r="VWR63" i="7" s="1"/>
  <c r="VWT63" i="7" s="1"/>
  <c r="VWV63" i="7" s="1"/>
  <c r="VWX63" i="7" s="1"/>
  <c r="VWZ63" i="7" s="1"/>
  <c r="VXB63" i="7" s="1"/>
  <c r="VXD63" i="7" s="1"/>
  <c r="VXF63" i="7" s="1"/>
  <c r="VXH63" i="7" s="1"/>
  <c r="VXJ63" i="7" s="1"/>
  <c r="VXL63" i="7" s="1"/>
  <c r="VXN63" i="7" s="1"/>
  <c r="VXP63" i="7" s="1"/>
  <c r="VXR63" i="7" s="1"/>
  <c r="VXT63" i="7" s="1"/>
  <c r="VXV63" i="7" s="1"/>
  <c r="VXX63" i="7" s="1"/>
  <c r="VXZ63" i="7" s="1"/>
  <c r="VYB63" i="7" s="1"/>
  <c r="VYD63" i="7" s="1"/>
  <c r="VYF63" i="7" s="1"/>
  <c r="VYH63" i="7" s="1"/>
  <c r="VYJ63" i="7" s="1"/>
  <c r="VYL63" i="7" s="1"/>
  <c r="VYN63" i="7" s="1"/>
  <c r="VYP63" i="7" s="1"/>
  <c r="VYR63" i="7" s="1"/>
  <c r="VYT63" i="7" s="1"/>
  <c r="VYV63" i="7" s="1"/>
  <c r="VYX63" i="7" s="1"/>
  <c r="VYZ63" i="7" s="1"/>
  <c r="VZB63" i="7" s="1"/>
  <c r="VZD63" i="7" s="1"/>
  <c r="VZF63" i="7" s="1"/>
  <c r="VZH63" i="7" s="1"/>
  <c r="VZJ63" i="7" s="1"/>
  <c r="VZL63" i="7" s="1"/>
  <c r="VZN63" i="7" s="1"/>
  <c r="VZP63" i="7" s="1"/>
  <c r="VZR63" i="7" s="1"/>
  <c r="VZT63" i="7" s="1"/>
  <c r="VZV63" i="7" s="1"/>
  <c r="VZX63" i="7" s="1"/>
  <c r="VZZ63" i="7" s="1"/>
  <c r="WAB63" i="7" s="1"/>
  <c r="WAD63" i="7" s="1"/>
  <c r="WAF63" i="7" s="1"/>
  <c r="WAH63" i="7" s="1"/>
  <c r="WAJ63" i="7" s="1"/>
  <c r="WAL63" i="7" s="1"/>
  <c r="WAN63" i="7" s="1"/>
  <c r="WAP63" i="7" s="1"/>
  <c r="WAR63" i="7" s="1"/>
  <c r="WAT63" i="7" s="1"/>
  <c r="WAV63" i="7" s="1"/>
  <c r="WAX63" i="7" s="1"/>
  <c r="WAZ63" i="7" s="1"/>
  <c r="WBB63" i="7" s="1"/>
  <c r="WBD63" i="7" s="1"/>
  <c r="WBF63" i="7" s="1"/>
  <c r="WBH63" i="7" s="1"/>
  <c r="WBJ63" i="7" s="1"/>
  <c r="WBL63" i="7" s="1"/>
  <c r="WBN63" i="7" s="1"/>
  <c r="WBP63" i="7" s="1"/>
  <c r="WBR63" i="7" s="1"/>
  <c r="WBT63" i="7" s="1"/>
  <c r="WBV63" i="7" s="1"/>
  <c r="WBX63" i="7" s="1"/>
  <c r="WBZ63" i="7" s="1"/>
  <c r="WCB63" i="7" s="1"/>
  <c r="WCD63" i="7" s="1"/>
  <c r="WCF63" i="7" s="1"/>
  <c r="WCH63" i="7" s="1"/>
  <c r="WCJ63" i="7" s="1"/>
  <c r="WCL63" i="7" s="1"/>
  <c r="WCN63" i="7" s="1"/>
  <c r="WCP63" i="7" s="1"/>
  <c r="WCR63" i="7" s="1"/>
  <c r="WCT63" i="7" s="1"/>
  <c r="WCV63" i="7" s="1"/>
  <c r="WCX63" i="7" s="1"/>
  <c r="WCZ63" i="7" s="1"/>
  <c r="WDB63" i="7" s="1"/>
  <c r="WDD63" i="7" s="1"/>
  <c r="WDF63" i="7" s="1"/>
  <c r="WDH63" i="7" s="1"/>
  <c r="WDJ63" i="7" s="1"/>
  <c r="WDL63" i="7" s="1"/>
  <c r="WDN63" i="7" s="1"/>
  <c r="WDP63" i="7" s="1"/>
  <c r="WDR63" i="7" s="1"/>
  <c r="WDT63" i="7" s="1"/>
  <c r="WDV63" i="7" s="1"/>
  <c r="WDX63" i="7" s="1"/>
  <c r="WDZ63" i="7" s="1"/>
  <c r="WEB63" i="7" s="1"/>
  <c r="WED63" i="7" s="1"/>
  <c r="WEF63" i="7" s="1"/>
  <c r="WEH63" i="7" s="1"/>
  <c r="WEJ63" i="7" s="1"/>
  <c r="WEL63" i="7" s="1"/>
  <c r="WEN63" i="7" s="1"/>
  <c r="WEP63" i="7" s="1"/>
  <c r="WER63" i="7" s="1"/>
  <c r="WET63" i="7" s="1"/>
  <c r="WEV63" i="7" s="1"/>
  <c r="WEX63" i="7" s="1"/>
  <c r="WEZ63" i="7" s="1"/>
  <c r="WFB63" i="7" s="1"/>
  <c r="WFD63" i="7" s="1"/>
  <c r="WFF63" i="7" s="1"/>
  <c r="WFH63" i="7" s="1"/>
  <c r="WFJ63" i="7" s="1"/>
  <c r="WFL63" i="7" s="1"/>
  <c r="WFN63" i="7" s="1"/>
  <c r="WFP63" i="7" s="1"/>
  <c r="WFR63" i="7" s="1"/>
  <c r="WFT63" i="7" s="1"/>
  <c r="WFV63" i="7" s="1"/>
  <c r="WFX63" i="7" s="1"/>
  <c r="WFZ63" i="7" s="1"/>
  <c r="WGB63" i="7" s="1"/>
  <c r="WGD63" i="7" s="1"/>
  <c r="WGF63" i="7" s="1"/>
  <c r="WGH63" i="7" s="1"/>
  <c r="WGJ63" i="7" s="1"/>
  <c r="WGL63" i="7" s="1"/>
  <c r="WGN63" i="7" s="1"/>
  <c r="WGP63" i="7" s="1"/>
  <c r="WGR63" i="7" s="1"/>
  <c r="WGT63" i="7" s="1"/>
  <c r="WGV63" i="7" s="1"/>
  <c r="WGX63" i="7" s="1"/>
  <c r="WGZ63" i="7" s="1"/>
  <c r="WHB63" i="7" s="1"/>
  <c r="WHD63" i="7" s="1"/>
  <c r="WHF63" i="7" s="1"/>
  <c r="WHH63" i="7" s="1"/>
  <c r="WHJ63" i="7" s="1"/>
  <c r="WHL63" i="7" s="1"/>
  <c r="WHN63" i="7" s="1"/>
  <c r="WHP63" i="7" s="1"/>
  <c r="WHR63" i="7" s="1"/>
  <c r="WHT63" i="7" s="1"/>
  <c r="WHV63" i="7" s="1"/>
  <c r="WHX63" i="7" s="1"/>
  <c r="WHZ63" i="7" s="1"/>
  <c r="WIB63" i="7" s="1"/>
  <c r="WID63" i="7" s="1"/>
  <c r="WIF63" i="7" s="1"/>
  <c r="WIH63" i="7" s="1"/>
  <c r="WIJ63" i="7" s="1"/>
  <c r="WIL63" i="7" s="1"/>
  <c r="WIN63" i="7" s="1"/>
  <c r="WIP63" i="7" s="1"/>
  <c r="WIR63" i="7" s="1"/>
  <c r="WIT63" i="7" s="1"/>
  <c r="WIV63" i="7" s="1"/>
  <c r="WIX63" i="7" s="1"/>
  <c r="WIZ63" i="7" s="1"/>
  <c r="WJB63" i="7" s="1"/>
  <c r="WJD63" i="7" s="1"/>
  <c r="WJF63" i="7" s="1"/>
  <c r="WJH63" i="7" s="1"/>
  <c r="WJJ63" i="7" s="1"/>
  <c r="WJL63" i="7" s="1"/>
  <c r="WJN63" i="7" s="1"/>
  <c r="WJP63" i="7" s="1"/>
  <c r="WJR63" i="7" s="1"/>
  <c r="WJT63" i="7" s="1"/>
  <c r="WJV63" i="7" s="1"/>
  <c r="WJX63" i="7" s="1"/>
  <c r="WJZ63" i="7" s="1"/>
  <c r="WKB63" i="7" s="1"/>
  <c r="WKD63" i="7" s="1"/>
  <c r="WKF63" i="7" s="1"/>
  <c r="WKH63" i="7" s="1"/>
  <c r="WKJ63" i="7" s="1"/>
  <c r="WKL63" i="7" s="1"/>
  <c r="WKN63" i="7" s="1"/>
  <c r="WKP63" i="7" s="1"/>
  <c r="WKR63" i="7" s="1"/>
  <c r="WKT63" i="7" s="1"/>
  <c r="WKV63" i="7" s="1"/>
  <c r="WKX63" i="7" s="1"/>
  <c r="WKZ63" i="7" s="1"/>
  <c r="WLB63" i="7" s="1"/>
  <c r="WLD63" i="7" s="1"/>
  <c r="WLF63" i="7" s="1"/>
  <c r="WLH63" i="7" s="1"/>
  <c r="WLJ63" i="7" s="1"/>
  <c r="WLL63" i="7" s="1"/>
  <c r="WLN63" i="7" s="1"/>
  <c r="WLP63" i="7" s="1"/>
  <c r="WLR63" i="7" s="1"/>
  <c r="WLT63" i="7" s="1"/>
  <c r="WLV63" i="7" s="1"/>
  <c r="WLX63" i="7" s="1"/>
  <c r="WLZ63" i="7" s="1"/>
  <c r="WMB63" i="7" s="1"/>
  <c r="WMD63" i="7" s="1"/>
  <c r="WMF63" i="7" s="1"/>
  <c r="WMH63" i="7" s="1"/>
  <c r="WMJ63" i="7" s="1"/>
  <c r="WML63" i="7" s="1"/>
  <c r="WMN63" i="7" s="1"/>
  <c r="WMP63" i="7" s="1"/>
  <c r="WMR63" i="7" s="1"/>
  <c r="WMT63" i="7" s="1"/>
  <c r="WMV63" i="7" s="1"/>
  <c r="WMX63" i="7" s="1"/>
  <c r="WMZ63" i="7" s="1"/>
  <c r="WNB63" i="7" s="1"/>
  <c r="WND63" i="7" s="1"/>
  <c r="WNF63" i="7" s="1"/>
  <c r="WNH63" i="7" s="1"/>
  <c r="WNJ63" i="7" s="1"/>
  <c r="WNL63" i="7" s="1"/>
  <c r="WNN63" i="7" s="1"/>
  <c r="WNP63" i="7" s="1"/>
  <c r="WNR63" i="7" s="1"/>
  <c r="WNT63" i="7" s="1"/>
  <c r="WNV63" i="7" s="1"/>
  <c r="WNX63" i="7" s="1"/>
  <c r="WNZ63" i="7" s="1"/>
  <c r="WOB63" i="7" s="1"/>
  <c r="WOD63" i="7" s="1"/>
  <c r="WOF63" i="7" s="1"/>
  <c r="WOH63" i="7" s="1"/>
  <c r="WOJ63" i="7" s="1"/>
  <c r="WOL63" i="7" s="1"/>
  <c r="WON63" i="7" s="1"/>
  <c r="WOP63" i="7" s="1"/>
  <c r="WOR63" i="7" s="1"/>
  <c r="WOT63" i="7" s="1"/>
  <c r="WOV63" i="7" s="1"/>
  <c r="WOX63" i="7" s="1"/>
  <c r="WOZ63" i="7" s="1"/>
  <c r="WPB63" i="7" s="1"/>
  <c r="WPD63" i="7" s="1"/>
  <c r="WPF63" i="7" s="1"/>
  <c r="WPH63" i="7" s="1"/>
  <c r="WPJ63" i="7" s="1"/>
  <c r="WPL63" i="7" s="1"/>
  <c r="WPN63" i="7" s="1"/>
  <c r="WPP63" i="7" s="1"/>
  <c r="WPR63" i="7" s="1"/>
  <c r="WPT63" i="7" s="1"/>
  <c r="WPV63" i="7" s="1"/>
  <c r="WPX63" i="7" s="1"/>
  <c r="WPZ63" i="7" s="1"/>
  <c r="WQB63" i="7" s="1"/>
  <c r="WQD63" i="7" s="1"/>
  <c r="WQF63" i="7" s="1"/>
  <c r="WQH63" i="7" s="1"/>
  <c r="WQJ63" i="7" s="1"/>
  <c r="WQL63" i="7" s="1"/>
  <c r="WQN63" i="7" s="1"/>
  <c r="WQP63" i="7" s="1"/>
  <c r="WQR63" i="7" s="1"/>
  <c r="WQT63" i="7" s="1"/>
  <c r="WQV63" i="7" s="1"/>
  <c r="WQX63" i="7" s="1"/>
  <c r="WQZ63" i="7" s="1"/>
  <c r="WRB63" i="7" s="1"/>
  <c r="WRD63" i="7" s="1"/>
  <c r="WRF63" i="7" s="1"/>
  <c r="WRH63" i="7" s="1"/>
  <c r="WRJ63" i="7" s="1"/>
  <c r="WRL63" i="7" s="1"/>
  <c r="WRN63" i="7" s="1"/>
  <c r="WRP63" i="7" s="1"/>
  <c r="WRR63" i="7" s="1"/>
  <c r="WRT63" i="7" s="1"/>
  <c r="WRV63" i="7" s="1"/>
  <c r="WRX63" i="7" s="1"/>
  <c r="WRZ63" i="7" s="1"/>
  <c r="WSB63" i="7" s="1"/>
  <c r="WSD63" i="7" s="1"/>
  <c r="WSF63" i="7" s="1"/>
  <c r="WSH63" i="7" s="1"/>
  <c r="WSJ63" i="7" s="1"/>
  <c r="WSL63" i="7" s="1"/>
  <c r="WSN63" i="7" s="1"/>
  <c r="WSP63" i="7" s="1"/>
  <c r="WSR63" i="7" s="1"/>
  <c r="WST63" i="7" s="1"/>
  <c r="WSV63" i="7" s="1"/>
  <c r="WSX63" i="7" s="1"/>
  <c r="WSZ63" i="7" s="1"/>
  <c r="WTB63" i="7" s="1"/>
  <c r="WTD63" i="7" s="1"/>
  <c r="WTF63" i="7" s="1"/>
  <c r="WTH63" i="7" s="1"/>
  <c r="WTJ63" i="7" s="1"/>
  <c r="WTL63" i="7" s="1"/>
  <c r="WTN63" i="7" s="1"/>
  <c r="WTP63" i="7" s="1"/>
  <c r="WTR63" i="7" s="1"/>
  <c r="WTT63" i="7" s="1"/>
  <c r="WTV63" i="7" s="1"/>
  <c r="WTX63" i="7" s="1"/>
  <c r="WTZ63" i="7" s="1"/>
  <c r="WUB63" i="7" s="1"/>
  <c r="WUD63" i="7" s="1"/>
  <c r="WUF63" i="7" s="1"/>
  <c r="WUH63" i="7" s="1"/>
  <c r="WUJ63" i="7" s="1"/>
  <c r="WUL63" i="7" s="1"/>
  <c r="WUN63" i="7" s="1"/>
  <c r="WUP63" i="7" s="1"/>
  <c r="WUR63" i="7" s="1"/>
  <c r="WUT63" i="7" s="1"/>
  <c r="WUV63" i="7" s="1"/>
  <c r="WUX63" i="7" s="1"/>
  <c r="WUZ63" i="7" s="1"/>
  <c r="WVB63" i="7" s="1"/>
  <c r="WVD63" i="7" s="1"/>
  <c r="WVF63" i="7" s="1"/>
  <c r="WVH63" i="7" s="1"/>
  <c r="WVJ63" i="7" s="1"/>
  <c r="WVL63" i="7" s="1"/>
  <c r="WVN63" i="7" s="1"/>
  <c r="WVP63" i="7" s="1"/>
  <c r="WVR63" i="7" s="1"/>
  <c r="WVT63" i="7" s="1"/>
  <c r="WVV63" i="7" s="1"/>
  <c r="WVX63" i="7" s="1"/>
  <c r="WVZ63" i="7" s="1"/>
  <c r="WWB63" i="7" s="1"/>
  <c r="WWD63" i="7" s="1"/>
  <c r="WWF63" i="7" s="1"/>
  <c r="WWH63" i="7" s="1"/>
  <c r="WWJ63" i="7" s="1"/>
  <c r="WWL63" i="7" s="1"/>
  <c r="WWN63" i="7" s="1"/>
  <c r="WWP63" i="7" s="1"/>
  <c r="WWR63" i="7" s="1"/>
  <c r="WWT63" i="7" s="1"/>
  <c r="WWV63" i="7" s="1"/>
  <c r="WWX63" i="7" s="1"/>
  <c r="WWZ63" i="7" s="1"/>
  <c r="WXB63" i="7" s="1"/>
  <c r="WXD63" i="7" s="1"/>
  <c r="WXF63" i="7" s="1"/>
  <c r="WXH63" i="7" s="1"/>
  <c r="WXJ63" i="7" s="1"/>
  <c r="WXL63" i="7" s="1"/>
  <c r="WXN63" i="7" s="1"/>
  <c r="WXP63" i="7" s="1"/>
  <c r="WXR63" i="7" s="1"/>
  <c r="WXT63" i="7" s="1"/>
  <c r="WXV63" i="7" s="1"/>
  <c r="WXX63" i="7" s="1"/>
  <c r="WXZ63" i="7" s="1"/>
  <c r="WYB63" i="7" s="1"/>
  <c r="WYD63" i="7" s="1"/>
  <c r="WYF63" i="7" s="1"/>
  <c r="WYH63" i="7" s="1"/>
  <c r="WYJ63" i="7" s="1"/>
  <c r="WYL63" i="7" s="1"/>
  <c r="WYN63" i="7" s="1"/>
  <c r="WYP63" i="7" s="1"/>
  <c r="WYR63" i="7" s="1"/>
  <c r="WYT63" i="7" s="1"/>
  <c r="WYV63" i="7" s="1"/>
  <c r="WYX63" i="7" s="1"/>
  <c r="WYZ63" i="7" s="1"/>
  <c r="WZB63" i="7" s="1"/>
  <c r="WZD63" i="7" s="1"/>
  <c r="WZF63" i="7" s="1"/>
  <c r="WZH63" i="7" s="1"/>
  <c r="WZJ63" i="7" s="1"/>
  <c r="WZL63" i="7" s="1"/>
  <c r="WZN63" i="7" s="1"/>
  <c r="WZP63" i="7" s="1"/>
  <c r="WZR63" i="7" s="1"/>
  <c r="WZT63" i="7" s="1"/>
  <c r="WZV63" i="7" s="1"/>
  <c r="WZX63" i="7" s="1"/>
  <c r="WZZ63" i="7" s="1"/>
  <c r="XAB63" i="7" s="1"/>
  <c r="XAD63" i="7" s="1"/>
  <c r="XAF63" i="7" s="1"/>
  <c r="XAH63" i="7" s="1"/>
  <c r="XAJ63" i="7" s="1"/>
  <c r="XAL63" i="7" s="1"/>
  <c r="XAN63" i="7" s="1"/>
  <c r="XAP63" i="7" s="1"/>
  <c r="XAR63" i="7" s="1"/>
  <c r="XAT63" i="7" s="1"/>
  <c r="XAV63" i="7" s="1"/>
  <c r="XAX63" i="7" s="1"/>
  <c r="XAZ63" i="7" s="1"/>
  <c r="XBB63" i="7" s="1"/>
  <c r="XBD63" i="7" s="1"/>
  <c r="XBF63" i="7" s="1"/>
  <c r="XBH63" i="7" s="1"/>
  <c r="XBJ63" i="7" s="1"/>
  <c r="XBL63" i="7" s="1"/>
  <c r="XBN63" i="7" s="1"/>
  <c r="XBP63" i="7" s="1"/>
  <c r="XBR63" i="7" s="1"/>
  <c r="XBT63" i="7" s="1"/>
  <c r="XBV63" i="7" s="1"/>
  <c r="XBX63" i="7" s="1"/>
  <c r="XBZ63" i="7" s="1"/>
  <c r="XCB63" i="7" s="1"/>
  <c r="XCD63" i="7" s="1"/>
  <c r="XCF63" i="7" s="1"/>
  <c r="XCH63" i="7" s="1"/>
  <c r="XCJ63" i="7" s="1"/>
  <c r="XCL63" i="7" s="1"/>
  <c r="XCN63" i="7" s="1"/>
  <c r="XCP63" i="7" s="1"/>
  <c r="XCR63" i="7" s="1"/>
  <c r="XCT63" i="7" s="1"/>
  <c r="XCV63" i="7" s="1"/>
  <c r="XCX63" i="7" s="1"/>
  <c r="XCZ63" i="7" s="1"/>
  <c r="XDB63" i="7" s="1"/>
  <c r="XDD63" i="7" s="1"/>
  <c r="XDF63" i="7" s="1"/>
  <c r="XDH63" i="7" s="1"/>
  <c r="XDJ63" i="7" s="1"/>
  <c r="XDL63" i="7" s="1"/>
  <c r="XDN63" i="7" s="1"/>
  <c r="XDP63" i="7" s="1"/>
  <c r="XDR63" i="7" s="1"/>
  <c r="XDT63" i="7" s="1"/>
  <c r="XDV63" i="7" s="1"/>
  <c r="XDX63" i="7" s="1"/>
  <c r="XDZ63" i="7" s="1"/>
  <c r="XEB63" i="7" s="1"/>
  <c r="XED63" i="7" s="1"/>
  <c r="XEF63" i="7" s="1"/>
  <c r="XEH63" i="7" s="1"/>
  <c r="XEJ63" i="7" s="1"/>
  <c r="XEL63" i="7" s="1"/>
  <c r="XEN63" i="7" s="1"/>
  <c r="XEP63" i="7" s="1"/>
  <c r="XER63" i="7" s="1"/>
  <c r="XET63" i="7" s="1"/>
  <c r="XEV63" i="7" s="1"/>
  <c r="XEX63" i="7" s="1"/>
  <c r="XEZ63" i="7" s="1"/>
  <c r="XFB63" i="7" s="1"/>
  <c r="XFD63" i="7" s="1"/>
  <c r="W481" i="3"/>
  <c r="AG451" i="3"/>
  <c r="AG457" i="3" s="1"/>
  <c r="AA927" i="3"/>
  <c r="G70" i="7"/>
  <c r="I70" i="7" s="1"/>
  <c r="K70" i="7" s="1"/>
  <c r="M70" i="7" s="1"/>
  <c r="O70" i="7" s="1"/>
  <c r="Q70" i="7" s="1"/>
  <c r="S70" i="7" s="1"/>
  <c r="U70" i="7" s="1"/>
  <c r="W70" i="7" s="1"/>
  <c r="Y70" i="7" s="1"/>
  <c r="AA70" i="7" s="1"/>
  <c r="AC70" i="7" s="1"/>
  <c r="AE70" i="7" s="1"/>
  <c r="AG70" i="7" s="1"/>
  <c r="G69" i="7"/>
  <c r="I69" i="7" s="1"/>
  <c r="K69" i="7" s="1"/>
  <c r="M69" i="7" s="1"/>
  <c r="O69" i="7" s="1"/>
  <c r="Q69" i="7" s="1"/>
  <c r="S69" i="7" s="1"/>
  <c r="U69" i="7" s="1"/>
  <c r="W69" i="7" s="1"/>
  <c r="Y69" i="7" s="1"/>
  <c r="AA69" i="7" s="1"/>
  <c r="AC69" i="7" s="1"/>
  <c r="AE69" i="7" s="1"/>
  <c r="AG69" i="7" s="1"/>
  <c r="E58" i="7"/>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G54" i="7"/>
  <c r="I54" i="7" s="1"/>
  <c r="K54" i="7" s="1"/>
  <c r="M54" i="7" s="1"/>
  <c r="O54" i="7" s="1"/>
  <c r="Q54" i="7" s="1"/>
  <c r="S54" i="7" s="1"/>
  <c r="U54" i="7" s="1"/>
  <c r="W54" i="7" s="1"/>
  <c r="Y54" i="7" s="1"/>
  <c r="AA54" i="7" s="1"/>
  <c r="AC54" i="7" s="1"/>
  <c r="AE54" i="7" s="1"/>
  <c r="AG54" i="7" s="1"/>
  <c r="G53" i="7"/>
  <c r="E103" i="4"/>
  <c r="E102" i="4"/>
  <c r="E101" i="4"/>
  <c r="E100" i="4"/>
  <c r="E92" i="4"/>
  <c r="E87" i="4"/>
  <c r="E76" i="4"/>
  <c r="E74" i="4"/>
  <c r="E73" i="4"/>
  <c r="E72" i="4"/>
  <c r="E68" i="4"/>
  <c r="E66" i="4"/>
  <c r="E60" i="4"/>
  <c r="E59" i="4"/>
  <c r="E51" i="4"/>
  <c r="E49" i="4"/>
  <c r="E34" i="4"/>
  <c r="E32" i="4"/>
  <c r="E29" i="4"/>
  <c r="AF842" i="20"/>
  <c r="AG452" i="3" l="1"/>
  <c r="K733" i="3"/>
  <c r="K730" i="3"/>
  <c r="K727" i="3"/>
  <c r="K734" i="3"/>
  <c r="K731" i="3"/>
  <c r="K728" i="3"/>
  <c r="G58" i="7"/>
  <c r="I53" i="7"/>
  <c r="AJ814" i="20"/>
  <c r="AY1022" i="3"/>
  <c r="BE18" i="3"/>
  <c r="AN28" i="24"/>
  <c r="AH28" i="24"/>
  <c r="AB28" i="24"/>
  <c r="V28" i="24"/>
  <c r="P28" i="24"/>
  <c r="S15" i="24"/>
  <c r="N11" i="24"/>
  <c r="AO13" i="24"/>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K53" i="7" l="1"/>
  <c r="I58" i="7"/>
  <c r="J28" i="24"/>
  <c r="K58" i="7" l="1"/>
  <c r="M53" i="7"/>
  <c r="M58" i="7" l="1"/>
  <c r="O53" i="7"/>
  <c r="O58" i="7" l="1"/>
  <c r="Q53" i="7"/>
  <c r="I14" i="2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Q58" i="7" l="1"/>
  <c r="S53" i="7"/>
  <c r="AO71" i="20"/>
  <c r="G77" i="21"/>
  <c r="G79" i="21" s="1"/>
  <c r="AO47" i="20"/>
  <c r="AO34" i="20"/>
  <c r="AO57" i="20"/>
  <c r="P20" i="24" l="1" a="1"/>
  <c r="P20" i="24" s="1"/>
  <c r="P24" i="24" a="1"/>
  <c r="P24" i="24" s="1"/>
  <c r="AN19" i="24" a="1"/>
  <c r="AN19" i="24" s="1"/>
  <c r="AN20" i="24" a="1"/>
  <c r="AN20" i="24" s="1"/>
  <c r="AN21" i="24" a="1"/>
  <c r="AN21" i="24" s="1"/>
  <c r="AH23" i="24" a="1"/>
  <c r="AH23" i="24" s="1"/>
  <c r="P23" i="24" a="1"/>
  <c r="P23" i="24" s="1"/>
  <c r="AH19" i="24" a="1"/>
  <c r="AH19" i="24" s="1"/>
  <c r="AH20" i="24" a="1"/>
  <c r="AH20" i="24" s="1"/>
  <c r="AB21" i="24" a="1"/>
  <c r="AB21" i="24" s="1"/>
  <c r="AB22" i="24" a="1"/>
  <c r="AB22" i="24" s="1"/>
  <c r="AN22" i="24" a="1"/>
  <c r="AN22" i="24" s="1"/>
  <c r="AN23" i="24" a="1"/>
  <c r="AN23" i="24" s="1"/>
  <c r="P22" i="24" a="1"/>
  <c r="P22" i="24" s="1"/>
  <c r="AB19" i="24" a="1"/>
  <c r="AB19" i="24" s="1"/>
  <c r="AB20" i="24" a="1"/>
  <c r="AB20" i="24" s="1"/>
  <c r="V21" i="24" a="1"/>
  <c r="V21" i="24" s="1"/>
  <c r="V22" i="24" a="1"/>
  <c r="V22" i="24" s="1"/>
  <c r="AH22" i="24" a="1"/>
  <c r="AH22" i="24" s="1"/>
  <c r="V23" i="24" a="1"/>
  <c r="V23" i="24" s="1"/>
  <c r="V24" i="24" a="1"/>
  <c r="V24" i="24" s="1"/>
  <c r="AB24" i="24" a="1"/>
  <c r="AB24" i="24" s="1"/>
  <c r="AH24" i="24" a="1"/>
  <c r="AH24" i="24" s="1"/>
  <c r="AN24" i="24" a="1"/>
  <c r="AN24" i="24" s="1"/>
  <c r="P19" i="24" a="1"/>
  <c r="P19" i="24" s="1"/>
  <c r="P21" i="24" a="1"/>
  <c r="P21" i="24" s="1"/>
  <c r="V19" i="24" a="1"/>
  <c r="V19" i="24" s="1"/>
  <c r="V20" i="24" a="1"/>
  <c r="V20" i="24" s="1"/>
  <c r="AH21" i="24" a="1"/>
  <c r="AH21" i="24" s="1"/>
  <c r="AB23" i="24" a="1"/>
  <c r="AB23" i="24" s="1"/>
  <c r="S58" i="7"/>
  <c r="U53" i="7"/>
  <c r="AO60" i="20"/>
  <c r="AK61" i="20" s="1"/>
  <c r="BE106" i="3"/>
  <c r="BE107" i="3"/>
  <c r="BE108" i="3"/>
  <c r="BE109" i="3"/>
  <c r="BE110" i="3"/>
  <c r="BE105" i="3"/>
  <c r="BE64" i="3"/>
  <c r="J19" i="24" l="1"/>
  <c r="P29" i="24"/>
  <c r="J20" i="24"/>
  <c r="J24" i="24"/>
  <c r="AN29" i="24"/>
  <c r="J23" i="24"/>
  <c r="AH29" i="24"/>
  <c r="AB29" i="24"/>
  <c r="J22" i="24"/>
  <c r="J21" i="24"/>
  <c r="V29" i="24"/>
  <c r="U58" i="7"/>
  <c r="W53" i="7"/>
  <c r="T826" i="20"/>
  <c r="AF826" i="20" s="1"/>
  <c r="G37" i="21"/>
  <c r="C39" i="21" s="1"/>
  <c r="Y229" i="3"/>
  <c r="Z229" i="3" s="1"/>
  <c r="Y228" i="3"/>
  <c r="Z228" i="3" s="1"/>
  <c r="Y227" i="3"/>
  <c r="Z227" i="3" s="1"/>
  <c r="Y226" i="3"/>
  <c r="Z226" i="3" s="1"/>
  <c r="Y225" i="3"/>
  <c r="Z225" i="3" s="1"/>
  <c r="J29" i="24" l="1"/>
  <c r="BB6" i="24" s="1" a="1"/>
  <c r="BB6" i="24" s="1"/>
  <c r="BB5" i="24" a="1"/>
  <c r="BB5" i="24" s="1"/>
  <c r="Y53" i="7"/>
  <c r="W58" i="7"/>
  <c r="G154" i="21"/>
  <c r="AW927" i="3"/>
  <c r="AG927" i="3" s="1"/>
  <c r="BE104" i="3"/>
  <c r="AT21" i="24" l="1"/>
  <c r="AT22" i="24"/>
  <c r="AT23" i="24"/>
  <c r="AT24" i="24"/>
  <c r="AT20" i="24"/>
  <c r="AY46" i="24"/>
  <c r="AY36" i="24"/>
  <c r="AY42" i="24"/>
  <c r="AY39" i="24"/>
  <c r="AY40" i="24"/>
  <c r="AY43" i="24"/>
  <c r="AY44" i="24"/>
  <c r="AY38" i="24"/>
  <c r="AY47" i="24"/>
  <c r="AT28" i="24"/>
  <c r="AY37" i="24"/>
  <c r="AY45" i="24"/>
  <c r="AT25" i="24"/>
  <c r="AT29" i="24"/>
  <c r="AT26" i="24"/>
  <c r="AT27" i="24"/>
  <c r="AY41" i="24"/>
  <c r="BB4" i="24" a="1"/>
  <c r="BB4" i="24" s="1"/>
  <c r="AT19" i="24"/>
  <c r="Y58" i="7"/>
  <c r="AA53" i="7"/>
  <c r="AD67" i="15"/>
  <c r="Y67" i="15"/>
  <c r="AC53" i="7" l="1"/>
  <c r="AA58" i="7"/>
  <c r="BE103"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E53" i="7" l="1"/>
  <c r="AC58" i="7"/>
  <c r="AY1033" i="3"/>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E58" i="7" l="1"/>
  <c r="AG53" i="7"/>
  <c r="AG58" i="7" s="1"/>
  <c r="BE63" i="3"/>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AZ1057" i="3"/>
  <c r="AZ1056" i="3"/>
  <c r="AZ1054" i="3"/>
  <c r="AZ1058" i="3" s="1"/>
  <c r="BA1061" i="3"/>
  <c r="BE7" i="3" l="1"/>
  <c r="AZ1061" i="3"/>
  <c r="BE8" i="3" l="1"/>
  <c r="BE9" i="3" s="1"/>
  <c r="BH256" i="3"/>
  <c r="G100" i="21"/>
  <c r="B96" i="21"/>
  <c r="B81" i="21"/>
  <c r="B106" i="21"/>
  <c r="B49" i="21"/>
  <c r="B58" i="21"/>
  <c r="C5" i="7" l="1"/>
  <c r="BE10" i="3"/>
  <c r="BE11" i="3" s="1"/>
  <c r="P18" i="21"/>
  <c r="BE12" i="3" l="1"/>
  <c r="BE13" i="3" s="1"/>
  <c r="BE14" i="3" s="1"/>
  <c r="BE15" i="3" s="1"/>
  <c r="G159" i="21"/>
  <c r="I17" i="21" s="1"/>
  <c r="AG453" i="3" l="1"/>
  <c r="BN150" i="3" l="1"/>
  <c r="C177" i="20" l="1"/>
  <c r="U387" i="20"/>
  <c r="AJ724" i="20"/>
  <c r="L90" i="21"/>
  <c r="X760" i="3" l="1"/>
  <c r="AH760" i="3"/>
  <c r="BF759" i="3"/>
  <c r="BS759" i="3"/>
  <c r="BS760" i="3"/>
  <c r="AJ1029" i="3"/>
  <c r="BF748" i="3" l="1"/>
  <c r="AH759" i="3"/>
  <c r="AH750" i="3"/>
  <c r="AY1036" i="3"/>
  <c r="G761" i="3"/>
  <c r="AX703" i="20" l="1"/>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2" i="7"/>
  <c r="E31" i="7"/>
  <c r="E29" i="7"/>
  <c r="E26" i="7"/>
  <c r="AC781" i="3"/>
  <c r="AC782" i="3"/>
  <c r="AC783" i="3"/>
  <c r="AC784" i="3"/>
  <c r="AC795" i="3"/>
  <c r="AC796" i="3"/>
  <c r="AC797" i="3"/>
  <c r="AC798" i="3"/>
  <c r="AC799" i="3"/>
  <c r="AC800" i="3"/>
  <c r="AC801" i="3"/>
  <c r="AC802" i="3"/>
  <c r="AC803" i="3"/>
  <c r="AC804" i="3"/>
  <c r="T25" i="15"/>
  <c r="DG122" i="3"/>
  <c r="R998" i="3" s="1"/>
  <c r="CP726" i="3"/>
  <c r="CP727" i="3"/>
  <c r="CP728" i="3"/>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CZ730" i="3"/>
  <c r="CZ731" i="3"/>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DE733" i="3"/>
  <c r="DE734" i="3"/>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66" i="4"/>
  <c r="B68" i="4"/>
  <c r="R66" i="4"/>
  <c r="R68" i="4"/>
  <c r="A104" i="11"/>
  <c r="C101" i="11"/>
  <c r="C102" i="11"/>
  <c r="C103" i="11"/>
  <c r="C104" i="11"/>
  <c r="B101" i="11"/>
  <c r="B102" i="11"/>
  <c r="B103" i="11"/>
  <c r="B104" i="11"/>
  <c r="C88" i="11"/>
  <c r="C93" i="11"/>
  <c r="B88" i="11"/>
  <c r="B93" i="11"/>
  <c r="A70" i="11"/>
  <c r="C67" i="11"/>
  <c r="C69" i="11"/>
  <c r="B67" i="11"/>
  <c r="B69" i="11"/>
  <c r="A62" i="11"/>
  <c r="A54" i="11"/>
  <c r="A38" i="11"/>
  <c r="A26" i="11"/>
  <c r="C33" i="11"/>
  <c r="C35" i="11"/>
  <c r="B33" i="11"/>
  <c r="B35" i="11"/>
  <c r="C24" i="11"/>
  <c r="C25" i="11"/>
  <c r="C26" i="11"/>
  <c r="B25" i="11"/>
  <c r="B26" i="11"/>
  <c r="D70" i="4"/>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F100" i="13" s="1"/>
  <c r="E101" i="13"/>
  <c r="F101" i="13" s="1"/>
  <c r="E102" i="13"/>
  <c r="F102" i="13" s="1"/>
  <c r="E103" i="13"/>
  <c r="F103" i="13" s="1"/>
  <c r="B100" i="13"/>
  <c r="B101" i="13"/>
  <c r="B102" i="13"/>
  <c r="B103" i="13"/>
  <c r="A69" i="13"/>
  <c r="H66" i="13"/>
  <c r="H67" i="13"/>
  <c r="H68" i="13"/>
  <c r="H69" i="13"/>
  <c r="E66" i="13"/>
  <c r="F66" i="13" s="1"/>
  <c r="E68" i="13"/>
  <c r="F68" i="13" s="1"/>
  <c r="B66" i="13"/>
  <c r="C66" i="13" s="1"/>
  <c r="B68" i="13"/>
  <c r="C68" i="13" s="1"/>
  <c r="A53" i="13"/>
  <c r="H36" i="13"/>
  <c r="H24" i="13"/>
  <c r="E24" i="13"/>
  <c r="B24" i="13"/>
  <c r="A61" i="15"/>
  <c r="BA487" i="3"/>
  <c r="BA478" i="3"/>
  <c r="B100" i="4"/>
  <c r="R100" i="4"/>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5" i="3"/>
  <c r="X735"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F92" i="13" s="1"/>
  <c r="E87" i="13"/>
  <c r="F87" i="13" s="1"/>
  <c r="E51" i="13"/>
  <c r="F51" i="13" s="1"/>
  <c r="E49" i="13"/>
  <c r="F49" i="13" s="1"/>
  <c r="E34" i="13"/>
  <c r="F34" i="13" s="1"/>
  <c r="E32" i="13"/>
  <c r="F32" i="13" s="1"/>
  <c r="E29" i="13"/>
  <c r="F29" i="13" s="1"/>
  <c r="E27" i="13"/>
  <c r="E25" i="13"/>
  <c r="E23" i="13"/>
  <c r="E22" i="13"/>
  <c r="E21" i="13"/>
  <c r="E20" i="13"/>
  <c r="E19" i="13"/>
  <c r="E18" i="13"/>
  <c r="E17" i="13"/>
  <c r="E15" i="13"/>
  <c r="E14" i="13"/>
  <c r="E10" i="13"/>
  <c r="B92" i="13"/>
  <c r="C92" i="13" s="1"/>
  <c r="B87" i="13"/>
  <c r="C87" i="13" s="1"/>
  <c r="B76" i="13"/>
  <c r="C76" i="13" s="1"/>
  <c r="B74" i="13"/>
  <c r="C74" i="13" s="1"/>
  <c r="B73" i="13"/>
  <c r="C73" i="13" s="1"/>
  <c r="B72" i="13"/>
  <c r="C72" i="13" s="1"/>
  <c r="B60" i="13"/>
  <c r="C60" i="13" s="1"/>
  <c r="B59" i="13"/>
  <c r="C59" i="13" s="1"/>
  <c r="B51" i="13"/>
  <c r="C51" i="13" s="1"/>
  <c r="B49" i="13"/>
  <c r="C49" i="13" s="1"/>
  <c r="B34" i="13"/>
  <c r="C34" i="13" s="1"/>
  <c r="B32" i="13"/>
  <c r="C32" i="13" s="1"/>
  <c r="B29" i="13"/>
  <c r="C29" i="13" s="1"/>
  <c r="B27" i="13"/>
  <c r="B25" i="13"/>
  <c r="B23" i="13"/>
  <c r="B22" i="13"/>
  <c r="B21" i="13"/>
  <c r="B20" i="13"/>
  <c r="B19" i="13"/>
  <c r="B18" i="13"/>
  <c r="B17" i="13"/>
  <c r="B5" i="13"/>
  <c r="B6" i="13"/>
  <c r="B7" i="13"/>
  <c r="C8" i="4"/>
  <c r="B9" i="13"/>
  <c r="B10"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2" i="4"/>
  <c r="R87" i="4"/>
  <c r="R76" i="4"/>
  <c r="R72" i="4"/>
  <c r="R73" i="4"/>
  <c r="R74" i="4"/>
  <c r="R60" i="4"/>
  <c r="R59" i="4"/>
  <c r="R51" i="4"/>
  <c r="R49" i="4"/>
  <c r="R34" i="4"/>
  <c r="R32" i="4"/>
  <c r="R29" i="4"/>
  <c r="R27" i="4"/>
  <c r="R25" i="4"/>
  <c r="R23" i="4"/>
  <c r="R22" i="4"/>
  <c r="R21" i="4"/>
  <c r="R20" i="4"/>
  <c r="R19" i="4"/>
  <c r="R18" i="4"/>
  <c r="R17" i="4"/>
  <c r="R15" i="4"/>
  <c r="R14" i="4"/>
  <c r="R9" i="4"/>
  <c r="R7" i="4"/>
  <c r="R6" i="4"/>
  <c r="R5" i="4"/>
  <c r="R4" i="4"/>
  <c r="B5" i="11"/>
  <c r="C5" i="11"/>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B50" i="11"/>
  <c r="B52" i="11"/>
  <c r="C50" i="11"/>
  <c r="C52" i="11"/>
  <c r="B60" i="11"/>
  <c r="C60" i="11"/>
  <c r="B61" i="11"/>
  <c r="C61" i="11"/>
  <c r="B73" i="11"/>
  <c r="C73" i="11"/>
  <c r="B74" i="11"/>
  <c r="C74" i="11"/>
  <c r="B75" i="11"/>
  <c r="C75" i="11"/>
  <c r="B77" i="11"/>
  <c r="C77"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2" i="4"/>
  <c r="B34" i="4"/>
  <c r="H38" i="4"/>
  <c r="K38" i="4"/>
  <c r="L38" i="4"/>
  <c r="O38" i="4"/>
  <c r="P38" i="4"/>
  <c r="P42" i="4"/>
  <c r="P54" i="4"/>
  <c r="P62" i="4"/>
  <c r="P70" i="4"/>
  <c r="P77" i="4"/>
  <c r="P96" i="4"/>
  <c r="P104" i="4"/>
  <c r="Q38" i="4"/>
  <c r="G42" i="4"/>
  <c r="H42" i="4"/>
  <c r="K42" i="4"/>
  <c r="L42" i="4"/>
  <c r="O42" i="4"/>
  <c r="Q42" i="4"/>
  <c r="B49" i="4"/>
  <c r="B51" i="4"/>
  <c r="G54" i="4"/>
  <c r="H54" i="4"/>
  <c r="K54" i="4"/>
  <c r="L54" i="4"/>
  <c r="O54" i="4"/>
  <c r="Q54"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B92" i="4"/>
  <c r="F96" i="4"/>
  <c r="G96" i="4"/>
  <c r="H96" i="4"/>
  <c r="I96" i="4"/>
  <c r="K96" i="4"/>
  <c r="L96" i="4"/>
  <c r="Q96" i="4"/>
  <c r="B101" i="4"/>
  <c r="B102" i="4"/>
  <c r="B103" i="4"/>
  <c r="F104" i="4"/>
  <c r="G104" i="4"/>
  <c r="I104" i="4"/>
  <c r="K104" i="4"/>
  <c r="L104" i="4"/>
  <c r="Q104" i="4"/>
  <c r="I108" i="4"/>
  <c r="J108" i="4"/>
  <c r="K108" i="4"/>
  <c r="L108" i="4"/>
  <c r="M108" i="4"/>
  <c r="N108" i="4"/>
  <c r="O108" i="4"/>
  <c r="P108" i="4"/>
  <c r="Q108" i="4"/>
  <c r="B131" i="4"/>
  <c r="I184" i="3"/>
  <c r="W427" i="3"/>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Q840" i="3"/>
  <c r="U840" i="3"/>
  <c r="Y840" i="3"/>
  <c r="AC840" i="3"/>
  <c r="AG840" i="3"/>
  <c r="Z911" i="3"/>
  <c r="B26" i="13" l="1"/>
  <c r="BE23" i="3"/>
  <c r="AF427" i="3"/>
  <c r="AP595" i="20" s="1"/>
  <c r="BA1047" i="3"/>
  <c r="BE39" i="3"/>
  <c r="AG448" i="3"/>
  <c r="B26" i="4"/>
  <c r="D35" i="11"/>
  <c r="B8" i="13"/>
  <c r="T20" i="21"/>
  <c r="AD7" i="15"/>
  <c r="BE24" i="3"/>
  <c r="BE69" i="3"/>
  <c r="D103" i="11"/>
  <c r="D6" i="11"/>
  <c r="D25" i="11"/>
  <c r="D93" i="11"/>
  <c r="D101" i="11"/>
  <c r="D33" i="11"/>
  <c r="D88" i="11"/>
  <c r="D104" i="11"/>
  <c r="B8" i="4"/>
  <c r="N184" i="24" s="1"/>
  <c r="C12" i="4"/>
  <c r="B12" i="13" s="1"/>
  <c r="D75" i="11"/>
  <c r="L12" i="4"/>
  <c r="H12" i="4"/>
  <c r="D20" i="11"/>
  <c r="D15" i="11"/>
  <c r="D8" i="11"/>
  <c r="D12" i="13"/>
  <c r="D74" i="11"/>
  <c r="C12" i="13"/>
  <c r="D77" i="11"/>
  <c r="D73" i="11"/>
  <c r="D50" i="11"/>
  <c r="D21" i="11"/>
  <c r="D16" i="11"/>
  <c r="B12" i="11"/>
  <c r="D5" i="11"/>
  <c r="D28" i="11"/>
  <c r="N63" i="4"/>
  <c r="N97" i="4" s="1"/>
  <c r="N105" i="4" s="1"/>
  <c r="E12" i="4"/>
  <c r="D12" i="4"/>
  <c r="F12" i="4"/>
  <c r="D11" i="11"/>
  <c r="D24" i="11"/>
  <c r="O12" i="4"/>
  <c r="D10" i="11"/>
  <c r="Q12" i="4"/>
  <c r="K12" i="4"/>
  <c r="D61" i="11"/>
  <c r="B9" i="11"/>
  <c r="J12" i="4"/>
  <c r="D30" i="11"/>
  <c r="D22" i="11"/>
  <c r="O63" i="4"/>
  <c r="O97" i="4" s="1"/>
  <c r="O105" i="4" s="1"/>
  <c r="M63" i="4"/>
  <c r="M97" i="4" s="1"/>
  <c r="M105" i="4" s="1"/>
  <c r="N12" i="4"/>
  <c r="I12" i="4"/>
  <c r="D102" i="11"/>
  <c r="P63" i="4"/>
  <c r="P97" i="4" s="1"/>
  <c r="P105" i="4" s="1"/>
  <c r="I63" i="13"/>
  <c r="I97" i="13" s="1"/>
  <c r="I105" i="13" s="1"/>
  <c r="I107" i="13" s="1"/>
  <c r="R11" i="4"/>
  <c r="I63" i="4"/>
  <c r="I97" i="4" s="1"/>
  <c r="I105" i="4" s="1"/>
  <c r="L63" i="4"/>
  <c r="L97" i="4" s="1"/>
  <c r="L105" i="4" s="1"/>
  <c r="D52" i="11"/>
  <c r="D18"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9" i="11"/>
  <c r="D7" i="11"/>
  <c r="R8" i="4"/>
  <c r="G63" i="13"/>
  <c r="G97" i="13" s="1"/>
  <c r="G105" i="13" s="1"/>
  <c r="G107" i="13" s="1"/>
  <c r="C27" i="11"/>
  <c r="H63" i="4"/>
  <c r="H97" i="4" s="1"/>
  <c r="C9" i="11"/>
  <c r="T63" i="4"/>
  <c r="K63" i="4"/>
  <c r="K97" i="4" s="1"/>
  <c r="K105" i="4" s="1"/>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C7" i="7"/>
  <c r="G12" i="4"/>
  <c r="G113" i="21"/>
  <c r="AA29" i="7"/>
  <c r="O29" i="7"/>
  <c r="AY1012" i="3"/>
  <c r="I1057" i="3" s="1"/>
  <c r="C806" i="3"/>
  <c r="Y29" i="7"/>
  <c r="G31" i="7"/>
  <c r="I31" i="7" s="1"/>
  <c r="K31" i="7" s="1"/>
  <c r="M31" i="7" s="1"/>
  <c r="O31" i="7" s="1"/>
  <c r="Q31" i="7" s="1"/>
  <c r="S31" i="7" s="1"/>
  <c r="U31" i="7" s="1"/>
  <c r="W31" i="7" s="1"/>
  <c r="Y31" i="7" s="1"/>
  <c r="AA31" i="7" s="1"/>
  <c r="AC31" i="7" s="1"/>
  <c r="AE31" i="7" s="1"/>
  <c r="AG31" i="7" s="1"/>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CP761" i="3"/>
  <c r="DX677" i="3" s="1"/>
  <c r="DU761" i="3"/>
  <c r="AG29" i="7"/>
  <c r="K29" i="7"/>
  <c r="S29"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26" i="7"/>
  <c r="I26" i="7" s="1"/>
  <c r="K26" i="7" s="1"/>
  <c r="M26" i="7" s="1"/>
  <c r="O26" i="7" s="1"/>
  <c r="Q26" i="7" s="1"/>
  <c r="S26" i="7" s="1"/>
  <c r="U26" i="7" s="1"/>
  <c r="W26" i="7" s="1"/>
  <c r="Y26" i="7" s="1"/>
  <c r="AA26" i="7" s="1"/>
  <c r="AC26" i="7" s="1"/>
  <c r="AE26" i="7" s="1"/>
  <c r="AG26" i="7" s="1"/>
  <c r="I29" i="7"/>
  <c r="R28" i="21" a="1"/>
  <c r="R28" i="21" s="1"/>
  <c r="ET761" i="3"/>
  <c r="T24" i="21"/>
  <c r="B27" i="1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DZ805" i="3"/>
  <c r="R35" i="21" a="1"/>
  <c r="R35" i="21" s="1"/>
  <c r="R43" i="21" a="1"/>
  <c r="R43" i="21" s="1"/>
  <c r="R31" i="21" a="1"/>
  <c r="R31" i="21" s="1"/>
  <c r="R997" i="3"/>
  <c r="R996" i="3"/>
  <c r="R995" i="3"/>
  <c r="AC785" i="3"/>
  <c r="T41" i="21"/>
  <c r="E104" i="20"/>
  <c r="R23" i="21" a="1"/>
  <c r="R23" i="21" s="1"/>
  <c r="E103" i="20"/>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R33" i="21" a="1"/>
  <c r="R33" i="21" s="1"/>
  <c r="R24" i="21" a="1"/>
  <c r="R24" i="21" s="1"/>
  <c r="E27" i="21"/>
  <c r="G51" i="21"/>
  <c r="E26" i="21"/>
  <c r="E24" i="21"/>
  <c r="F24" i="21" s="1"/>
  <c r="G40" i="8"/>
  <c r="E28" i="21"/>
  <c r="E25" i="21"/>
  <c r="F25" i="21" s="1"/>
  <c r="G25" i="21" s="1"/>
  <c r="AG449" i="3" l="1"/>
  <c r="C765" i="3"/>
  <c r="AG450" i="3"/>
  <c r="AG454" i="3" s="1"/>
  <c r="T212" i="3"/>
  <c r="BE40" i="3"/>
  <c r="Y620" i="20"/>
  <c r="AP600" i="20"/>
  <c r="AJ634" i="20"/>
  <c r="AK816" i="20" s="1"/>
  <c r="T841" i="20" s="1"/>
  <c r="AF841" i="20" s="1"/>
  <c r="BE82" i="3" s="1"/>
  <c r="G108" i="21"/>
  <c r="B12" i="4"/>
  <c r="R12" i="4"/>
  <c r="D12" i="11"/>
  <c r="B13" i="11"/>
  <c r="D27" i="11"/>
  <c r="T97" i="4"/>
  <c r="H63" i="13"/>
  <c r="BE71" i="3"/>
  <c r="D9" i="11"/>
  <c r="C13" i="11"/>
  <c r="BA1048" i="3"/>
  <c r="BA1057" i="3" s="1" a="1"/>
  <c r="BA1057" i="3" s="1"/>
  <c r="AS373" i="20"/>
  <c r="G153" i="21"/>
  <c r="AY1014"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T740" i="3"/>
  <c r="BU740" i="3" s="1"/>
  <c r="BT748" i="3"/>
  <c r="BU748" i="3" s="1"/>
  <c r="BT734" i="3"/>
  <c r="BT750" i="3"/>
  <c r="BU750" i="3" s="1"/>
  <c r="BT733" i="3"/>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61" i="3"/>
  <c r="DX665" i="3"/>
  <c r="EC647" i="3"/>
  <c r="EC660" i="3"/>
  <c r="I1061" i="3"/>
  <c r="AY1015" i="3" s="1"/>
  <c r="AF837" i="20"/>
  <c r="BE79" i="3"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T18" i="21"/>
  <c r="G60" i="21"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59" i="3"/>
  <c r="EH643" i="3"/>
  <c r="EH655" i="3"/>
  <c r="EH653" i="3"/>
  <c r="EH657" i="3"/>
  <c r="EH658" i="3"/>
  <c r="EH677" i="3"/>
  <c r="EH660" i="3"/>
  <c r="EH656" i="3"/>
  <c r="EH644" i="3"/>
  <c r="DD763" i="3"/>
  <c r="EH650"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ER658" i="3"/>
  <c r="AW118" i="20"/>
  <c r="DX653" i="3"/>
  <c r="CU810" i="3"/>
  <c r="AB996" i="3" s="1"/>
  <c r="AJ996" i="3" s="1"/>
  <c r="ER676" i="3"/>
  <c r="CT806" i="3"/>
  <c r="DU808" i="3" s="1"/>
  <c r="DU807" i="3"/>
  <c r="DE810" i="3"/>
  <c r="AB998" i="3" s="1"/>
  <c r="AJ998" i="3" s="1"/>
  <c r="EM658" i="3"/>
  <c r="EM654" i="3"/>
  <c r="EM661" i="3"/>
  <c r="EM662" i="3"/>
  <c r="DI763" i="3"/>
  <c r="EM677" i="3"/>
  <c r="EM645" i="3"/>
  <c r="EM665" i="3"/>
  <c r="EM663" i="3"/>
  <c r="EM676" i="3"/>
  <c r="EM648" i="3"/>
  <c r="EM653" i="3"/>
  <c r="EM655" i="3"/>
  <c r="EM647" i="3"/>
  <c r="EM657" i="3"/>
  <c r="EM664" i="3"/>
  <c r="EM652" i="3"/>
  <c r="EM646" i="3"/>
  <c r="EM656" i="3"/>
  <c r="EH645" i="3"/>
  <c r="ET807" i="3"/>
  <c r="EM643" i="3"/>
  <c r="E6" i="7"/>
  <c r="E29" i="21"/>
  <c r="G24" i="21"/>
  <c r="AD27" i="15" l="1"/>
  <c r="Y27" i="15"/>
  <c r="AI27" i="15"/>
  <c r="T27" i="15"/>
  <c r="AF1023" i="3"/>
  <c r="AD68" i="15"/>
  <c r="BA1051" i="3"/>
  <c r="BD1060" i="3" s="1" a="1"/>
  <c r="BD1060" i="3" s="1"/>
  <c r="O27" i="21"/>
  <c r="P27" i="21" s="1" a="1"/>
  <c r="P27" i="21" s="1"/>
  <c r="S27" i="21" s="1"/>
  <c r="O28" i="21"/>
  <c r="P28" i="21" s="1" a="1"/>
  <c r="P28" i="21" s="1"/>
  <c r="S28" i="21" s="1"/>
  <c r="O25" i="21"/>
  <c r="P25" i="21" s="1" a="1"/>
  <c r="P25" i="21" s="1"/>
  <c r="S25" i="21" s="1"/>
  <c r="O26" i="21"/>
  <c r="P26" i="21" s="1" a="1"/>
  <c r="P26" i="21" s="1"/>
  <c r="S26" i="21"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D13" i="11"/>
  <c r="T105" i="4"/>
  <c r="H97" i="13"/>
  <c r="P29" i="21" a="1"/>
  <c r="P29" i="21" s="1"/>
  <c r="S29" i="21" s="1"/>
  <c r="P31" i="21" a="1"/>
  <c r="P31" i="21" s="1"/>
  <c r="S31" i="21" s="1"/>
  <c r="P30" i="21" a="1"/>
  <c r="P30" i="21" s="1"/>
  <c r="S30" i="21" s="1"/>
  <c r="DU763" i="3"/>
  <c r="O764" i="3" s="1"/>
  <c r="BG761" i="3"/>
  <c r="BT761" i="3"/>
  <c r="AX708" i="20"/>
  <c r="AO708" i="20" s="1"/>
  <c r="BH726" i="3"/>
  <c r="AW121" i="20"/>
  <c r="EC678" i="3"/>
  <c r="J129" i="20" s="1"/>
  <c r="J132" i="20" s="1"/>
  <c r="J135" i="20" s="1"/>
  <c r="EW678" i="3"/>
  <c r="AD129" i="20" s="1"/>
  <c r="AD132" i="20" s="1"/>
  <c r="AD135" i="20" s="1"/>
  <c r="ER678" i="3"/>
  <c r="Y129" i="20" s="1"/>
  <c r="Y132" i="20" s="1"/>
  <c r="Y135" i="20" s="1"/>
  <c r="AJ995" i="3"/>
  <c r="AB999" i="3"/>
  <c r="AJ999" i="3" s="1"/>
  <c r="G6" i="7"/>
  <c r="E7" i="7"/>
  <c r="F27" i="21"/>
  <c r="G52" i="21"/>
  <c r="G54" i="21" s="1"/>
  <c r="G56" i="21" s="1"/>
  <c r="E12" i="21" s="1"/>
  <c r="F28" i="21"/>
  <c r="G28" i="21" s="1"/>
  <c r="G61" i="21"/>
  <c r="G63" i="21" s="1"/>
  <c r="G65" i="21" s="1"/>
  <c r="E13" i="21" s="1"/>
  <c r="AK190" i="20" l="1"/>
  <c r="T827" i="20"/>
  <c r="AF827" i="20" s="1"/>
  <c r="H105" i="13"/>
  <c r="T107" i="4"/>
  <c r="H107" i="13" s="1"/>
  <c r="G45" i="21"/>
  <c r="G47" i="21" s="1"/>
  <c r="E10" i="21" s="1"/>
  <c r="E11" i="21"/>
  <c r="AP718" i="20"/>
  <c r="AP719" i="20"/>
  <c r="AJ1001" i="3"/>
  <c r="AB1000" i="3"/>
  <c r="DU810" i="3"/>
  <c r="U386" i="20" s="1"/>
  <c r="P430" i="3"/>
  <c r="I6" i="7"/>
  <c r="G7" i="7"/>
  <c r="G27" i="21"/>
  <c r="F26" i="21"/>
  <c r="AJ1016" i="3" l="1"/>
  <c r="AJ1038" i="3"/>
  <c r="AJ1045" i="3"/>
  <c r="I15" i="21" s="1"/>
  <c r="AD11" i="15"/>
  <c r="AD23" i="15" s="1"/>
  <c r="AD26" i="15" s="1"/>
  <c r="AD28" i="15" s="1"/>
  <c r="AI11" i="15"/>
  <c r="AI23" i="15" s="1"/>
  <c r="AI26" i="15" s="1"/>
  <c r="AI28" i="15" s="1"/>
  <c r="BE72" i="3"/>
  <c r="T833" i="20"/>
  <c r="AF833" i="20" s="1"/>
  <c r="BE76" i="3" s="1"/>
  <c r="AJ1054" i="3"/>
  <c r="AJ1058" i="3"/>
  <c r="AP563" i="20"/>
  <c r="K6" i="7"/>
  <c r="I7" i="7"/>
  <c r="G26" i="21"/>
  <c r="F29" i="21"/>
  <c r="G29" i="21"/>
  <c r="AP566" i="20" l="1"/>
  <c r="AJ1062" i="3"/>
  <c r="AP565" i="20"/>
  <c r="M6" i="7"/>
  <c r="K7" i="7"/>
  <c r="G93" i="21"/>
  <c r="G31" i="21"/>
  <c r="G33" i="21" s="1"/>
  <c r="E9" i="21" s="1"/>
  <c r="G102" i="21"/>
  <c r="G104" i="21" s="1"/>
  <c r="E16" i="21" s="1"/>
  <c r="G125" i="21"/>
  <c r="G110" i="21"/>
  <c r="AP567" i="20" l="1"/>
  <c r="G94" i="21"/>
  <c r="E15" i="21" s="1"/>
  <c r="T24" i="15"/>
  <c r="AP570" i="20"/>
  <c r="AP569" i="20" s="1"/>
  <c r="M7" i="7"/>
  <c r="O6" i="7"/>
  <c r="G115" i="21"/>
  <c r="G127" i="21"/>
  <c r="G111" i="21"/>
  <c r="AP572" i="20" l="1"/>
  <c r="AF565" i="20" s="1"/>
  <c r="G129" i="21"/>
  <c r="E17" i="21" s="1"/>
  <c r="E14" i="21" s="1"/>
  <c r="E18" i="21" s="1"/>
  <c r="O7" i="7"/>
  <c r="Q6" i="7"/>
  <c r="Q7" i="7" l="1"/>
  <c r="S6" i="7"/>
  <c r="S7" i="7" l="1"/>
  <c r="U6" i="7"/>
  <c r="U7" i="7" l="1"/>
  <c r="W6" i="7"/>
  <c r="Y6" i="7" l="1"/>
  <c r="W7" i="7"/>
  <c r="Y7" i="7" l="1"/>
  <c r="AA6" i="7"/>
  <c r="AC6" i="7" l="1"/>
  <c r="AA7" i="7"/>
  <c r="AE6" i="7" l="1"/>
  <c r="AC7" i="7"/>
  <c r="AE7" i="7" l="1"/>
  <c r="AG6" i="7"/>
  <c r="AG7" i="7" l="1"/>
  <c r="BH761" i="3" l="1"/>
  <c r="AC761" i="3" s="1"/>
  <c r="BE42" i="3" l="1"/>
  <c r="E92" i="20"/>
  <c r="E93" i="20" s="1"/>
  <c r="E94" i="20" s="1"/>
  <c r="E102" i="20"/>
  <c r="E105" i="20" s="1"/>
  <c r="AP105" i="20" s="1"/>
  <c r="AK108" i="20" s="1"/>
  <c r="T828" i="20" s="1"/>
  <c r="AF828" i="20" s="1"/>
  <c r="BE73" i="3" l="1"/>
  <c r="H3" i="21"/>
  <c r="E33" i="7" l="1"/>
  <c r="G33" i="7" s="1"/>
  <c r="I33" i="7" s="1"/>
  <c r="K33" i="7" s="1"/>
  <c r="M33" i="7" s="1"/>
  <c r="O33" i="7" s="1"/>
  <c r="Q33" i="7" s="1"/>
  <c r="S33" i="7" s="1"/>
  <c r="U33" i="7" s="1"/>
  <c r="W33" i="7" s="1"/>
  <c r="Y33" i="7" s="1"/>
  <c r="AA33" i="7" s="1"/>
  <c r="AC33" i="7" s="1"/>
  <c r="AE33" i="7" s="1"/>
  <c r="AG33" i="7" s="1"/>
  <c r="G24" i="7" l="1"/>
  <c r="I24" i="7" s="1"/>
  <c r="K24" i="7" s="1"/>
  <c r="M24" i="7" s="1"/>
  <c r="O24" i="7" s="1"/>
  <c r="Q24" i="7" s="1"/>
  <c r="S24" i="7" s="1"/>
  <c r="U24" i="7" s="1"/>
  <c r="W24" i="7" s="1"/>
  <c r="Y24" i="7" s="1"/>
  <c r="AA24" i="7" s="1"/>
  <c r="AC24" i="7" s="1"/>
  <c r="AE24" i="7" s="1"/>
  <c r="AG24" i="7" s="1"/>
  <c r="X731" i="3" l="1"/>
  <c r="AH731" i="3" s="1"/>
  <c r="BU731" i="3" s="1"/>
  <c r="AQ116" i="20"/>
  <c r="D9" i="8"/>
  <c r="FJ731" i="3"/>
  <c r="EH648" i="3" s="1"/>
  <c r="EZ726" i="3" l="1"/>
  <c r="X726" i="3"/>
  <c r="AH726" i="3" s="1"/>
  <c r="BU726" i="3" s="1"/>
  <c r="AQ111" i="20"/>
  <c r="D4" i="8"/>
  <c r="D6" i="8"/>
  <c r="X728" i="3"/>
  <c r="AH728" i="3" s="1"/>
  <c r="BU728" i="3" s="1"/>
  <c r="AQ113" i="20"/>
  <c r="EZ728" i="3"/>
  <c r="DX645" i="3" s="1"/>
  <c r="DX643" i="3" l="1"/>
  <c r="O761" i="3"/>
  <c r="AQ112" i="20"/>
  <c r="X727" i="3"/>
  <c r="AH727" i="3" s="1"/>
  <c r="BU727" i="3" s="1"/>
  <c r="D5" i="8"/>
  <c r="EZ727" i="3"/>
  <c r="AQ117" i="20"/>
  <c r="X732" i="3"/>
  <c r="AH732" i="3" s="1"/>
  <c r="BU732" i="3" s="1"/>
  <c r="FO732" i="3"/>
  <c r="D10" i="8"/>
  <c r="AQ118" i="20"/>
  <c r="D11" i="8"/>
  <c r="FO733" i="3"/>
  <c r="EM650" i="3" s="1"/>
  <c r="X733" i="3"/>
  <c r="AH733" i="3" s="1"/>
  <c r="BU733" i="3" s="1"/>
  <c r="AQ115" i="20"/>
  <c r="D8" i="8"/>
  <c r="X730" i="3"/>
  <c r="AH730" i="3" s="1"/>
  <c r="BU730" i="3" s="1"/>
  <c r="FJ730" i="3"/>
  <c r="EH647" i="3" s="1"/>
  <c r="FO734" i="3"/>
  <c r="EM651" i="3" s="1"/>
  <c r="AQ119" i="20"/>
  <c r="X734" i="3"/>
  <c r="AH734" i="3" s="1"/>
  <c r="BU734" i="3" s="1"/>
  <c r="D12" i="8"/>
  <c r="X729" i="3"/>
  <c r="AH729" i="3" s="1"/>
  <c r="BU729" i="3" s="1"/>
  <c r="AQ114" i="20"/>
  <c r="FJ729" i="3"/>
  <c r="D7" i="8"/>
  <c r="I7" i="8" s="1"/>
  <c r="Y808" i="3" l="1"/>
  <c r="Y809" i="3"/>
  <c r="E4" i="7" s="1"/>
  <c r="D40" i="8"/>
  <c r="FO761" i="3"/>
  <c r="EM649" i="3"/>
  <c r="EM678" i="3" s="1"/>
  <c r="T129" i="20" s="1"/>
  <c r="T132" i="20" s="1"/>
  <c r="T135" i="20" s="1"/>
  <c r="EH646" i="3"/>
  <c r="EH678" i="3" s="1"/>
  <c r="O129" i="20" s="1"/>
  <c r="O132" i="20" s="1"/>
  <c r="O135" i="20" s="1"/>
  <c r="FJ761" i="3"/>
  <c r="BU761" i="3"/>
  <c r="AH761" i="3" s="1"/>
  <c r="BE43" i="3" s="1"/>
  <c r="DX644" i="3"/>
  <c r="DX678" i="3" s="1"/>
  <c r="E129" i="20" s="1"/>
  <c r="E132" i="20" s="1"/>
  <c r="E135" i="20" s="1"/>
  <c r="EZ761" i="3"/>
  <c r="E137" i="20" l="1"/>
  <c r="E138" i="20" s="1"/>
  <c r="AK142" i="20" s="1"/>
  <c r="T829" i="20" s="1"/>
  <c r="AF829" i="20" s="1"/>
  <c r="BE74" i="3" s="1"/>
  <c r="G4" i="7"/>
  <c r="E5" i="7"/>
  <c r="E30" i="7" l="1"/>
  <c r="G30" i="7" s="1"/>
  <c r="I30" i="7" s="1"/>
  <c r="K30" i="7" s="1"/>
  <c r="M30" i="7" s="1"/>
  <c r="O30" i="7" s="1"/>
  <c r="Q30" i="7" s="1"/>
  <c r="S30" i="7" s="1"/>
  <c r="U30" i="7" s="1"/>
  <c r="W30" i="7" s="1"/>
  <c r="Y30" i="7" s="1"/>
  <c r="AA30" i="7" s="1"/>
  <c r="AC30" i="7" s="1"/>
  <c r="AE30" i="7" s="1"/>
  <c r="AG30" i="7" s="1"/>
  <c r="G5" i="7"/>
  <c r="I4" i="7"/>
  <c r="I5" i="7" l="1"/>
  <c r="K4" i="7"/>
  <c r="W855" i="3" l="1"/>
  <c r="K5" i="7"/>
  <c r="M4" i="7"/>
  <c r="M5" i="7" l="1"/>
  <c r="O4" i="7"/>
  <c r="E15" i="7"/>
  <c r="O5" i="7" l="1"/>
  <c r="Q4" i="7"/>
  <c r="G15" i="7"/>
  <c r="Q5" i="7" l="1"/>
  <c r="S4" i="7"/>
  <c r="I15" i="7"/>
  <c r="U4" i="7" l="1"/>
  <c r="S5" i="7"/>
  <c r="K15" i="7"/>
  <c r="U5" i="7" l="1"/>
  <c r="W4" i="7"/>
  <c r="M15" i="7"/>
  <c r="W5" i="7" l="1"/>
  <c r="Y4" i="7"/>
  <c r="O15" i="7"/>
  <c r="AA4" i="7" l="1"/>
  <c r="Y5" i="7"/>
  <c r="Q15" i="7"/>
  <c r="AA5" i="7" l="1"/>
  <c r="AC4" i="7"/>
  <c r="S15" i="7"/>
  <c r="AC5" i="7" l="1"/>
  <c r="AE4" i="7"/>
  <c r="U15" i="7"/>
  <c r="AE5" i="7" l="1"/>
  <c r="AG4" i="7"/>
  <c r="AG5" i="7" s="1"/>
  <c r="W15" i="7"/>
  <c r="Y15" i="7" l="1"/>
  <c r="AA15" i="7" l="1"/>
  <c r="AC15" i="7" l="1"/>
  <c r="AE15" i="7" l="1"/>
  <c r="AG15" i="7" l="1"/>
  <c r="G108" i="4" l="1"/>
  <c r="G30" i="4" s="1"/>
  <c r="G38" i="4" s="1"/>
  <c r="G63" i="4" s="1"/>
  <c r="G97" i="4" s="1"/>
  <c r="G105" i="4" s="1"/>
  <c r="W888" i="3" l="1"/>
  <c r="E21" i="7" s="1"/>
  <c r="G21" i="7" s="1"/>
  <c r="I21" i="7" s="1"/>
  <c r="K21" i="7" s="1"/>
  <c r="M21" i="7" s="1"/>
  <c r="O21" i="7" s="1"/>
  <c r="Q21" i="7" s="1"/>
  <c r="S21" i="7" s="1"/>
  <c r="U21" i="7" s="1"/>
  <c r="W21" i="7" s="1"/>
  <c r="Y21" i="7" s="1"/>
  <c r="AA21" i="7" s="1"/>
  <c r="AC21" i="7" s="1"/>
  <c r="AE21" i="7" s="1"/>
  <c r="AG21" i="7" s="1"/>
  <c r="E19" i="7"/>
  <c r="G19" i="7" s="1"/>
  <c r="I19" i="7" s="1"/>
  <c r="K19" i="7" s="1"/>
  <c r="M19" i="7" s="1"/>
  <c r="O19" i="7" s="1"/>
  <c r="Q19" i="7" s="1"/>
  <c r="S19" i="7" s="1"/>
  <c r="U19" i="7" s="1"/>
  <c r="W19" i="7" s="1"/>
  <c r="Y19" i="7" s="1"/>
  <c r="AA19" i="7" s="1"/>
  <c r="AC19" i="7" s="1"/>
  <c r="AE19" i="7" s="1"/>
  <c r="AG19" i="7" s="1"/>
  <c r="E27" i="7"/>
  <c r="E28" i="7"/>
  <c r="E50" i="13" l="1"/>
  <c r="F50" i="13" s="1"/>
  <c r="C70" i="11"/>
  <c r="B69" i="13"/>
  <c r="C69" i="13" s="1"/>
  <c r="B70" i="11"/>
  <c r="B69" i="4"/>
  <c r="E69" i="4"/>
  <c r="R69" i="4" s="1"/>
  <c r="B65" i="4"/>
  <c r="B65" i="13"/>
  <c r="C65" i="13" s="1"/>
  <c r="E65" i="4"/>
  <c r="C66" i="11"/>
  <c r="B66" i="11"/>
  <c r="B53" i="11"/>
  <c r="E52" i="4"/>
  <c r="R52" i="4" s="1"/>
  <c r="C53" i="11"/>
  <c r="D53" i="11" s="1"/>
  <c r="B52" i="13"/>
  <c r="C52" i="13" s="1"/>
  <c r="B52" i="4"/>
  <c r="C89" i="11"/>
  <c r="B89" i="11"/>
  <c r="B88" i="4"/>
  <c r="B88" i="13"/>
  <c r="C88" i="13" s="1"/>
  <c r="E88" i="4"/>
  <c r="R88" i="4" s="1"/>
  <c r="B91" i="13"/>
  <c r="C91" i="13" s="1"/>
  <c r="E91" i="4"/>
  <c r="R91" i="4" s="1"/>
  <c r="B92" i="11"/>
  <c r="B91" i="4"/>
  <c r="C92" i="11"/>
  <c r="D92" i="11" s="1"/>
  <c r="B58" i="13"/>
  <c r="C58" i="13" s="1"/>
  <c r="E58" i="4"/>
  <c r="R58" i="4" s="1"/>
  <c r="B58" i="4"/>
  <c r="B59" i="11"/>
  <c r="C59" i="11"/>
  <c r="D59" i="11" s="1"/>
  <c r="B50" i="13"/>
  <c r="C50" i="13" s="1"/>
  <c r="B51" i="11"/>
  <c r="E50" i="4"/>
  <c r="R50" i="4" s="1"/>
  <c r="C51" i="11"/>
  <c r="D51" i="11" s="1"/>
  <c r="B50" i="4"/>
  <c r="B47" i="4"/>
  <c r="B47" i="13"/>
  <c r="C47" i="13" s="1"/>
  <c r="B48" i="11"/>
  <c r="E47" i="4"/>
  <c r="R47" i="4" s="1"/>
  <c r="C48" i="11"/>
  <c r="D48" i="11" s="1"/>
  <c r="G27" i="7"/>
  <c r="I27" i="7" s="1"/>
  <c r="K27" i="7" s="1"/>
  <c r="M27" i="7" s="1"/>
  <c r="O27" i="7" s="1"/>
  <c r="Q27" i="7" s="1"/>
  <c r="S27" i="7" s="1"/>
  <c r="U27" i="7" s="1"/>
  <c r="W27" i="7" s="1"/>
  <c r="Y27" i="7" s="1"/>
  <c r="AA27" i="7" s="1"/>
  <c r="AC27" i="7" s="1"/>
  <c r="AE27" i="7" s="1"/>
  <c r="AG27" i="7" s="1"/>
  <c r="M28" i="7"/>
  <c r="AA28" i="7"/>
  <c r="O28" i="7"/>
  <c r="W28" i="7"/>
  <c r="S28" i="7"/>
  <c r="Y28" i="7"/>
  <c r="AG28" i="7"/>
  <c r="AE28" i="7"/>
  <c r="K28" i="7"/>
  <c r="G28" i="7"/>
  <c r="I28" i="7"/>
  <c r="Q28" i="7"/>
  <c r="U28" i="7"/>
  <c r="AC28" i="7"/>
  <c r="W881" i="3"/>
  <c r="E20" i="7" s="1"/>
  <c r="G20" i="7" s="1"/>
  <c r="I20" i="7" s="1"/>
  <c r="K20" i="7" s="1"/>
  <c r="M20" i="7" s="1"/>
  <c r="O20" i="7" s="1"/>
  <c r="Q20" i="7" s="1"/>
  <c r="S20" i="7" s="1"/>
  <c r="U20" i="7" s="1"/>
  <c r="W20" i="7" s="1"/>
  <c r="Y20" i="7" s="1"/>
  <c r="AA20" i="7" s="1"/>
  <c r="AC20" i="7" s="1"/>
  <c r="AE20" i="7" s="1"/>
  <c r="AG20" i="7" s="1"/>
  <c r="W863" i="3"/>
  <c r="Z825" i="3"/>
  <c r="E47" i="13" l="1"/>
  <c r="F47" i="13" s="1"/>
  <c r="E52" i="13"/>
  <c r="F52" i="13" s="1"/>
  <c r="R65" i="4"/>
  <c r="D70" i="11"/>
  <c r="D66" i="11"/>
  <c r="D89" i="11"/>
  <c r="E65" i="13"/>
  <c r="F65" i="13" s="1"/>
  <c r="B95" i="11"/>
  <c r="E94" i="4"/>
  <c r="R94" i="4" s="1"/>
  <c r="C95" i="11"/>
  <c r="D95" i="11" s="1"/>
  <c r="B94" i="13"/>
  <c r="C94" i="13" s="1"/>
  <c r="B94" i="4"/>
  <c r="E17" i="7"/>
  <c r="G17" i="7" s="1"/>
  <c r="I17" i="7" s="1"/>
  <c r="K17" i="7" s="1"/>
  <c r="M17" i="7" s="1"/>
  <c r="O17" i="7" s="1"/>
  <c r="Q17" i="7" s="1"/>
  <c r="S17" i="7" s="1"/>
  <c r="U17" i="7" s="1"/>
  <c r="W17" i="7" s="1"/>
  <c r="Y17" i="7" s="1"/>
  <c r="AA17" i="7" s="1"/>
  <c r="AC17" i="7" s="1"/>
  <c r="AE17" i="7" s="1"/>
  <c r="AG17" i="7" s="1"/>
  <c r="Z826" i="3"/>
  <c r="E8" i="7"/>
  <c r="E69" i="13"/>
  <c r="F69" i="13" s="1"/>
  <c r="E91" i="13"/>
  <c r="F91" i="13" s="1"/>
  <c r="W870" i="3"/>
  <c r="E93" i="13" l="1"/>
  <c r="F93" i="13" s="1"/>
  <c r="E94" i="13"/>
  <c r="F94" i="13" s="1"/>
  <c r="E95" i="13"/>
  <c r="F95" i="13" s="1"/>
  <c r="G8" i="7"/>
  <c r="E9" i="7"/>
  <c r="E11" i="7" s="1"/>
  <c r="B95" i="4"/>
  <c r="B95" i="13"/>
  <c r="C95" i="13" s="1"/>
  <c r="E95" i="4"/>
  <c r="R95" i="4" s="1"/>
  <c r="C96" i="11"/>
  <c r="B96" i="11"/>
  <c r="C87" i="11"/>
  <c r="B87" i="11"/>
  <c r="B86" i="4"/>
  <c r="B86" i="13"/>
  <c r="C86" i="13" s="1"/>
  <c r="E86" i="4"/>
  <c r="R86" i="4" s="1"/>
  <c r="B40" i="13"/>
  <c r="C40" i="13" s="1"/>
  <c r="B41" i="11"/>
  <c r="C42" i="4"/>
  <c r="C41" i="11"/>
  <c r="E40" i="4"/>
  <c r="B40" i="4"/>
  <c r="B85" i="11"/>
  <c r="E84" i="4"/>
  <c r="R84" i="4" s="1"/>
  <c r="B84" i="4"/>
  <c r="B84" i="13"/>
  <c r="C84" i="13" s="1"/>
  <c r="C85" i="11"/>
  <c r="C42" i="11"/>
  <c r="E41" i="4"/>
  <c r="R41" i="4" s="1"/>
  <c r="B41" i="13"/>
  <c r="C41" i="13" s="1"/>
  <c r="B41" i="4"/>
  <c r="B42" i="11"/>
  <c r="C44" i="11"/>
  <c r="B43" i="4"/>
  <c r="B43" i="13"/>
  <c r="C43" i="13" s="1"/>
  <c r="E43" i="4"/>
  <c r="R43" i="4" s="1"/>
  <c r="B44" i="11"/>
  <c r="B85" i="13"/>
  <c r="C85" i="13" s="1"/>
  <c r="B86" i="11"/>
  <c r="E85" i="4"/>
  <c r="R85" i="4" s="1"/>
  <c r="C86" i="11"/>
  <c r="B85" i="4"/>
  <c r="E90" i="4"/>
  <c r="R90" i="4" s="1"/>
  <c r="B90" i="4"/>
  <c r="B90" i="13"/>
  <c r="C90" i="13" s="1"/>
  <c r="C91" i="11"/>
  <c r="B91" i="11"/>
  <c r="C94" i="11"/>
  <c r="B93" i="4"/>
  <c r="B94" i="11"/>
  <c r="E93" i="4"/>
  <c r="R93" i="4" s="1"/>
  <c r="B93" i="13"/>
  <c r="C93" i="13" s="1"/>
  <c r="B46" i="4"/>
  <c r="C47" i="11"/>
  <c r="B47" i="11"/>
  <c r="B46" i="13"/>
  <c r="C46" i="13" s="1"/>
  <c r="E46" i="4"/>
  <c r="R46" i="4" s="1"/>
  <c r="E36" i="4"/>
  <c r="R36" i="4" s="1"/>
  <c r="C37" i="11"/>
  <c r="B36" i="13"/>
  <c r="C36" i="13" s="1"/>
  <c r="B37" i="11"/>
  <c r="B36" i="4"/>
  <c r="C70" i="4"/>
  <c r="B67" i="13"/>
  <c r="C67" i="13" s="1"/>
  <c r="C70" i="13" s="1"/>
  <c r="C68" i="11"/>
  <c r="C71" i="11" s="1"/>
  <c r="E67" i="4"/>
  <c r="B67" i="4"/>
  <c r="B68" i="11"/>
  <c r="B71" i="11" s="1"/>
  <c r="E18" i="7"/>
  <c r="G18" i="7" s="1"/>
  <c r="I18" i="7" s="1"/>
  <c r="K18" i="7" s="1"/>
  <c r="M18" i="7" s="1"/>
  <c r="O18" i="7" s="1"/>
  <c r="Q18" i="7" s="1"/>
  <c r="S18" i="7" s="1"/>
  <c r="U18" i="7" s="1"/>
  <c r="W18" i="7" s="1"/>
  <c r="Y18" i="7" s="1"/>
  <c r="AA18" i="7" s="1"/>
  <c r="AC18" i="7" s="1"/>
  <c r="AE18" i="7" s="1"/>
  <c r="AG18" i="7" s="1"/>
  <c r="D85" i="11" l="1"/>
  <c r="D86" i="11"/>
  <c r="N183" i="24"/>
  <c r="N190" i="24" s="1"/>
  <c r="E85" i="13"/>
  <c r="F85" i="13" s="1"/>
  <c r="E36" i="13"/>
  <c r="F36" i="13" s="1"/>
  <c r="E41" i="13"/>
  <c r="F41" i="13" s="1"/>
  <c r="E86" i="13"/>
  <c r="F86" i="13" s="1"/>
  <c r="E43" i="13"/>
  <c r="F43" i="13" s="1"/>
  <c r="E90" i="13"/>
  <c r="F90" i="13" s="1"/>
  <c r="E46" i="13"/>
  <c r="F46" i="13" s="1"/>
  <c r="G9" i="7"/>
  <c r="G11" i="7" s="1"/>
  <c r="I8" i="7"/>
  <c r="B42" i="4"/>
  <c r="B42" i="13"/>
  <c r="C43" i="11"/>
  <c r="D41" i="11"/>
  <c r="R40" i="4"/>
  <c r="R42" i="4" s="1"/>
  <c r="E42" i="4"/>
  <c r="B70" i="13"/>
  <c r="B70" i="4"/>
  <c r="E70" i="4"/>
  <c r="R67" i="4"/>
  <c r="R70" i="4" s="1"/>
  <c r="D96" i="11"/>
  <c r="D87" i="11"/>
  <c r="C42" i="13"/>
  <c r="B43" i="11"/>
  <c r="D42" i="11"/>
  <c r="D44" i="11"/>
  <c r="D91" i="11"/>
  <c r="D94" i="11"/>
  <c r="D47" i="11"/>
  <c r="D71" i="11"/>
  <c r="E89" i="4"/>
  <c r="R89" i="4" s="1"/>
  <c r="B89" i="13"/>
  <c r="C89" i="13" s="1"/>
  <c r="B89" i="4"/>
  <c r="C90" i="11"/>
  <c r="B90" i="11"/>
  <c r="I9" i="7" l="1"/>
  <c r="I11" i="7" s="1"/>
  <c r="K8" i="7"/>
  <c r="D43" i="11"/>
  <c r="D90" i="11"/>
  <c r="E84" i="13"/>
  <c r="F84" i="13" s="1"/>
  <c r="S42" i="4"/>
  <c r="E42" i="13" s="1"/>
  <c r="E40" i="13"/>
  <c r="F40" i="13" s="1"/>
  <c r="F42" i="13" s="1"/>
  <c r="S70" i="4"/>
  <c r="E70" i="13" s="1"/>
  <c r="E67" i="13"/>
  <c r="F67" i="13" s="1"/>
  <c r="F70" i="13" s="1"/>
  <c r="K9" i="7" l="1"/>
  <c r="K11" i="7" s="1"/>
  <c r="M8" i="7"/>
  <c r="S96" i="4"/>
  <c r="E96" i="13" s="1"/>
  <c r="E89" i="13"/>
  <c r="F89" i="13" s="1"/>
  <c r="F96" i="13" s="1"/>
  <c r="B80" i="4"/>
  <c r="E80" i="4"/>
  <c r="R80" i="4" s="1"/>
  <c r="B80" i="13"/>
  <c r="C80" i="13" s="1"/>
  <c r="C81" i="11"/>
  <c r="B81" i="11"/>
  <c r="E80" i="13" l="1"/>
  <c r="F80" i="13" s="1"/>
  <c r="E31" i="13"/>
  <c r="F31" i="13" s="1"/>
  <c r="M9" i="7"/>
  <c r="M11" i="7" s="1"/>
  <c r="O8" i="7"/>
  <c r="D81" i="11"/>
  <c r="B33" i="13"/>
  <c r="C33" i="13" s="1"/>
  <c r="B34" i="11"/>
  <c r="C34" i="11"/>
  <c r="D34" i="11" s="1"/>
  <c r="B33" i="4"/>
  <c r="E33" i="4"/>
  <c r="R33" i="4" s="1"/>
  <c r="B30" i="13"/>
  <c r="C30" i="13" s="1"/>
  <c r="B30" i="4"/>
  <c r="B31" i="11"/>
  <c r="C31" i="11"/>
  <c r="C32" i="11"/>
  <c r="B32" i="11"/>
  <c r="B31" i="13"/>
  <c r="C31" i="13" s="1"/>
  <c r="B31" i="4"/>
  <c r="E31" i="4"/>
  <c r="R31" i="4" s="1"/>
  <c r="O9" i="7" l="1"/>
  <c r="O11" i="7" s="1"/>
  <c r="Q8" i="7"/>
  <c r="D31" i="11"/>
  <c r="D32" i="11"/>
  <c r="E30" i="13"/>
  <c r="F30" i="13" s="1"/>
  <c r="Q9" i="7" l="1"/>
  <c r="Q11" i="7" s="1"/>
  <c r="S8" i="7"/>
  <c r="E33" i="13"/>
  <c r="F33" i="13" s="1"/>
  <c r="B35" i="13"/>
  <c r="C35" i="13" s="1"/>
  <c r="C36" i="11"/>
  <c r="B35" i="4"/>
  <c r="E35" i="4"/>
  <c r="R35" i="4" s="1"/>
  <c r="B36" i="11"/>
  <c r="U8" i="7" l="1"/>
  <c r="S9" i="7"/>
  <c r="S11" i="7" s="1"/>
  <c r="D36" i="11"/>
  <c r="C38" i="4"/>
  <c r="B37" i="4"/>
  <c r="B37" i="13"/>
  <c r="C37" i="13" s="1"/>
  <c r="C38" i="13" s="1"/>
  <c r="B38" i="11"/>
  <c r="B39" i="11" s="1"/>
  <c r="E37" i="4"/>
  <c r="R37" i="4" s="1"/>
  <c r="C38" i="11"/>
  <c r="W8" i="7" l="1"/>
  <c r="U9" i="7"/>
  <c r="U11" i="7" s="1"/>
  <c r="B38" i="13"/>
  <c r="B38" i="4"/>
  <c r="D38" i="11"/>
  <c r="C39" i="11"/>
  <c r="D39" i="11" s="1"/>
  <c r="E35" i="13"/>
  <c r="F35" i="13" s="1"/>
  <c r="Y8" i="7" l="1"/>
  <c r="W9" i="7"/>
  <c r="W11" i="7" s="1"/>
  <c r="S38" i="4"/>
  <c r="E38" i="13" s="1"/>
  <c r="E37" i="13"/>
  <c r="F37" i="13" s="1"/>
  <c r="F38" i="13" s="1"/>
  <c r="Y9" i="7" l="1"/>
  <c r="Y11" i="7" s="1"/>
  <c r="AA8" i="7"/>
  <c r="E79" i="4"/>
  <c r="C80" i="11"/>
  <c r="C81" i="4"/>
  <c r="B80" i="11"/>
  <c r="B82" i="11" s="1"/>
  <c r="B79" i="4"/>
  <c r="B79" i="13"/>
  <c r="C79" i="13" s="1"/>
  <c r="C81" i="13" s="1"/>
  <c r="AA9" i="7" l="1"/>
  <c r="AA11" i="7" s="1"/>
  <c r="AC8" i="7"/>
  <c r="E81" i="4"/>
  <c r="R79" i="4"/>
  <c r="R81" i="4" s="1"/>
  <c r="C82" i="11"/>
  <c r="D82" i="11" s="1"/>
  <c r="D80" i="11"/>
  <c r="B81" i="4"/>
  <c r="B81" i="13"/>
  <c r="E79" i="13"/>
  <c r="F79" i="13" s="1"/>
  <c r="F81" i="13" s="1"/>
  <c r="S81" i="4"/>
  <c r="E81" i="13" s="1"/>
  <c r="AC9" i="7" l="1"/>
  <c r="AC11" i="7" s="1"/>
  <c r="AE8" i="7"/>
  <c r="AE9" i="7" l="1"/>
  <c r="AE11" i="7" s="1"/>
  <c r="AG8" i="7"/>
  <c r="AG9" i="7" s="1"/>
  <c r="AG11" i="7" s="1"/>
  <c r="E48" i="13" l="1"/>
  <c r="F48" i="13" s="1"/>
  <c r="E48" i="4"/>
  <c r="R48" i="4" s="1"/>
  <c r="B49" i="11"/>
  <c r="B48" i="4"/>
  <c r="C49" i="11"/>
  <c r="D49" i="11" s="1"/>
  <c r="B48" i="13"/>
  <c r="C48" i="13" s="1"/>
  <c r="B83" i="4" l="1"/>
  <c r="C84" i="11"/>
  <c r="E83" i="4"/>
  <c r="B83" i="13"/>
  <c r="C83" i="13" s="1"/>
  <c r="C96" i="13" s="1"/>
  <c r="B84" i="11"/>
  <c r="B97" i="11" s="1"/>
  <c r="C96" i="4"/>
  <c r="D84" i="11" l="1"/>
  <c r="C97" i="11"/>
  <c r="D97" i="11" s="1"/>
  <c r="E96" i="4"/>
  <c r="R83" i="4"/>
  <c r="R96" i="4" s="1"/>
  <c r="B96" i="4"/>
  <c r="B96" i="13"/>
  <c r="B14" i="11" l="1"/>
  <c r="E13" i="4"/>
  <c r="R13" i="4" s="1"/>
  <c r="B13" i="4"/>
  <c r="C14" i="11"/>
  <c r="B13" i="13"/>
  <c r="C13" i="13" s="1"/>
  <c r="AG402" i="3"/>
  <c r="Q402" i="3" s="1"/>
  <c r="D14" i="11" l="1"/>
  <c r="E13" i="13" l="1"/>
  <c r="F13" i="13" s="1"/>
  <c r="AC892" i="3" l="1"/>
  <c r="AC894" i="3" s="1"/>
  <c r="E16" i="7"/>
  <c r="E22" i="7" l="1"/>
  <c r="E35" i="7" s="1"/>
  <c r="E37" i="7" s="1"/>
  <c r="G16" i="7"/>
  <c r="G22" i="7" l="1"/>
  <c r="G35" i="7" s="1"/>
  <c r="G37" i="7" s="1"/>
  <c r="I16" i="7"/>
  <c r="I22" i="7" l="1"/>
  <c r="I35" i="7" s="1"/>
  <c r="I37" i="7" s="1"/>
  <c r="K16" i="7"/>
  <c r="K22" i="7" l="1"/>
  <c r="K35" i="7" s="1"/>
  <c r="K37" i="7" s="1"/>
  <c r="M16" i="7"/>
  <c r="M22" i="7" l="1"/>
  <c r="M35" i="7" s="1"/>
  <c r="M37" i="7" s="1"/>
  <c r="O16" i="7"/>
  <c r="O22" i="7" l="1"/>
  <c r="O35" i="7" s="1"/>
  <c r="O37" i="7" s="1"/>
  <c r="Q16" i="7"/>
  <c r="Q22" i="7" l="1"/>
  <c r="Q35" i="7" s="1"/>
  <c r="Q37" i="7" s="1"/>
  <c r="S16" i="7"/>
  <c r="S22" i="7" l="1"/>
  <c r="S35" i="7" s="1"/>
  <c r="S37" i="7" s="1"/>
  <c r="U16" i="7"/>
  <c r="U22" i="7" l="1"/>
  <c r="U35" i="7" s="1"/>
  <c r="U37" i="7" s="1"/>
  <c r="W16" i="7"/>
  <c r="B53" i="13"/>
  <c r="C53" i="13" s="1"/>
  <c r="C54" i="11"/>
  <c r="B54" i="11"/>
  <c r="E53" i="4"/>
  <c r="R53" i="4" s="1"/>
  <c r="B53" i="4"/>
  <c r="D54" i="11" l="1"/>
  <c r="E53" i="13"/>
  <c r="F53" i="13" s="1"/>
  <c r="W22" i="7"/>
  <c r="W35" i="7" s="1"/>
  <c r="W37" i="7" s="1"/>
  <c r="Y16" i="7"/>
  <c r="Y22" i="7" l="1"/>
  <c r="Y35" i="7" s="1"/>
  <c r="Y37" i="7" s="1"/>
  <c r="AA16" i="7"/>
  <c r="AA22" i="7" l="1"/>
  <c r="AA35" i="7" s="1"/>
  <c r="AA37" i="7" s="1"/>
  <c r="AC16" i="7"/>
  <c r="AC22" i="7" l="1"/>
  <c r="AC35" i="7" s="1"/>
  <c r="AC37" i="7" s="1"/>
  <c r="AE16" i="7"/>
  <c r="AE22" i="7" l="1"/>
  <c r="AE35" i="7" s="1"/>
  <c r="AE37" i="7" s="1"/>
  <c r="AG16" i="7"/>
  <c r="AG22" i="7" s="1"/>
  <c r="AG35" i="7" s="1"/>
  <c r="AG37" i="7" s="1"/>
  <c r="C54" i="4" l="1"/>
  <c r="C46" i="11"/>
  <c r="B45" i="4"/>
  <c r="E45" i="4"/>
  <c r="B45" i="13"/>
  <c r="C45" i="13" s="1"/>
  <c r="C54" i="13" s="1"/>
  <c r="B46" i="11"/>
  <c r="B55" i="11" s="1"/>
  <c r="S54" i="4"/>
  <c r="E45" i="13"/>
  <c r="F45" i="13" s="1"/>
  <c r="F54" i="13" s="1"/>
  <c r="F63" i="13" s="1"/>
  <c r="F97" i="13" s="1"/>
  <c r="B54" i="4" l="1"/>
  <c r="B54" i="13"/>
  <c r="C55" i="11"/>
  <c r="D46" i="11"/>
  <c r="E54" i="4"/>
  <c r="R45" i="4"/>
  <c r="R54" i="4" s="1"/>
  <c r="S63" i="4"/>
  <c r="E54" i="13"/>
  <c r="D55" i="11" l="1"/>
  <c r="S97" i="4"/>
  <c r="E63" i="13"/>
  <c r="E97" i="13" l="1"/>
  <c r="AZ1055" i="3"/>
  <c r="AZ1060" i="3" l="1"/>
  <c r="BA1065" i="3"/>
  <c r="BA1064" i="3" l="1"/>
  <c r="S104" i="4" l="1"/>
  <c r="E99" i="13"/>
  <c r="F99" i="13" s="1"/>
  <c r="F104" i="13" s="1"/>
  <c r="F105" i="13" s="1"/>
  <c r="F107" i="13" s="1"/>
  <c r="T11" i="15" s="1"/>
  <c r="T23" i="15" s="1"/>
  <c r="S105" i="4" l="1"/>
  <c r="E104" i="13"/>
  <c r="BA1067" i="3"/>
  <c r="BA1068" i="3" s="1"/>
  <c r="T26" i="15"/>
  <c r="T28" i="15" s="1"/>
  <c r="B100" i="11"/>
  <c r="B105" i="11" s="1"/>
  <c r="C100" i="11"/>
  <c r="B99" i="4"/>
  <c r="B99" i="13"/>
  <c r="C99" i="13" s="1"/>
  <c r="C104" i="13" s="1"/>
  <c r="C104" i="4"/>
  <c r="S107" i="4" l="1"/>
  <c r="E105" i="13"/>
  <c r="I9" i="21"/>
  <c r="C105" i="11"/>
  <c r="D105" i="11" s="1"/>
  <c r="D100" i="11"/>
  <c r="B104" i="13"/>
  <c r="B104" i="4"/>
  <c r="AF564" i="20" l="1"/>
  <c r="AF566" i="20" s="1"/>
  <c r="AK572" i="20" s="1"/>
  <c r="T840" i="20" s="1"/>
  <c r="AF840" i="20" s="1"/>
  <c r="AA1065" i="3"/>
  <c r="AA1066" i="3" s="1"/>
  <c r="G1067" i="3" s="1"/>
  <c r="AC465" i="3"/>
  <c r="E107" i="13"/>
  <c r="Y11" i="15" s="1"/>
  <c r="Y23" i="15" s="1"/>
  <c r="G165" i="21"/>
  <c r="G166" i="21"/>
  <c r="AF843" i="20" l="1"/>
  <c r="BE70" i="3" s="1"/>
  <c r="BE81" i="3"/>
  <c r="AD38" i="15"/>
  <c r="AD40" i="15" s="1"/>
  <c r="Y26" i="15"/>
  <c r="Y28" i="15" s="1"/>
  <c r="Y38" i="15" s="1"/>
  <c r="Y40" i="15" s="1"/>
  <c r="Y41" i="15" l="1"/>
  <c r="Y64" i="15"/>
  <c r="Y68" i="15" s="1"/>
  <c r="Y69" i="15" s="1"/>
  <c r="T29" i="15"/>
  <c r="E108" i="4" l="1"/>
  <c r="B61" i="13" l="1"/>
  <c r="C61" i="13" s="1"/>
  <c r="B62" i="11"/>
  <c r="C62" i="11"/>
  <c r="D62" i="11" s="1"/>
  <c r="B61" i="4"/>
  <c r="E61" i="4"/>
  <c r="R61" i="4" s="1"/>
  <c r="E40" i="7" l="1"/>
  <c r="E43" i="7" l="1"/>
  <c r="W40" i="7"/>
  <c r="W43" i="7" s="1"/>
  <c r="M40" i="7"/>
  <c r="M43" i="7" s="1"/>
  <c r="Y40" i="7"/>
  <c r="Y43" i="7" s="1"/>
  <c r="AA40" i="7"/>
  <c r="AA43" i="7" s="1"/>
  <c r="Q40" i="7"/>
  <c r="Q43" i="7" s="1"/>
  <c r="AE40" i="7"/>
  <c r="AE43" i="7" s="1"/>
  <c r="K40" i="7"/>
  <c r="K43" i="7" s="1"/>
  <c r="U40" i="7"/>
  <c r="U43" i="7" s="1"/>
  <c r="S40" i="7"/>
  <c r="S43" i="7" s="1"/>
  <c r="AC40" i="7"/>
  <c r="AC43" i="7" s="1"/>
  <c r="I40" i="7"/>
  <c r="I43" i="7" s="1"/>
  <c r="AG40" i="7"/>
  <c r="AG43" i="7" s="1"/>
  <c r="G40" i="7"/>
  <c r="G43" i="7" s="1"/>
  <c r="O40" i="7"/>
  <c r="O43" i="7" s="1"/>
  <c r="E49" i="7" l="1"/>
  <c r="E45" i="7"/>
  <c r="W45" i="7"/>
  <c r="W49" i="7"/>
  <c r="M45" i="7"/>
  <c r="M49" i="7"/>
  <c r="Y49" i="7"/>
  <c r="Y45" i="7"/>
  <c r="AA45" i="7"/>
  <c r="AA49" i="7"/>
  <c r="Q45" i="7"/>
  <c r="Q49" i="7"/>
  <c r="AE45" i="7"/>
  <c r="AE49" i="7"/>
  <c r="K49" i="7"/>
  <c r="K45" i="7"/>
  <c r="U45" i="7"/>
  <c r="U49" i="7"/>
  <c r="S49" i="7"/>
  <c r="S45" i="7"/>
  <c r="AC49" i="7"/>
  <c r="AC45" i="7"/>
  <c r="I49" i="7"/>
  <c r="I45" i="7"/>
  <c r="AG49" i="7"/>
  <c r="AG45" i="7"/>
  <c r="G49" i="7"/>
  <c r="G45" i="7"/>
  <c r="O45" i="7"/>
  <c r="O49" i="7"/>
  <c r="N10" i="24"/>
  <c r="F108" i="4"/>
  <c r="F30" i="4" s="1"/>
  <c r="E48" i="7" l="1"/>
  <c r="E47" i="7"/>
  <c r="E60" i="7"/>
  <c r="W60" i="7"/>
  <c r="W48" i="7"/>
  <c r="W47" i="7"/>
  <c r="M48" i="7"/>
  <c r="M47" i="7"/>
  <c r="M60" i="7"/>
  <c r="Y48" i="7"/>
  <c r="Y60" i="7"/>
  <c r="Y47" i="7"/>
  <c r="AA48" i="7"/>
  <c r="AA47" i="7"/>
  <c r="AA60" i="7"/>
  <c r="Q47" i="7"/>
  <c r="Q48" i="7"/>
  <c r="Q60" i="7"/>
  <c r="AE48" i="7"/>
  <c r="AE47" i="7"/>
  <c r="AE60" i="7"/>
  <c r="K48" i="7"/>
  <c r="K60" i="7"/>
  <c r="K47" i="7"/>
  <c r="U47" i="7"/>
  <c r="U48" i="7"/>
  <c r="U60" i="7"/>
  <c r="S60" i="7"/>
  <c r="S47" i="7"/>
  <c r="S48" i="7"/>
  <c r="AC47" i="7"/>
  <c r="AC48" i="7"/>
  <c r="AC60" i="7"/>
  <c r="I47" i="7"/>
  <c r="I60" i="7"/>
  <c r="I48" i="7"/>
  <c r="AG60" i="7"/>
  <c r="AG47" i="7"/>
  <c r="AG48" i="7"/>
  <c r="G60" i="7"/>
  <c r="G48" i="7"/>
  <c r="G47" i="7"/>
  <c r="O60" i="7"/>
  <c r="O48" i="7"/>
  <c r="O47" i="7"/>
  <c r="E30" i="4"/>
  <c r="F38" i="4"/>
  <c r="F63" i="4" s="1"/>
  <c r="F97" i="4" s="1"/>
  <c r="F105" i="4" s="1"/>
  <c r="E67" i="7" l="1"/>
  <c r="E62" i="7"/>
  <c r="E68" i="7"/>
  <c r="W67" i="7"/>
  <c r="W68" i="7"/>
  <c r="W62" i="7"/>
  <c r="M62" i="7"/>
  <c r="M68" i="7"/>
  <c r="M67" i="7"/>
  <c r="M71" i="7" s="1"/>
  <c r="M73" i="7" s="1"/>
  <c r="Y68" i="7"/>
  <c r="Y67" i="7"/>
  <c r="Y71" i="7" s="1"/>
  <c r="Y62" i="7"/>
  <c r="AA68" i="7"/>
  <c r="AA67" i="7"/>
  <c r="AA71" i="7" s="1"/>
  <c r="AA62" i="7"/>
  <c r="Q68" i="7"/>
  <c r="Q67" i="7"/>
  <c r="Q71" i="7" s="1"/>
  <c r="Q62" i="7"/>
  <c r="AE68" i="7"/>
  <c r="AE62" i="7"/>
  <c r="AE67" i="7"/>
  <c r="AE71" i="7" s="1"/>
  <c r="AE73" i="7" s="1"/>
  <c r="K67" i="7"/>
  <c r="K62" i="7"/>
  <c r="K68" i="7"/>
  <c r="U67" i="7"/>
  <c r="U68" i="7"/>
  <c r="U62" i="7"/>
  <c r="S67" i="7"/>
  <c r="S68" i="7"/>
  <c r="S62" i="7"/>
  <c r="AC67" i="7"/>
  <c r="AC62" i="7"/>
  <c r="AC68" i="7"/>
  <c r="I68" i="7"/>
  <c r="I67" i="7"/>
  <c r="I71" i="7" s="1"/>
  <c r="I62" i="7"/>
  <c r="AG68" i="7"/>
  <c r="AG67" i="7"/>
  <c r="AG71" i="7" s="1"/>
  <c r="G67" i="7"/>
  <c r="G62" i="7"/>
  <c r="G68" i="7"/>
  <c r="O67" i="7"/>
  <c r="O68" i="7"/>
  <c r="O62" i="7"/>
  <c r="R30" i="4"/>
  <c r="R38" i="4" s="1"/>
  <c r="E38" i="4"/>
  <c r="B57" i="4"/>
  <c r="C58" i="11"/>
  <c r="B58" i="11"/>
  <c r="B57" i="13"/>
  <c r="C57" i="13" s="1"/>
  <c r="E57" i="4"/>
  <c r="R57" i="4" s="1"/>
  <c r="C76" i="11"/>
  <c r="B75" i="13"/>
  <c r="C75" i="13" s="1"/>
  <c r="C77" i="13" s="1"/>
  <c r="B75" i="4"/>
  <c r="C77" i="4"/>
  <c r="B76" i="11"/>
  <c r="B78" i="11" s="1"/>
  <c r="E75" i="4"/>
  <c r="AM574" i="3" l="1"/>
  <c r="C78" i="11"/>
  <c r="D78" i="11" s="1"/>
  <c r="D76" i="11"/>
  <c r="B77" i="4"/>
  <c r="B77" i="13"/>
  <c r="R75" i="4"/>
  <c r="R77" i="4" s="1"/>
  <c r="E77" i="4"/>
  <c r="E71" i="7"/>
  <c r="E73" i="7" s="1"/>
  <c r="W71" i="7"/>
  <c r="W73" i="7" s="1"/>
  <c r="Y73" i="7"/>
  <c r="AA73" i="7"/>
  <c r="Q73" i="7"/>
  <c r="K71" i="7"/>
  <c r="K73" i="7" s="1"/>
  <c r="U71" i="7"/>
  <c r="U73" i="7" s="1"/>
  <c r="S71" i="7"/>
  <c r="S73" i="7" s="1"/>
  <c r="AC71" i="7"/>
  <c r="AC73" i="7" s="1"/>
  <c r="I73" i="7"/>
  <c r="G71" i="7"/>
  <c r="G73" i="7" s="1"/>
  <c r="O71" i="7"/>
  <c r="O73" i="7" s="1"/>
  <c r="D58" i="11"/>
  <c r="AO647" i="3"/>
  <c r="H108" i="4"/>
  <c r="H99" i="4" s="1"/>
  <c r="C63" i="7"/>
  <c r="E63" i="7" s="1"/>
  <c r="G63" i="7" s="1"/>
  <c r="I63" i="7" s="1"/>
  <c r="K63" i="7" s="1"/>
  <c r="M63" i="7" s="1"/>
  <c r="O63" i="7" s="1"/>
  <c r="Q63" i="7" s="1"/>
  <c r="S63" i="7" s="1"/>
  <c r="U63" i="7" s="1"/>
  <c r="W63" i="7" s="1"/>
  <c r="Y63" i="7" s="1"/>
  <c r="AA63" i="7" s="1"/>
  <c r="AC63" i="7" s="1"/>
  <c r="AE63" i="7" s="1"/>
  <c r="AO649" i="3" l="1"/>
  <c r="AB48" i="15"/>
  <c r="E99" i="4"/>
  <c r="H104" i="4"/>
  <c r="H105" i="4" s="1"/>
  <c r="AG62" i="7"/>
  <c r="B56" i="13"/>
  <c r="C56" i="13" s="1"/>
  <c r="C62" i="13" s="1"/>
  <c r="C63" i="13" s="1"/>
  <c r="C97" i="13" s="1"/>
  <c r="C105" i="13" s="1"/>
  <c r="C57" i="11"/>
  <c r="B57" i="11"/>
  <c r="B63" i="11" s="1"/>
  <c r="B64" i="11" s="1"/>
  <c r="B98" i="11" s="1"/>
  <c r="B106" i="11" s="1"/>
  <c r="C62" i="4"/>
  <c r="E56" i="4"/>
  <c r="B56" i="4"/>
  <c r="AG73" i="7" l="1"/>
  <c r="AG63" i="7"/>
  <c r="AI63" i="7" s="1"/>
  <c r="AK63" i="7" s="1"/>
  <c r="AM63" i="7" s="1"/>
  <c r="AO63" i="7" s="1"/>
  <c r="AQ63" i="7" s="1"/>
  <c r="AS63" i="7" s="1"/>
  <c r="AU63" i="7" s="1"/>
  <c r="AW63" i="7" s="1"/>
  <c r="AY63" i="7" s="1"/>
  <c r="BA63" i="7" s="1"/>
  <c r="BC63" i="7" s="1"/>
  <c r="BE63" i="7" s="1"/>
  <c r="BG63" i="7" s="1"/>
  <c r="BI63" i="7" s="1"/>
  <c r="BK63" i="7" s="1"/>
  <c r="BM63" i="7" s="1"/>
  <c r="BO63" i="7" s="1"/>
  <c r="BQ63" i="7" s="1"/>
  <c r="BS63" i="7" s="1"/>
  <c r="BU63" i="7" s="1"/>
  <c r="BW63" i="7" s="1"/>
  <c r="BY63" i="7" s="1"/>
  <c r="CA63" i="7" s="1"/>
  <c r="CC63" i="7" s="1"/>
  <c r="CE63" i="7" s="1"/>
  <c r="CG63" i="7" s="1"/>
  <c r="CI63" i="7" s="1"/>
  <c r="CK63" i="7" s="1"/>
  <c r="CM63" i="7" s="1"/>
  <c r="CO63" i="7" s="1"/>
  <c r="CQ63" i="7" s="1"/>
  <c r="CS63" i="7" s="1"/>
  <c r="CU63" i="7" s="1"/>
  <c r="CW63" i="7" s="1"/>
  <c r="CY63" i="7" s="1"/>
  <c r="DA63" i="7" s="1"/>
  <c r="DC63" i="7" s="1"/>
  <c r="DE63" i="7" s="1"/>
  <c r="DG63" i="7" s="1"/>
  <c r="DI63" i="7" s="1"/>
  <c r="DK63" i="7" s="1"/>
  <c r="DM63" i="7" s="1"/>
  <c r="DO63" i="7" s="1"/>
  <c r="DQ63" i="7" s="1"/>
  <c r="DS63" i="7" s="1"/>
  <c r="DU63" i="7" s="1"/>
  <c r="DW63" i="7" s="1"/>
  <c r="DY63" i="7" s="1"/>
  <c r="EA63" i="7" s="1"/>
  <c r="EC63" i="7" s="1"/>
  <c r="EE63" i="7" s="1"/>
  <c r="EG63" i="7" s="1"/>
  <c r="EI63" i="7" s="1"/>
  <c r="EK63" i="7" s="1"/>
  <c r="EM63" i="7" s="1"/>
  <c r="EO63" i="7" s="1"/>
  <c r="EQ63" i="7" s="1"/>
  <c r="ES63" i="7" s="1"/>
  <c r="EU63" i="7" s="1"/>
  <c r="EW63" i="7" s="1"/>
  <c r="EY63" i="7" s="1"/>
  <c r="FA63" i="7" s="1"/>
  <c r="FC63" i="7" s="1"/>
  <c r="FE63" i="7" s="1"/>
  <c r="FG63" i="7" s="1"/>
  <c r="FI63" i="7" s="1"/>
  <c r="FK63" i="7" s="1"/>
  <c r="FM63" i="7" s="1"/>
  <c r="FO63" i="7" s="1"/>
  <c r="FQ63" i="7" s="1"/>
  <c r="FS63" i="7" s="1"/>
  <c r="FU63" i="7" s="1"/>
  <c r="FW63" i="7" s="1"/>
  <c r="FY63" i="7" s="1"/>
  <c r="GA63" i="7" s="1"/>
  <c r="GC63" i="7" s="1"/>
  <c r="GE63" i="7" s="1"/>
  <c r="GG63" i="7" s="1"/>
  <c r="GI63" i="7" s="1"/>
  <c r="GK63" i="7" s="1"/>
  <c r="GM63" i="7" s="1"/>
  <c r="GO63" i="7" s="1"/>
  <c r="GQ63" i="7" s="1"/>
  <c r="GS63" i="7" s="1"/>
  <c r="GU63" i="7" s="1"/>
  <c r="GW63" i="7" s="1"/>
  <c r="GY63" i="7" s="1"/>
  <c r="HA63" i="7" s="1"/>
  <c r="HC63" i="7" s="1"/>
  <c r="HE63" i="7" s="1"/>
  <c r="HG63" i="7" s="1"/>
  <c r="HI63" i="7" s="1"/>
  <c r="HK63" i="7" s="1"/>
  <c r="HM63" i="7" s="1"/>
  <c r="HO63" i="7" s="1"/>
  <c r="HQ63" i="7" s="1"/>
  <c r="HS63" i="7" s="1"/>
  <c r="HU63" i="7" s="1"/>
  <c r="HW63" i="7" s="1"/>
  <c r="HY63" i="7" s="1"/>
  <c r="IA63" i="7" s="1"/>
  <c r="IC63" i="7" s="1"/>
  <c r="IE63" i="7" s="1"/>
  <c r="IG63" i="7" s="1"/>
  <c r="II63" i="7" s="1"/>
  <c r="IK63" i="7" s="1"/>
  <c r="IM63" i="7" s="1"/>
  <c r="IO63" i="7" s="1"/>
  <c r="IQ63" i="7" s="1"/>
  <c r="IS63" i="7" s="1"/>
  <c r="IU63" i="7" s="1"/>
  <c r="IW63" i="7" s="1"/>
  <c r="IY63" i="7" s="1"/>
  <c r="JA63" i="7" s="1"/>
  <c r="JC63" i="7" s="1"/>
  <c r="JE63" i="7" s="1"/>
  <c r="JG63" i="7" s="1"/>
  <c r="JI63" i="7" s="1"/>
  <c r="JK63" i="7" s="1"/>
  <c r="JM63" i="7" s="1"/>
  <c r="JO63" i="7" s="1"/>
  <c r="JQ63" i="7" s="1"/>
  <c r="JS63" i="7" s="1"/>
  <c r="JU63" i="7" s="1"/>
  <c r="JW63" i="7" s="1"/>
  <c r="JY63" i="7" s="1"/>
  <c r="KA63" i="7" s="1"/>
  <c r="KC63" i="7" s="1"/>
  <c r="KE63" i="7" s="1"/>
  <c r="KG63" i="7" s="1"/>
  <c r="KI63" i="7" s="1"/>
  <c r="KK63" i="7" s="1"/>
  <c r="KM63" i="7" s="1"/>
  <c r="KO63" i="7" s="1"/>
  <c r="KQ63" i="7" s="1"/>
  <c r="KS63" i="7" s="1"/>
  <c r="KU63" i="7" s="1"/>
  <c r="KW63" i="7" s="1"/>
  <c r="KY63" i="7" s="1"/>
  <c r="LA63" i="7" s="1"/>
  <c r="LC63" i="7" s="1"/>
  <c r="LE63" i="7" s="1"/>
  <c r="LG63" i="7" s="1"/>
  <c r="LI63" i="7" s="1"/>
  <c r="LK63" i="7" s="1"/>
  <c r="LM63" i="7" s="1"/>
  <c r="LO63" i="7" s="1"/>
  <c r="LQ63" i="7" s="1"/>
  <c r="LS63" i="7" s="1"/>
  <c r="LU63" i="7" s="1"/>
  <c r="LW63" i="7" s="1"/>
  <c r="LY63" i="7" s="1"/>
  <c r="MA63" i="7" s="1"/>
  <c r="MC63" i="7" s="1"/>
  <c r="ME63" i="7" s="1"/>
  <c r="MG63" i="7" s="1"/>
  <c r="MI63" i="7" s="1"/>
  <c r="MK63" i="7" s="1"/>
  <c r="MM63" i="7" s="1"/>
  <c r="MO63" i="7" s="1"/>
  <c r="MQ63" i="7" s="1"/>
  <c r="MS63" i="7" s="1"/>
  <c r="MU63" i="7" s="1"/>
  <c r="MW63" i="7" s="1"/>
  <c r="MY63" i="7" s="1"/>
  <c r="NA63" i="7" s="1"/>
  <c r="NC63" i="7" s="1"/>
  <c r="NE63" i="7" s="1"/>
  <c r="NG63" i="7" s="1"/>
  <c r="NI63" i="7" s="1"/>
  <c r="NK63" i="7" s="1"/>
  <c r="NM63" i="7" s="1"/>
  <c r="NO63" i="7" s="1"/>
  <c r="NQ63" i="7" s="1"/>
  <c r="NS63" i="7" s="1"/>
  <c r="NU63" i="7" s="1"/>
  <c r="NW63" i="7" s="1"/>
  <c r="NY63" i="7" s="1"/>
  <c r="OA63" i="7" s="1"/>
  <c r="OC63" i="7" s="1"/>
  <c r="OE63" i="7" s="1"/>
  <c r="OG63" i="7" s="1"/>
  <c r="OI63" i="7" s="1"/>
  <c r="OK63" i="7" s="1"/>
  <c r="OM63" i="7" s="1"/>
  <c r="OO63" i="7" s="1"/>
  <c r="OQ63" i="7" s="1"/>
  <c r="OS63" i="7" s="1"/>
  <c r="OU63" i="7" s="1"/>
  <c r="OW63" i="7" s="1"/>
  <c r="OY63" i="7" s="1"/>
  <c r="PA63" i="7" s="1"/>
  <c r="PC63" i="7" s="1"/>
  <c r="PE63" i="7" s="1"/>
  <c r="PG63" i="7" s="1"/>
  <c r="PI63" i="7" s="1"/>
  <c r="PK63" i="7" s="1"/>
  <c r="PM63" i="7" s="1"/>
  <c r="PO63" i="7" s="1"/>
  <c r="PQ63" i="7" s="1"/>
  <c r="PS63" i="7" s="1"/>
  <c r="PU63" i="7" s="1"/>
  <c r="PW63" i="7" s="1"/>
  <c r="PY63" i="7" s="1"/>
  <c r="QA63" i="7" s="1"/>
  <c r="QC63" i="7" s="1"/>
  <c r="QE63" i="7" s="1"/>
  <c r="QG63" i="7" s="1"/>
  <c r="QI63" i="7" s="1"/>
  <c r="QK63" i="7" s="1"/>
  <c r="QM63" i="7" s="1"/>
  <c r="QO63" i="7" s="1"/>
  <c r="QQ63" i="7" s="1"/>
  <c r="QS63" i="7" s="1"/>
  <c r="QU63" i="7" s="1"/>
  <c r="QW63" i="7" s="1"/>
  <c r="QY63" i="7" s="1"/>
  <c r="RA63" i="7" s="1"/>
  <c r="RC63" i="7" s="1"/>
  <c r="RE63" i="7" s="1"/>
  <c r="RG63" i="7" s="1"/>
  <c r="RI63" i="7" s="1"/>
  <c r="RK63" i="7" s="1"/>
  <c r="RM63" i="7" s="1"/>
  <c r="RO63" i="7" s="1"/>
  <c r="RQ63" i="7" s="1"/>
  <c r="RS63" i="7" s="1"/>
  <c r="RU63" i="7" s="1"/>
  <c r="RW63" i="7" s="1"/>
  <c r="RY63" i="7" s="1"/>
  <c r="SA63" i="7" s="1"/>
  <c r="SC63" i="7" s="1"/>
  <c r="SE63" i="7" s="1"/>
  <c r="SG63" i="7" s="1"/>
  <c r="SI63" i="7" s="1"/>
  <c r="SK63" i="7" s="1"/>
  <c r="SM63" i="7" s="1"/>
  <c r="SO63" i="7" s="1"/>
  <c r="SQ63" i="7" s="1"/>
  <c r="SS63" i="7" s="1"/>
  <c r="SU63" i="7" s="1"/>
  <c r="SW63" i="7" s="1"/>
  <c r="SY63" i="7" s="1"/>
  <c r="TA63" i="7" s="1"/>
  <c r="TC63" i="7" s="1"/>
  <c r="TE63" i="7" s="1"/>
  <c r="TG63" i="7" s="1"/>
  <c r="TI63" i="7" s="1"/>
  <c r="TK63" i="7" s="1"/>
  <c r="TM63" i="7" s="1"/>
  <c r="TO63" i="7" s="1"/>
  <c r="TQ63" i="7" s="1"/>
  <c r="TS63" i="7" s="1"/>
  <c r="TU63" i="7" s="1"/>
  <c r="TW63" i="7" s="1"/>
  <c r="TY63" i="7" s="1"/>
  <c r="UA63" i="7" s="1"/>
  <c r="UC63" i="7" s="1"/>
  <c r="UE63" i="7" s="1"/>
  <c r="UG63" i="7" s="1"/>
  <c r="UI63" i="7" s="1"/>
  <c r="UK63" i="7" s="1"/>
  <c r="UM63" i="7" s="1"/>
  <c r="UO63" i="7" s="1"/>
  <c r="UQ63" i="7" s="1"/>
  <c r="US63" i="7" s="1"/>
  <c r="UU63" i="7" s="1"/>
  <c r="UW63" i="7" s="1"/>
  <c r="UY63" i="7" s="1"/>
  <c r="VA63" i="7" s="1"/>
  <c r="VC63" i="7" s="1"/>
  <c r="VE63" i="7" s="1"/>
  <c r="VG63" i="7" s="1"/>
  <c r="VI63" i="7" s="1"/>
  <c r="VK63" i="7" s="1"/>
  <c r="VM63" i="7" s="1"/>
  <c r="VO63" i="7" s="1"/>
  <c r="VQ63" i="7" s="1"/>
  <c r="VS63" i="7" s="1"/>
  <c r="VU63" i="7" s="1"/>
  <c r="VW63" i="7" s="1"/>
  <c r="VY63" i="7" s="1"/>
  <c r="WA63" i="7" s="1"/>
  <c r="WC63" i="7" s="1"/>
  <c r="WE63" i="7" s="1"/>
  <c r="WG63" i="7" s="1"/>
  <c r="WI63" i="7" s="1"/>
  <c r="WK63" i="7" s="1"/>
  <c r="WM63" i="7" s="1"/>
  <c r="WO63" i="7" s="1"/>
  <c r="WQ63" i="7" s="1"/>
  <c r="WS63" i="7" s="1"/>
  <c r="WU63" i="7" s="1"/>
  <c r="WW63" i="7" s="1"/>
  <c r="WY63" i="7" s="1"/>
  <c r="XA63" i="7" s="1"/>
  <c r="XC63" i="7" s="1"/>
  <c r="XE63" i="7" s="1"/>
  <c r="XG63" i="7" s="1"/>
  <c r="XI63" i="7" s="1"/>
  <c r="XK63" i="7" s="1"/>
  <c r="XM63" i="7" s="1"/>
  <c r="XO63" i="7" s="1"/>
  <c r="XQ63" i="7" s="1"/>
  <c r="XS63" i="7" s="1"/>
  <c r="XU63" i="7" s="1"/>
  <c r="XW63" i="7" s="1"/>
  <c r="XY63" i="7" s="1"/>
  <c r="YA63" i="7" s="1"/>
  <c r="YC63" i="7" s="1"/>
  <c r="YE63" i="7" s="1"/>
  <c r="YG63" i="7" s="1"/>
  <c r="YI63" i="7" s="1"/>
  <c r="YK63" i="7" s="1"/>
  <c r="YM63" i="7" s="1"/>
  <c r="YO63" i="7" s="1"/>
  <c r="YQ63" i="7" s="1"/>
  <c r="YS63" i="7" s="1"/>
  <c r="YU63" i="7" s="1"/>
  <c r="YW63" i="7" s="1"/>
  <c r="YY63" i="7" s="1"/>
  <c r="ZA63" i="7" s="1"/>
  <c r="ZC63" i="7" s="1"/>
  <c r="ZE63" i="7" s="1"/>
  <c r="ZG63" i="7" s="1"/>
  <c r="ZI63" i="7" s="1"/>
  <c r="ZK63" i="7" s="1"/>
  <c r="ZM63" i="7" s="1"/>
  <c r="ZO63" i="7" s="1"/>
  <c r="ZQ63" i="7" s="1"/>
  <c r="ZS63" i="7" s="1"/>
  <c r="ZU63" i="7" s="1"/>
  <c r="ZW63" i="7" s="1"/>
  <c r="ZY63" i="7" s="1"/>
  <c r="AAA63" i="7" s="1"/>
  <c r="AAC63" i="7" s="1"/>
  <c r="AAE63" i="7" s="1"/>
  <c r="AAG63" i="7" s="1"/>
  <c r="AAI63" i="7" s="1"/>
  <c r="AAK63" i="7" s="1"/>
  <c r="AAM63" i="7" s="1"/>
  <c r="AAO63" i="7" s="1"/>
  <c r="AAQ63" i="7" s="1"/>
  <c r="AAS63" i="7" s="1"/>
  <c r="AAU63" i="7" s="1"/>
  <c r="AAW63" i="7" s="1"/>
  <c r="AAY63" i="7" s="1"/>
  <c r="ABA63" i="7" s="1"/>
  <c r="ABC63" i="7" s="1"/>
  <c r="ABE63" i="7" s="1"/>
  <c r="ABG63" i="7" s="1"/>
  <c r="ABI63" i="7" s="1"/>
  <c r="ABK63" i="7" s="1"/>
  <c r="ABM63" i="7" s="1"/>
  <c r="ABO63" i="7" s="1"/>
  <c r="ABQ63" i="7" s="1"/>
  <c r="ABS63" i="7" s="1"/>
  <c r="ABU63" i="7" s="1"/>
  <c r="ABW63" i="7" s="1"/>
  <c r="ABY63" i="7" s="1"/>
  <c r="ACA63" i="7" s="1"/>
  <c r="ACC63" i="7" s="1"/>
  <c r="ACE63" i="7" s="1"/>
  <c r="ACG63" i="7" s="1"/>
  <c r="ACI63" i="7" s="1"/>
  <c r="ACK63" i="7" s="1"/>
  <c r="ACM63" i="7" s="1"/>
  <c r="ACO63" i="7" s="1"/>
  <c r="ACQ63" i="7" s="1"/>
  <c r="ACS63" i="7" s="1"/>
  <c r="ACU63" i="7" s="1"/>
  <c r="ACW63" i="7" s="1"/>
  <c r="ACY63" i="7" s="1"/>
  <c r="ADA63" i="7" s="1"/>
  <c r="ADC63" i="7" s="1"/>
  <c r="ADE63" i="7" s="1"/>
  <c r="ADG63" i="7" s="1"/>
  <c r="ADI63" i="7" s="1"/>
  <c r="ADK63" i="7" s="1"/>
  <c r="ADM63" i="7" s="1"/>
  <c r="ADO63" i="7" s="1"/>
  <c r="ADQ63" i="7" s="1"/>
  <c r="ADS63" i="7" s="1"/>
  <c r="ADU63" i="7" s="1"/>
  <c r="ADW63" i="7" s="1"/>
  <c r="ADY63" i="7" s="1"/>
  <c r="AEA63" i="7" s="1"/>
  <c r="AEC63" i="7" s="1"/>
  <c r="AEE63" i="7" s="1"/>
  <c r="AEG63" i="7" s="1"/>
  <c r="AEI63" i="7" s="1"/>
  <c r="AEK63" i="7" s="1"/>
  <c r="AEM63" i="7" s="1"/>
  <c r="AEO63" i="7" s="1"/>
  <c r="AEQ63" i="7" s="1"/>
  <c r="AES63" i="7" s="1"/>
  <c r="AEU63" i="7" s="1"/>
  <c r="AEW63" i="7" s="1"/>
  <c r="AEY63" i="7" s="1"/>
  <c r="AFA63" i="7" s="1"/>
  <c r="AFC63" i="7" s="1"/>
  <c r="AFE63" i="7" s="1"/>
  <c r="AFG63" i="7" s="1"/>
  <c r="AFI63" i="7" s="1"/>
  <c r="AFK63" i="7" s="1"/>
  <c r="AFM63" i="7" s="1"/>
  <c r="AFO63" i="7" s="1"/>
  <c r="AFQ63" i="7" s="1"/>
  <c r="AFS63" i="7" s="1"/>
  <c r="AFU63" i="7" s="1"/>
  <c r="AFW63" i="7" s="1"/>
  <c r="AFY63" i="7" s="1"/>
  <c r="AGA63" i="7" s="1"/>
  <c r="AGC63" i="7" s="1"/>
  <c r="AGE63" i="7" s="1"/>
  <c r="AGG63" i="7" s="1"/>
  <c r="AGI63" i="7" s="1"/>
  <c r="AGK63" i="7" s="1"/>
  <c r="AGM63" i="7" s="1"/>
  <c r="AGO63" i="7" s="1"/>
  <c r="AGQ63" i="7" s="1"/>
  <c r="AGS63" i="7" s="1"/>
  <c r="AGU63" i="7" s="1"/>
  <c r="AGW63" i="7" s="1"/>
  <c r="AGY63" i="7" s="1"/>
  <c r="AHA63" i="7" s="1"/>
  <c r="AHC63" i="7" s="1"/>
  <c r="AHE63" i="7" s="1"/>
  <c r="AHG63" i="7" s="1"/>
  <c r="AHI63" i="7" s="1"/>
  <c r="AHK63" i="7" s="1"/>
  <c r="AHM63" i="7" s="1"/>
  <c r="AHO63" i="7" s="1"/>
  <c r="AHQ63" i="7" s="1"/>
  <c r="AHS63" i="7" s="1"/>
  <c r="AHU63" i="7" s="1"/>
  <c r="AHW63" i="7" s="1"/>
  <c r="AHY63" i="7" s="1"/>
  <c r="AIA63" i="7" s="1"/>
  <c r="AIC63" i="7" s="1"/>
  <c r="AIE63" i="7" s="1"/>
  <c r="AIG63" i="7" s="1"/>
  <c r="AII63" i="7" s="1"/>
  <c r="AIK63" i="7" s="1"/>
  <c r="AIM63" i="7" s="1"/>
  <c r="AIO63" i="7" s="1"/>
  <c r="AIQ63" i="7" s="1"/>
  <c r="AIS63" i="7" s="1"/>
  <c r="AIU63" i="7" s="1"/>
  <c r="AIW63" i="7" s="1"/>
  <c r="AIY63" i="7" s="1"/>
  <c r="AJA63" i="7" s="1"/>
  <c r="AJC63" i="7" s="1"/>
  <c r="AJE63" i="7" s="1"/>
  <c r="AJG63" i="7" s="1"/>
  <c r="AJI63" i="7" s="1"/>
  <c r="AJK63" i="7" s="1"/>
  <c r="AJM63" i="7" s="1"/>
  <c r="AJO63" i="7" s="1"/>
  <c r="AJQ63" i="7" s="1"/>
  <c r="AJS63" i="7" s="1"/>
  <c r="AJU63" i="7" s="1"/>
  <c r="AJW63" i="7" s="1"/>
  <c r="AJY63" i="7" s="1"/>
  <c r="AKA63" i="7" s="1"/>
  <c r="AKC63" i="7" s="1"/>
  <c r="AKE63" i="7" s="1"/>
  <c r="AKG63" i="7" s="1"/>
  <c r="AKI63" i="7" s="1"/>
  <c r="AKK63" i="7" s="1"/>
  <c r="AKM63" i="7" s="1"/>
  <c r="AKO63" i="7" s="1"/>
  <c r="AKQ63" i="7" s="1"/>
  <c r="AKS63" i="7" s="1"/>
  <c r="AKU63" i="7" s="1"/>
  <c r="AKW63" i="7" s="1"/>
  <c r="AKY63" i="7" s="1"/>
  <c r="ALA63" i="7" s="1"/>
  <c r="ALC63" i="7" s="1"/>
  <c r="ALE63" i="7" s="1"/>
  <c r="ALG63" i="7" s="1"/>
  <c r="ALI63" i="7" s="1"/>
  <c r="ALK63" i="7" s="1"/>
  <c r="ALM63" i="7" s="1"/>
  <c r="ALO63" i="7" s="1"/>
  <c r="ALQ63" i="7" s="1"/>
  <c r="ALS63" i="7" s="1"/>
  <c r="ALU63" i="7" s="1"/>
  <c r="ALW63" i="7" s="1"/>
  <c r="ALY63" i="7" s="1"/>
  <c r="AMA63" i="7" s="1"/>
  <c r="AMC63" i="7" s="1"/>
  <c r="AME63" i="7" s="1"/>
  <c r="AMG63" i="7" s="1"/>
  <c r="AMI63" i="7" s="1"/>
  <c r="AMK63" i="7" s="1"/>
  <c r="AMM63" i="7" s="1"/>
  <c r="AMO63" i="7" s="1"/>
  <c r="AMQ63" i="7" s="1"/>
  <c r="AMS63" i="7" s="1"/>
  <c r="AMU63" i="7" s="1"/>
  <c r="AMW63" i="7" s="1"/>
  <c r="AMY63" i="7" s="1"/>
  <c r="ANA63" i="7" s="1"/>
  <c r="ANC63" i="7" s="1"/>
  <c r="ANE63" i="7" s="1"/>
  <c r="ANG63" i="7" s="1"/>
  <c r="ANI63" i="7" s="1"/>
  <c r="ANK63" i="7" s="1"/>
  <c r="ANM63" i="7" s="1"/>
  <c r="ANO63" i="7" s="1"/>
  <c r="ANQ63" i="7" s="1"/>
  <c r="ANS63" i="7" s="1"/>
  <c r="ANU63" i="7" s="1"/>
  <c r="ANW63" i="7" s="1"/>
  <c r="ANY63" i="7" s="1"/>
  <c r="AOA63" i="7" s="1"/>
  <c r="AOC63" i="7" s="1"/>
  <c r="AOE63" i="7" s="1"/>
  <c r="AOG63" i="7" s="1"/>
  <c r="AOI63" i="7" s="1"/>
  <c r="AOK63" i="7" s="1"/>
  <c r="AOM63" i="7" s="1"/>
  <c r="AOO63" i="7" s="1"/>
  <c r="AOQ63" i="7" s="1"/>
  <c r="AOS63" i="7" s="1"/>
  <c r="AOU63" i="7" s="1"/>
  <c r="AOW63" i="7" s="1"/>
  <c r="AOY63" i="7" s="1"/>
  <c r="APA63" i="7" s="1"/>
  <c r="APC63" i="7" s="1"/>
  <c r="APE63" i="7" s="1"/>
  <c r="APG63" i="7" s="1"/>
  <c r="API63" i="7" s="1"/>
  <c r="APK63" i="7" s="1"/>
  <c r="APM63" i="7" s="1"/>
  <c r="APO63" i="7" s="1"/>
  <c r="APQ63" i="7" s="1"/>
  <c r="APS63" i="7" s="1"/>
  <c r="APU63" i="7" s="1"/>
  <c r="APW63" i="7" s="1"/>
  <c r="APY63" i="7" s="1"/>
  <c r="AQA63" i="7" s="1"/>
  <c r="AQC63" i="7" s="1"/>
  <c r="AQE63" i="7" s="1"/>
  <c r="AQG63" i="7" s="1"/>
  <c r="AQI63" i="7" s="1"/>
  <c r="AQK63" i="7" s="1"/>
  <c r="AQM63" i="7" s="1"/>
  <c r="AQO63" i="7" s="1"/>
  <c r="AQQ63" i="7" s="1"/>
  <c r="AQS63" i="7" s="1"/>
  <c r="AQU63" i="7" s="1"/>
  <c r="AQW63" i="7" s="1"/>
  <c r="AQY63" i="7" s="1"/>
  <c r="ARA63" i="7" s="1"/>
  <c r="ARC63" i="7" s="1"/>
  <c r="ARE63" i="7" s="1"/>
  <c r="ARG63" i="7" s="1"/>
  <c r="ARI63" i="7" s="1"/>
  <c r="ARK63" i="7" s="1"/>
  <c r="ARM63" i="7" s="1"/>
  <c r="ARO63" i="7" s="1"/>
  <c r="ARQ63" i="7" s="1"/>
  <c r="ARS63" i="7" s="1"/>
  <c r="ARU63" i="7" s="1"/>
  <c r="ARW63" i="7" s="1"/>
  <c r="ARY63" i="7" s="1"/>
  <c r="ASA63" i="7" s="1"/>
  <c r="ASC63" i="7" s="1"/>
  <c r="ASE63" i="7" s="1"/>
  <c r="ASG63" i="7" s="1"/>
  <c r="ASI63" i="7" s="1"/>
  <c r="ASK63" i="7" s="1"/>
  <c r="ASM63" i="7" s="1"/>
  <c r="ASO63" i="7" s="1"/>
  <c r="ASQ63" i="7" s="1"/>
  <c r="ASS63" i="7" s="1"/>
  <c r="ASU63" i="7" s="1"/>
  <c r="ASW63" i="7" s="1"/>
  <c r="ASY63" i="7" s="1"/>
  <c r="ATA63" i="7" s="1"/>
  <c r="ATC63" i="7" s="1"/>
  <c r="ATE63" i="7" s="1"/>
  <c r="ATG63" i="7" s="1"/>
  <c r="ATI63" i="7" s="1"/>
  <c r="ATK63" i="7" s="1"/>
  <c r="ATM63" i="7" s="1"/>
  <c r="ATO63" i="7" s="1"/>
  <c r="ATQ63" i="7" s="1"/>
  <c r="ATS63" i="7" s="1"/>
  <c r="ATU63" i="7" s="1"/>
  <c r="ATW63" i="7" s="1"/>
  <c r="ATY63" i="7" s="1"/>
  <c r="AUA63" i="7" s="1"/>
  <c r="AUC63" i="7" s="1"/>
  <c r="AUE63" i="7" s="1"/>
  <c r="AUG63" i="7" s="1"/>
  <c r="AUI63" i="7" s="1"/>
  <c r="AUK63" i="7" s="1"/>
  <c r="AUM63" i="7" s="1"/>
  <c r="AUO63" i="7" s="1"/>
  <c r="AUQ63" i="7" s="1"/>
  <c r="AUS63" i="7" s="1"/>
  <c r="AUU63" i="7" s="1"/>
  <c r="AUW63" i="7" s="1"/>
  <c r="AUY63" i="7" s="1"/>
  <c r="AVA63" i="7" s="1"/>
  <c r="AVC63" i="7" s="1"/>
  <c r="AVE63" i="7" s="1"/>
  <c r="AVG63" i="7" s="1"/>
  <c r="AVI63" i="7" s="1"/>
  <c r="AVK63" i="7" s="1"/>
  <c r="AVM63" i="7" s="1"/>
  <c r="AVO63" i="7" s="1"/>
  <c r="AVQ63" i="7" s="1"/>
  <c r="AVS63" i="7" s="1"/>
  <c r="AVU63" i="7" s="1"/>
  <c r="AVW63" i="7" s="1"/>
  <c r="AVY63" i="7" s="1"/>
  <c r="AWA63" i="7" s="1"/>
  <c r="AWC63" i="7" s="1"/>
  <c r="AWE63" i="7" s="1"/>
  <c r="AWG63" i="7" s="1"/>
  <c r="AWI63" i="7" s="1"/>
  <c r="AWK63" i="7" s="1"/>
  <c r="AWM63" i="7" s="1"/>
  <c r="AWO63" i="7" s="1"/>
  <c r="AWQ63" i="7" s="1"/>
  <c r="AWS63" i="7" s="1"/>
  <c r="AWU63" i="7" s="1"/>
  <c r="AWW63" i="7" s="1"/>
  <c r="AWY63" i="7" s="1"/>
  <c r="AXA63" i="7" s="1"/>
  <c r="AXC63" i="7" s="1"/>
  <c r="AXE63" i="7" s="1"/>
  <c r="AXG63" i="7" s="1"/>
  <c r="AXI63" i="7" s="1"/>
  <c r="AXK63" i="7" s="1"/>
  <c r="AXM63" i="7" s="1"/>
  <c r="AXO63" i="7" s="1"/>
  <c r="AXQ63" i="7" s="1"/>
  <c r="AXS63" i="7" s="1"/>
  <c r="AXU63" i="7" s="1"/>
  <c r="AXW63" i="7" s="1"/>
  <c r="AXY63" i="7" s="1"/>
  <c r="AYA63" i="7" s="1"/>
  <c r="AYC63" i="7" s="1"/>
  <c r="AYE63" i="7" s="1"/>
  <c r="AYG63" i="7" s="1"/>
  <c r="AYI63" i="7" s="1"/>
  <c r="AYK63" i="7" s="1"/>
  <c r="AYM63" i="7" s="1"/>
  <c r="AYO63" i="7" s="1"/>
  <c r="AYQ63" i="7" s="1"/>
  <c r="AYS63" i="7" s="1"/>
  <c r="AYU63" i="7" s="1"/>
  <c r="AYW63" i="7" s="1"/>
  <c r="AYY63" i="7" s="1"/>
  <c r="AZA63" i="7" s="1"/>
  <c r="AZC63" i="7" s="1"/>
  <c r="AZE63" i="7" s="1"/>
  <c r="AZG63" i="7" s="1"/>
  <c r="AZI63" i="7" s="1"/>
  <c r="AZK63" i="7" s="1"/>
  <c r="AZM63" i="7" s="1"/>
  <c r="AZO63" i="7" s="1"/>
  <c r="AZQ63" i="7" s="1"/>
  <c r="AZS63" i="7" s="1"/>
  <c r="AZU63" i="7" s="1"/>
  <c r="AZW63" i="7" s="1"/>
  <c r="AZY63" i="7" s="1"/>
  <c r="BAA63" i="7" s="1"/>
  <c r="BAC63" i="7" s="1"/>
  <c r="BAE63" i="7" s="1"/>
  <c r="BAG63" i="7" s="1"/>
  <c r="BAI63" i="7" s="1"/>
  <c r="BAK63" i="7" s="1"/>
  <c r="BAM63" i="7" s="1"/>
  <c r="BAO63" i="7" s="1"/>
  <c r="BAQ63" i="7" s="1"/>
  <c r="BAS63" i="7" s="1"/>
  <c r="BAU63" i="7" s="1"/>
  <c r="BAW63" i="7" s="1"/>
  <c r="BAY63" i="7" s="1"/>
  <c r="BBA63" i="7" s="1"/>
  <c r="BBC63" i="7" s="1"/>
  <c r="BBE63" i="7" s="1"/>
  <c r="BBG63" i="7" s="1"/>
  <c r="BBI63" i="7" s="1"/>
  <c r="BBK63" i="7" s="1"/>
  <c r="BBM63" i="7" s="1"/>
  <c r="BBO63" i="7" s="1"/>
  <c r="BBQ63" i="7" s="1"/>
  <c r="BBS63" i="7" s="1"/>
  <c r="BBU63" i="7" s="1"/>
  <c r="BBW63" i="7" s="1"/>
  <c r="BBY63" i="7" s="1"/>
  <c r="BCA63" i="7" s="1"/>
  <c r="BCC63" i="7" s="1"/>
  <c r="BCE63" i="7" s="1"/>
  <c r="BCG63" i="7" s="1"/>
  <c r="BCI63" i="7" s="1"/>
  <c r="BCK63" i="7" s="1"/>
  <c r="BCM63" i="7" s="1"/>
  <c r="BCO63" i="7" s="1"/>
  <c r="BCQ63" i="7" s="1"/>
  <c r="BCS63" i="7" s="1"/>
  <c r="BCU63" i="7" s="1"/>
  <c r="BCW63" i="7" s="1"/>
  <c r="BCY63" i="7" s="1"/>
  <c r="BDA63" i="7" s="1"/>
  <c r="BDC63" i="7" s="1"/>
  <c r="BDE63" i="7" s="1"/>
  <c r="BDG63" i="7" s="1"/>
  <c r="BDI63" i="7" s="1"/>
  <c r="BDK63" i="7" s="1"/>
  <c r="BDM63" i="7" s="1"/>
  <c r="BDO63" i="7" s="1"/>
  <c r="BDQ63" i="7" s="1"/>
  <c r="BDS63" i="7" s="1"/>
  <c r="BDU63" i="7" s="1"/>
  <c r="BDW63" i="7" s="1"/>
  <c r="BDY63" i="7" s="1"/>
  <c r="BEA63" i="7" s="1"/>
  <c r="BEC63" i="7" s="1"/>
  <c r="BEE63" i="7" s="1"/>
  <c r="BEG63" i="7" s="1"/>
  <c r="BEI63" i="7" s="1"/>
  <c r="BEK63" i="7" s="1"/>
  <c r="BEM63" i="7" s="1"/>
  <c r="BEO63" i="7" s="1"/>
  <c r="BEQ63" i="7" s="1"/>
  <c r="BES63" i="7" s="1"/>
  <c r="BEU63" i="7" s="1"/>
  <c r="BEW63" i="7" s="1"/>
  <c r="BEY63" i="7" s="1"/>
  <c r="BFA63" i="7" s="1"/>
  <c r="BFC63" i="7" s="1"/>
  <c r="BFE63" i="7" s="1"/>
  <c r="BFG63" i="7" s="1"/>
  <c r="BFI63" i="7" s="1"/>
  <c r="BFK63" i="7" s="1"/>
  <c r="BFM63" i="7" s="1"/>
  <c r="BFO63" i="7" s="1"/>
  <c r="BFQ63" i="7" s="1"/>
  <c r="BFS63" i="7" s="1"/>
  <c r="BFU63" i="7" s="1"/>
  <c r="BFW63" i="7" s="1"/>
  <c r="BFY63" i="7" s="1"/>
  <c r="BGA63" i="7" s="1"/>
  <c r="BGC63" i="7" s="1"/>
  <c r="BGE63" i="7" s="1"/>
  <c r="BGG63" i="7" s="1"/>
  <c r="BGI63" i="7" s="1"/>
  <c r="BGK63" i="7" s="1"/>
  <c r="BGM63" i="7" s="1"/>
  <c r="BGO63" i="7" s="1"/>
  <c r="BGQ63" i="7" s="1"/>
  <c r="BGS63" i="7" s="1"/>
  <c r="BGU63" i="7" s="1"/>
  <c r="BGW63" i="7" s="1"/>
  <c r="BGY63" i="7" s="1"/>
  <c r="BHA63" i="7" s="1"/>
  <c r="BHC63" i="7" s="1"/>
  <c r="BHE63" i="7" s="1"/>
  <c r="BHG63" i="7" s="1"/>
  <c r="BHI63" i="7" s="1"/>
  <c r="BHK63" i="7" s="1"/>
  <c r="BHM63" i="7" s="1"/>
  <c r="BHO63" i="7" s="1"/>
  <c r="BHQ63" i="7" s="1"/>
  <c r="BHS63" i="7" s="1"/>
  <c r="BHU63" i="7" s="1"/>
  <c r="BHW63" i="7" s="1"/>
  <c r="BHY63" i="7" s="1"/>
  <c r="BIA63" i="7" s="1"/>
  <c r="BIC63" i="7" s="1"/>
  <c r="BIE63" i="7" s="1"/>
  <c r="BIG63" i="7" s="1"/>
  <c r="BII63" i="7" s="1"/>
  <c r="BIK63" i="7" s="1"/>
  <c r="BIM63" i="7" s="1"/>
  <c r="BIO63" i="7" s="1"/>
  <c r="BIQ63" i="7" s="1"/>
  <c r="BIS63" i="7" s="1"/>
  <c r="BIU63" i="7" s="1"/>
  <c r="BIW63" i="7" s="1"/>
  <c r="BIY63" i="7" s="1"/>
  <c r="BJA63" i="7" s="1"/>
  <c r="BJC63" i="7" s="1"/>
  <c r="BJE63" i="7" s="1"/>
  <c r="BJG63" i="7" s="1"/>
  <c r="BJI63" i="7" s="1"/>
  <c r="BJK63" i="7" s="1"/>
  <c r="BJM63" i="7" s="1"/>
  <c r="BJO63" i="7" s="1"/>
  <c r="BJQ63" i="7" s="1"/>
  <c r="BJS63" i="7" s="1"/>
  <c r="BJU63" i="7" s="1"/>
  <c r="BJW63" i="7" s="1"/>
  <c r="BJY63" i="7" s="1"/>
  <c r="BKA63" i="7" s="1"/>
  <c r="BKC63" i="7" s="1"/>
  <c r="BKE63" i="7" s="1"/>
  <c r="BKG63" i="7" s="1"/>
  <c r="BKI63" i="7" s="1"/>
  <c r="BKK63" i="7" s="1"/>
  <c r="BKM63" i="7" s="1"/>
  <c r="BKO63" i="7" s="1"/>
  <c r="BKQ63" i="7" s="1"/>
  <c r="BKS63" i="7" s="1"/>
  <c r="BKU63" i="7" s="1"/>
  <c r="BKW63" i="7" s="1"/>
  <c r="BKY63" i="7" s="1"/>
  <c r="BLA63" i="7" s="1"/>
  <c r="BLC63" i="7" s="1"/>
  <c r="BLE63" i="7" s="1"/>
  <c r="BLG63" i="7" s="1"/>
  <c r="BLI63" i="7" s="1"/>
  <c r="BLK63" i="7" s="1"/>
  <c r="BLM63" i="7" s="1"/>
  <c r="BLO63" i="7" s="1"/>
  <c r="BLQ63" i="7" s="1"/>
  <c r="BLS63" i="7" s="1"/>
  <c r="BLU63" i="7" s="1"/>
  <c r="BLW63" i="7" s="1"/>
  <c r="BLY63" i="7" s="1"/>
  <c r="BMA63" i="7" s="1"/>
  <c r="BMC63" i="7" s="1"/>
  <c r="BME63" i="7" s="1"/>
  <c r="BMG63" i="7" s="1"/>
  <c r="BMI63" i="7" s="1"/>
  <c r="BMK63" i="7" s="1"/>
  <c r="BMM63" i="7" s="1"/>
  <c r="BMO63" i="7" s="1"/>
  <c r="BMQ63" i="7" s="1"/>
  <c r="BMS63" i="7" s="1"/>
  <c r="BMU63" i="7" s="1"/>
  <c r="BMW63" i="7" s="1"/>
  <c r="BMY63" i="7" s="1"/>
  <c r="BNA63" i="7" s="1"/>
  <c r="BNC63" i="7" s="1"/>
  <c r="BNE63" i="7" s="1"/>
  <c r="BNG63" i="7" s="1"/>
  <c r="BNI63" i="7" s="1"/>
  <c r="BNK63" i="7" s="1"/>
  <c r="BNM63" i="7" s="1"/>
  <c r="BNO63" i="7" s="1"/>
  <c r="BNQ63" i="7" s="1"/>
  <c r="BNS63" i="7" s="1"/>
  <c r="BNU63" i="7" s="1"/>
  <c r="BNW63" i="7" s="1"/>
  <c r="BNY63" i="7" s="1"/>
  <c r="BOA63" i="7" s="1"/>
  <c r="BOC63" i="7" s="1"/>
  <c r="BOE63" i="7" s="1"/>
  <c r="BOG63" i="7" s="1"/>
  <c r="BOI63" i="7" s="1"/>
  <c r="BOK63" i="7" s="1"/>
  <c r="BOM63" i="7" s="1"/>
  <c r="BOO63" i="7" s="1"/>
  <c r="BOQ63" i="7" s="1"/>
  <c r="BOS63" i="7" s="1"/>
  <c r="BOU63" i="7" s="1"/>
  <c r="BOW63" i="7" s="1"/>
  <c r="BOY63" i="7" s="1"/>
  <c r="BPA63" i="7" s="1"/>
  <c r="BPC63" i="7" s="1"/>
  <c r="BPE63" i="7" s="1"/>
  <c r="BPG63" i="7" s="1"/>
  <c r="BPI63" i="7" s="1"/>
  <c r="BPK63" i="7" s="1"/>
  <c r="BPM63" i="7" s="1"/>
  <c r="BPO63" i="7" s="1"/>
  <c r="BPQ63" i="7" s="1"/>
  <c r="BPS63" i="7" s="1"/>
  <c r="BPU63" i="7" s="1"/>
  <c r="BPW63" i="7" s="1"/>
  <c r="BPY63" i="7" s="1"/>
  <c r="BQA63" i="7" s="1"/>
  <c r="BQC63" i="7" s="1"/>
  <c r="BQE63" i="7" s="1"/>
  <c r="BQG63" i="7" s="1"/>
  <c r="BQI63" i="7" s="1"/>
  <c r="BQK63" i="7" s="1"/>
  <c r="BQM63" i="7" s="1"/>
  <c r="BQO63" i="7" s="1"/>
  <c r="BQQ63" i="7" s="1"/>
  <c r="BQS63" i="7" s="1"/>
  <c r="BQU63" i="7" s="1"/>
  <c r="BQW63" i="7" s="1"/>
  <c r="BQY63" i="7" s="1"/>
  <c r="BRA63" i="7" s="1"/>
  <c r="BRC63" i="7" s="1"/>
  <c r="BRE63" i="7" s="1"/>
  <c r="BRG63" i="7" s="1"/>
  <c r="BRI63" i="7" s="1"/>
  <c r="BRK63" i="7" s="1"/>
  <c r="BRM63" i="7" s="1"/>
  <c r="BRO63" i="7" s="1"/>
  <c r="BRQ63" i="7" s="1"/>
  <c r="BRS63" i="7" s="1"/>
  <c r="BRU63" i="7" s="1"/>
  <c r="BRW63" i="7" s="1"/>
  <c r="BRY63" i="7" s="1"/>
  <c r="BSA63" i="7" s="1"/>
  <c r="BSC63" i="7" s="1"/>
  <c r="BSE63" i="7" s="1"/>
  <c r="BSG63" i="7" s="1"/>
  <c r="BSI63" i="7" s="1"/>
  <c r="BSK63" i="7" s="1"/>
  <c r="BSM63" i="7" s="1"/>
  <c r="BSO63" i="7" s="1"/>
  <c r="BSQ63" i="7" s="1"/>
  <c r="BSS63" i="7" s="1"/>
  <c r="BSU63" i="7" s="1"/>
  <c r="BSW63" i="7" s="1"/>
  <c r="BSY63" i="7" s="1"/>
  <c r="BTA63" i="7" s="1"/>
  <c r="BTC63" i="7" s="1"/>
  <c r="BTE63" i="7" s="1"/>
  <c r="BTG63" i="7" s="1"/>
  <c r="BTI63" i="7" s="1"/>
  <c r="BTK63" i="7" s="1"/>
  <c r="BTM63" i="7" s="1"/>
  <c r="BTO63" i="7" s="1"/>
  <c r="BTQ63" i="7" s="1"/>
  <c r="BTS63" i="7" s="1"/>
  <c r="BTU63" i="7" s="1"/>
  <c r="BTW63" i="7" s="1"/>
  <c r="BTY63" i="7" s="1"/>
  <c r="BUA63" i="7" s="1"/>
  <c r="BUC63" i="7" s="1"/>
  <c r="BUE63" i="7" s="1"/>
  <c r="BUG63" i="7" s="1"/>
  <c r="BUI63" i="7" s="1"/>
  <c r="BUK63" i="7" s="1"/>
  <c r="BUM63" i="7" s="1"/>
  <c r="BUO63" i="7" s="1"/>
  <c r="BUQ63" i="7" s="1"/>
  <c r="BUS63" i="7" s="1"/>
  <c r="BUU63" i="7" s="1"/>
  <c r="BUW63" i="7" s="1"/>
  <c r="BUY63" i="7" s="1"/>
  <c r="BVA63" i="7" s="1"/>
  <c r="BVC63" i="7" s="1"/>
  <c r="BVE63" i="7" s="1"/>
  <c r="BVG63" i="7" s="1"/>
  <c r="BVI63" i="7" s="1"/>
  <c r="BVK63" i="7" s="1"/>
  <c r="BVM63" i="7" s="1"/>
  <c r="BVO63" i="7" s="1"/>
  <c r="BVQ63" i="7" s="1"/>
  <c r="BVS63" i="7" s="1"/>
  <c r="BVU63" i="7" s="1"/>
  <c r="BVW63" i="7" s="1"/>
  <c r="BVY63" i="7" s="1"/>
  <c r="BWA63" i="7" s="1"/>
  <c r="BWC63" i="7" s="1"/>
  <c r="BWE63" i="7" s="1"/>
  <c r="BWG63" i="7" s="1"/>
  <c r="BWI63" i="7" s="1"/>
  <c r="BWK63" i="7" s="1"/>
  <c r="BWM63" i="7" s="1"/>
  <c r="BWO63" i="7" s="1"/>
  <c r="BWQ63" i="7" s="1"/>
  <c r="BWS63" i="7" s="1"/>
  <c r="BWU63" i="7" s="1"/>
  <c r="BWW63" i="7" s="1"/>
  <c r="BWY63" i="7" s="1"/>
  <c r="BXA63" i="7" s="1"/>
  <c r="BXC63" i="7" s="1"/>
  <c r="BXE63" i="7" s="1"/>
  <c r="BXG63" i="7" s="1"/>
  <c r="BXI63" i="7" s="1"/>
  <c r="BXK63" i="7" s="1"/>
  <c r="BXM63" i="7" s="1"/>
  <c r="BXO63" i="7" s="1"/>
  <c r="BXQ63" i="7" s="1"/>
  <c r="BXS63" i="7" s="1"/>
  <c r="BXU63" i="7" s="1"/>
  <c r="BXW63" i="7" s="1"/>
  <c r="BXY63" i="7" s="1"/>
  <c r="BYA63" i="7" s="1"/>
  <c r="BYC63" i="7" s="1"/>
  <c r="BYE63" i="7" s="1"/>
  <c r="BYG63" i="7" s="1"/>
  <c r="BYI63" i="7" s="1"/>
  <c r="BYK63" i="7" s="1"/>
  <c r="BYM63" i="7" s="1"/>
  <c r="BYO63" i="7" s="1"/>
  <c r="BYQ63" i="7" s="1"/>
  <c r="BYS63" i="7" s="1"/>
  <c r="BYU63" i="7" s="1"/>
  <c r="BYW63" i="7" s="1"/>
  <c r="BYY63" i="7" s="1"/>
  <c r="BZA63" i="7" s="1"/>
  <c r="BZC63" i="7" s="1"/>
  <c r="BZE63" i="7" s="1"/>
  <c r="BZG63" i="7" s="1"/>
  <c r="BZI63" i="7" s="1"/>
  <c r="BZK63" i="7" s="1"/>
  <c r="BZM63" i="7" s="1"/>
  <c r="BZO63" i="7" s="1"/>
  <c r="BZQ63" i="7" s="1"/>
  <c r="BZS63" i="7" s="1"/>
  <c r="BZU63" i="7" s="1"/>
  <c r="BZW63" i="7" s="1"/>
  <c r="BZY63" i="7" s="1"/>
  <c r="CAA63" i="7" s="1"/>
  <c r="CAC63" i="7" s="1"/>
  <c r="CAE63" i="7" s="1"/>
  <c r="CAG63" i="7" s="1"/>
  <c r="CAI63" i="7" s="1"/>
  <c r="CAK63" i="7" s="1"/>
  <c r="CAM63" i="7" s="1"/>
  <c r="CAO63" i="7" s="1"/>
  <c r="CAQ63" i="7" s="1"/>
  <c r="CAS63" i="7" s="1"/>
  <c r="CAU63" i="7" s="1"/>
  <c r="CAW63" i="7" s="1"/>
  <c r="CAY63" i="7" s="1"/>
  <c r="CBA63" i="7" s="1"/>
  <c r="CBC63" i="7" s="1"/>
  <c r="CBE63" i="7" s="1"/>
  <c r="CBG63" i="7" s="1"/>
  <c r="CBI63" i="7" s="1"/>
  <c r="CBK63" i="7" s="1"/>
  <c r="CBM63" i="7" s="1"/>
  <c r="CBO63" i="7" s="1"/>
  <c r="CBQ63" i="7" s="1"/>
  <c r="CBS63" i="7" s="1"/>
  <c r="CBU63" i="7" s="1"/>
  <c r="CBW63" i="7" s="1"/>
  <c r="CBY63" i="7" s="1"/>
  <c r="CCA63" i="7" s="1"/>
  <c r="CCC63" i="7" s="1"/>
  <c r="CCE63" i="7" s="1"/>
  <c r="CCG63" i="7" s="1"/>
  <c r="CCI63" i="7" s="1"/>
  <c r="CCK63" i="7" s="1"/>
  <c r="CCM63" i="7" s="1"/>
  <c r="CCO63" i="7" s="1"/>
  <c r="CCQ63" i="7" s="1"/>
  <c r="CCS63" i="7" s="1"/>
  <c r="CCU63" i="7" s="1"/>
  <c r="CCW63" i="7" s="1"/>
  <c r="CCY63" i="7" s="1"/>
  <c r="CDA63" i="7" s="1"/>
  <c r="CDC63" i="7" s="1"/>
  <c r="CDE63" i="7" s="1"/>
  <c r="CDG63" i="7" s="1"/>
  <c r="CDI63" i="7" s="1"/>
  <c r="CDK63" i="7" s="1"/>
  <c r="CDM63" i="7" s="1"/>
  <c r="CDO63" i="7" s="1"/>
  <c r="CDQ63" i="7" s="1"/>
  <c r="CDS63" i="7" s="1"/>
  <c r="CDU63" i="7" s="1"/>
  <c r="CDW63" i="7" s="1"/>
  <c r="CDY63" i="7" s="1"/>
  <c r="CEA63" i="7" s="1"/>
  <c r="CEC63" i="7" s="1"/>
  <c r="CEE63" i="7" s="1"/>
  <c r="CEG63" i="7" s="1"/>
  <c r="CEI63" i="7" s="1"/>
  <c r="CEK63" i="7" s="1"/>
  <c r="CEM63" i="7" s="1"/>
  <c r="CEO63" i="7" s="1"/>
  <c r="CEQ63" i="7" s="1"/>
  <c r="CES63" i="7" s="1"/>
  <c r="CEU63" i="7" s="1"/>
  <c r="CEW63" i="7" s="1"/>
  <c r="CEY63" i="7" s="1"/>
  <c r="CFA63" i="7" s="1"/>
  <c r="CFC63" i="7" s="1"/>
  <c r="CFE63" i="7" s="1"/>
  <c r="CFG63" i="7" s="1"/>
  <c r="CFI63" i="7" s="1"/>
  <c r="CFK63" i="7" s="1"/>
  <c r="CFM63" i="7" s="1"/>
  <c r="CFO63" i="7" s="1"/>
  <c r="CFQ63" i="7" s="1"/>
  <c r="CFS63" i="7" s="1"/>
  <c r="CFU63" i="7" s="1"/>
  <c r="CFW63" i="7" s="1"/>
  <c r="CFY63" i="7" s="1"/>
  <c r="CGA63" i="7" s="1"/>
  <c r="CGC63" i="7" s="1"/>
  <c r="CGE63" i="7" s="1"/>
  <c r="CGG63" i="7" s="1"/>
  <c r="CGI63" i="7" s="1"/>
  <c r="CGK63" i="7" s="1"/>
  <c r="CGM63" i="7" s="1"/>
  <c r="CGO63" i="7" s="1"/>
  <c r="CGQ63" i="7" s="1"/>
  <c r="CGS63" i="7" s="1"/>
  <c r="CGU63" i="7" s="1"/>
  <c r="CGW63" i="7" s="1"/>
  <c r="CGY63" i="7" s="1"/>
  <c r="CHA63" i="7" s="1"/>
  <c r="CHC63" i="7" s="1"/>
  <c r="CHE63" i="7" s="1"/>
  <c r="CHG63" i="7" s="1"/>
  <c r="CHI63" i="7" s="1"/>
  <c r="CHK63" i="7" s="1"/>
  <c r="CHM63" i="7" s="1"/>
  <c r="CHO63" i="7" s="1"/>
  <c r="CHQ63" i="7" s="1"/>
  <c r="CHS63" i="7" s="1"/>
  <c r="CHU63" i="7" s="1"/>
  <c r="CHW63" i="7" s="1"/>
  <c r="CHY63" i="7" s="1"/>
  <c r="CIA63" i="7" s="1"/>
  <c r="CIC63" i="7" s="1"/>
  <c r="CIE63" i="7" s="1"/>
  <c r="CIG63" i="7" s="1"/>
  <c r="CII63" i="7" s="1"/>
  <c r="CIK63" i="7" s="1"/>
  <c r="CIM63" i="7" s="1"/>
  <c r="CIO63" i="7" s="1"/>
  <c r="CIQ63" i="7" s="1"/>
  <c r="CIS63" i="7" s="1"/>
  <c r="CIU63" i="7" s="1"/>
  <c r="CIW63" i="7" s="1"/>
  <c r="CIY63" i="7" s="1"/>
  <c r="CJA63" i="7" s="1"/>
  <c r="CJC63" i="7" s="1"/>
  <c r="CJE63" i="7" s="1"/>
  <c r="CJG63" i="7" s="1"/>
  <c r="CJI63" i="7" s="1"/>
  <c r="CJK63" i="7" s="1"/>
  <c r="CJM63" i="7" s="1"/>
  <c r="CJO63" i="7" s="1"/>
  <c r="CJQ63" i="7" s="1"/>
  <c r="CJS63" i="7" s="1"/>
  <c r="CJU63" i="7" s="1"/>
  <c r="CJW63" i="7" s="1"/>
  <c r="CJY63" i="7" s="1"/>
  <c r="CKA63" i="7" s="1"/>
  <c r="CKC63" i="7" s="1"/>
  <c r="CKE63" i="7" s="1"/>
  <c r="CKG63" i="7" s="1"/>
  <c r="CKI63" i="7" s="1"/>
  <c r="CKK63" i="7" s="1"/>
  <c r="CKM63" i="7" s="1"/>
  <c r="CKO63" i="7" s="1"/>
  <c r="CKQ63" i="7" s="1"/>
  <c r="CKS63" i="7" s="1"/>
  <c r="CKU63" i="7" s="1"/>
  <c r="CKW63" i="7" s="1"/>
  <c r="CKY63" i="7" s="1"/>
  <c r="CLA63" i="7" s="1"/>
  <c r="CLC63" i="7" s="1"/>
  <c r="CLE63" i="7" s="1"/>
  <c r="CLG63" i="7" s="1"/>
  <c r="CLI63" i="7" s="1"/>
  <c r="CLK63" i="7" s="1"/>
  <c r="CLM63" i="7" s="1"/>
  <c r="CLO63" i="7" s="1"/>
  <c r="CLQ63" i="7" s="1"/>
  <c r="CLS63" i="7" s="1"/>
  <c r="CLU63" i="7" s="1"/>
  <c r="CLW63" i="7" s="1"/>
  <c r="CLY63" i="7" s="1"/>
  <c r="CMA63" i="7" s="1"/>
  <c r="CMC63" i="7" s="1"/>
  <c r="CME63" i="7" s="1"/>
  <c r="CMG63" i="7" s="1"/>
  <c r="CMI63" i="7" s="1"/>
  <c r="CMK63" i="7" s="1"/>
  <c r="CMM63" i="7" s="1"/>
  <c r="CMO63" i="7" s="1"/>
  <c r="CMQ63" i="7" s="1"/>
  <c r="CMS63" i="7" s="1"/>
  <c r="CMU63" i="7" s="1"/>
  <c r="CMW63" i="7" s="1"/>
  <c r="CMY63" i="7" s="1"/>
  <c r="CNA63" i="7" s="1"/>
  <c r="CNC63" i="7" s="1"/>
  <c r="CNE63" i="7" s="1"/>
  <c r="CNG63" i="7" s="1"/>
  <c r="CNI63" i="7" s="1"/>
  <c r="CNK63" i="7" s="1"/>
  <c r="CNM63" i="7" s="1"/>
  <c r="CNO63" i="7" s="1"/>
  <c r="CNQ63" i="7" s="1"/>
  <c r="CNS63" i="7" s="1"/>
  <c r="CNU63" i="7" s="1"/>
  <c r="CNW63" i="7" s="1"/>
  <c r="CNY63" i="7" s="1"/>
  <c r="COA63" i="7" s="1"/>
  <c r="COC63" i="7" s="1"/>
  <c r="COE63" i="7" s="1"/>
  <c r="COG63" i="7" s="1"/>
  <c r="COI63" i="7" s="1"/>
  <c r="COK63" i="7" s="1"/>
  <c r="COM63" i="7" s="1"/>
  <c r="COO63" i="7" s="1"/>
  <c r="COQ63" i="7" s="1"/>
  <c r="COS63" i="7" s="1"/>
  <c r="COU63" i="7" s="1"/>
  <c r="COW63" i="7" s="1"/>
  <c r="COY63" i="7" s="1"/>
  <c r="CPA63" i="7" s="1"/>
  <c r="CPC63" i="7" s="1"/>
  <c r="CPE63" i="7" s="1"/>
  <c r="CPG63" i="7" s="1"/>
  <c r="CPI63" i="7" s="1"/>
  <c r="CPK63" i="7" s="1"/>
  <c r="CPM63" i="7" s="1"/>
  <c r="CPO63" i="7" s="1"/>
  <c r="CPQ63" i="7" s="1"/>
  <c r="CPS63" i="7" s="1"/>
  <c r="CPU63" i="7" s="1"/>
  <c r="CPW63" i="7" s="1"/>
  <c r="CPY63" i="7" s="1"/>
  <c r="CQA63" i="7" s="1"/>
  <c r="CQC63" i="7" s="1"/>
  <c r="CQE63" i="7" s="1"/>
  <c r="CQG63" i="7" s="1"/>
  <c r="CQI63" i="7" s="1"/>
  <c r="CQK63" i="7" s="1"/>
  <c r="CQM63" i="7" s="1"/>
  <c r="CQO63" i="7" s="1"/>
  <c r="CQQ63" i="7" s="1"/>
  <c r="CQS63" i="7" s="1"/>
  <c r="CQU63" i="7" s="1"/>
  <c r="CQW63" i="7" s="1"/>
  <c r="CQY63" i="7" s="1"/>
  <c r="CRA63" i="7" s="1"/>
  <c r="CRC63" i="7" s="1"/>
  <c r="CRE63" i="7" s="1"/>
  <c r="CRG63" i="7" s="1"/>
  <c r="CRI63" i="7" s="1"/>
  <c r="CRK63" i="7" s="1"/>
  <c r="CRM63" i="7" s="1"/>
  <c r="CRO63" i="7" s="1"/>
  <c r="CRQ63" i="7" s="1"/>
  <c r="CRS63" i="7" s="1"/>
  <c r="CRU63" i="7" s="1"/>
  <c r="CRW63" i="7" s="1"/>
  <c r="CRY63" i="7" s="1"/>
  <c r="CSA63" i="7" s="1"/>
  <c r="CSC63" i="7" s="1"/>
  <c r="CSE63" i="7" s="1"/>
  <c r="CSG63" i="7" s="1"/>
  <c r="CSI63" i="7" s="1"/>
  <c r="CSK63" i="7" s="1"/>
  <c r="CSM63" i="7" s="1"/>
  <c r="CSO63" i="7" s="1"/>
  <c r="CSQ63" i="7" s="1"/>
  <c r="CSS63" i="7" s="1"/>
  <c r="CSU63" i="7" s="1"/>
  <c r="CSW63" i="7" s="1"/>
  <c r="CSY63" i="7" s="1"/>
  <c r="CTA63" i="7" s="1"/>
  <c r="CTC63" i="7" s="1"/>
  <c r="CTE63" i="7" s="1"/>
  <c r="CTG63" i="7" s="1"/>
  <c r="CTI63" i="7" s="1"/>
  <c r="CTK63" i="7" s="1"/>
  <c r="CTM63" i="7" s="1"/>
  <c r="CTO63" i="7" s="1"/>
  <c r="CTQ63" i="7" s="1"/>
  <c r="CTS63" i="7" s="1"/>
  <c r="CTU63" i="7" s="1"/>
  <c r="CTW63" i="7" s="1"/>
  <c r="CTY63" i="7" s="1"/>
  <c r="CUA63" i="7" s="1"/>
  <c r="CUC63" i="7" s="1"/>
  <c r="CUE63" i="7" s="1"/>
  <c r="CUG63" i="7" s="1"/>
  <c r="CUI63" i="7" s="1"/>
  <c r="CUK63" i="7" s="1"/>
  <c r="CUM63" i="7" s="1"/>
  <c r="CUO63" i="7" s="1"/>
  <c r="CUQ63" i="7" s="1"/>
  <c r="CUS63" i="7" s="1"/>
  <c r="CUU63" i="7" s="1"/>
  <c r="CUW63" i="7" s="1"/>
  <c r="CUY63" i="7" s="1"/>
  <c r="CVA63" i="7" s="1"/>
  <c r="CVC63" i="7" s="1"/>
  <c r="CVE63" i="7" s="1"/>
  <c r="CVG63" i="7" s="1"/>
  <c r="CVI63" i="7" s="1"/>
  <c r="CVK63" i="7" s="1"/>
  <c r="CVM63" i="7" s="1"/>
  <c r="CVO63" i="7" s="1"/>
  <c r="CVQ63" i="7" s="1"/>
  <c r="CVS63" i="7" s="1"/>
  <c r="CVU63" i="7" s="1"/>
  <c r="CVW63" i="7" s="1"/>
  <c r="CVY63" i="7" s="1"/>
  <c r="CWA63" i="7" s="1"/>
  <c r="CWC63" i="7" s="1"/>
  <c r="CWE63" i="7" s="1"/>
  <c r="CWG63" i="7" s="1"/>
  <c r="CWI63" i="7" s="1"/>
  <c r="CWK63" i="7" s="1"/>
  <c r="CWM63" i="7" s="1"/>
  <c r="CWO63" i="7" s="1"/>
  <c r="CWQ63" i="7" s="1"/>
  <c r="CWS63" i="7" s="1"/>
  <c r="CWU63" i="7" s="1"/>
  <c r="CWW63" i="7" s="1"/>
  <c r="CWY63" i="7" s="1"/>
  <c r="CXA63" i="7" s="1"/>
  <c r="CXC63" i="7" s="1"/>
  <c r="CXE63" i="7" s="1"/>
  <c r="CXG63" i="7" s="1"/>
  <c r="CXI63" i="7" s="1"/>
  <c r="CXK63" i="7" s="1"/>
  <c r="CXM63" i="7" s="1"/>
  <c r="CXO63" i="7" s="1"/>
  <c r="CXQ63" i="7" s="1"/>
  <c r="CXS63" i="7" s="1"/>
  <c r="CXU63" i="7" s="1"/>
  <c r="CXW63" i="7" s="1"/>
  <c r="CXY63" i="7" s="1"/>
  <c r="CYA63" i="7" s="1"/>
  <c r="CYC63" i="7" s="1"/>
  <c r="CYE63" i="7" s="1"/>
  <c r="CYG63" i="7" s="1"/>
  <c r="CYI63" i="7" s="1"/>
  <c r="CYK63" i="7" s="1"/>
  <c r="CYM63" i="7" s="1"/>
  <c r="CYO63" i="7" s="1"/>
  <c r="CYQ63" i="7" s="1"/>
  <c r="CYS63" i="7" s="1"/>
  <c r="CYU63" i="7" s="1"/>
  <c r="CYW63" i="7" s="1"/>
  <c r="CYY63" i="7" s="1"/>
  <c r="CZA63" i="7" s="1"/>
  <c r="CZC63" i="7" s="1"/>
  <c r="CZE63" i="7" s="1"/>
  <c r="CZG63" i="7" s="1"/>
  <c r="CZI63" i="7" s="1"/>
  <c r="CZK63" i="7" s="1"/>
  <c r="CZM63" i="7" s="1"/>
  <c r="CZO63" i="7" s="1"/>
  <c r="CZQ63" i="7" s="1"/>
  <c r="CZS63" i="7" s="1"/>
  <c r="CZU63" i="7" s="1"/>
  <c r="CZW63" i="7" s="1"/>
  <c r="CZY63" i="7" s="1"/>
  <c r="DAA63" i="7" s="1"/>
  <c r="DAC63" i="7" s="1"/>
  <c r="DAE63" i="7" s="1"/>
  <c r="DAG63" i="7" s="1"/>
  <c r="DAI63" i="7" s="1"/>
  <c r="DAK63" i="7" s="1"/>
  <c r="DAM63" i="7" s="1"/>
  <c r="DAO63" i="7" s="1"/>
  <c r="DAQ63" i="7" s="1"/>
  <c r="DAS63" i="7" s="1"/>
  <c r="DAU63" i="7" s="1"/>
  <c r="DAW63" i="7" s="1"/>
  <c r="DAY63" i="7" s="1"/>
  <c r="DBA63" i="7" s="1"/>
  <c r="DBC63" i="7" s="1"/>
  <c r="DBE63" i="7" s="1"/>
  <c r="DBG63" i="7" s="1"/>
  <c r="DBI63" i="7" s="1"/>
  <c r="DBK63" i="7" s="1"/>
  <c r="DBM63" i="7" s="1"/>
  <c r="DBO63" i="7" s="1"/>
  <c r="DBQ63" i="7" s="1"/>
  <c r="DBS63" i="7" s="1"/>
  <c r="DBU63" i="7" s="1"/>
  <c r="DBW63" i="7" s="1"/>
  <c r="DBY63" i="7" s="1"/>
  <c r="DCA63" i="7" s="1"/>
  <c r="DCC63" i="7" s="1"/>
  <c r="DCE63" i="7" s="1"/>
  <c r="DCG63" i="7" s="1"/>
  <c r="DCI63" i="7" s="1"/>
  <c r="DCK63" i="7" s="1"/>
  <c r="DCM63" i="7" s="1"/>
  <c r="DCO63" i="7" s="1"/>
  <c r="DCQ63" i="7" s="1"/>
  <c r="DCS63" i="7" s="1"/>
  <c r="DCU63" i="7" s="1"/>
  <c r="DCW63" i="7" s="1"/>
  <c r="DCY63" i="7" s="1"/>
  <c r="DDA63" i="7" s="1"/>
  <c r="DDC63" i="7" s="1"/>
  <c r="DDE63" i="7" s="1"/>
  <c r="DDG63" i="7" s="1"/>
  <c r="DDI63" i="7" s="1"/>
  <c r="DDK63" i="7" s="1"/>
  <c r="DDM63" i="7" s="1"/>
  <c r="DDO63" i="7" s="1"/>
  <c r="DDQ63" i="7" s="1"/>
  <c r="DDS63" i="7" s="1"/>
  <c r="DDU63" i="7" s="1"/>
  <c r="DDW63" i="7" s="1"/>
  <c r="DDY63" i="7" s="1"/>
  <c r="DEA63" i="7" s="1"/>
  <c r="DEC63" i="7" s="1"/>
  <c r="DEE63" i="7" s="1"/>
  <c r="DEG63" i="7" s="1"/>
  <c r="DEI63" i="7" s="1"/>
  <c r="DEK63" i="7" s="1"/>
  <c r="DEM63" i="7" s="1"/>
  <c r="DEO63" i="7" s="1"/>
  <c r="DEQ63" i="7" s="1"/>
  <c r="DES63" i="7" s="1"/>
  <c r="DEU63" i="7" s="1"/>
  <c r="DEW63" i="7" s="1"/>
  <c r="DEY63" i="7" s="1"/>
  <c r="DFA63" i="7" s="1"/>
  <c r="DFC63" i="7" s="1"/>
  <c r="DFE63" i="7" s="1"/>
  <c r="DFG63" i="7" s="1"/>
  <c r="DFI63" i="7" s="1"/>
  <c r="DFK63" i="7" s="1"/>
  <c r="DFM63" i="7" s="1"/>
  <c r="DFO63" i="7" s="1"/>
  <c r="DFQ63" i="7" s="1"/>
  <c r="DFS63" i="7" s="1"/>
  <c r="DFU63" i="7" s="1"/>
  <c r="DFW63" i="7" s="1"/>
  <c r="DFY63" i="7" s="1"/>
  <c r="DGA63" i="7" s="1"/>
  <c r="DGC63" i="7" s="1"/>
  <c r="DGE63" i="7" s="1"/>
  <c r="DGG63" i="7" s="1"/>
  <c r="DGI63" i="7" s="1"/>
  <c r="DGK63" i="7" s="1"/>
  <c r="DGM63" i="7" s="1"/>
  <c r="DGO63" i="7" s="1"/>
  <c r="DGQ63" i="7" s="1"/>
  <c r="DGS63" i="7" s="1"/>
  <c r="DGU63" i="7" s="1"/>
  <c r="DGW63" i="7" s="1"/>
  <c r="DGY63" i="7" s="1"/>
  <c r="DHA63" i="7" s="1"/>
  <c r="DHC63" i="7" s="1"/>
  <c r="DHE63" i="7" s="1"/>
  <c r="DHG63" i="7" s="1"/>
  <c r="DHI63" i="7" s="1"/>
  <c r="DHK63" i="7" s="1"/>
  <c r="DHM63" i="7" s="1"/>
  <c r="DHO63" i="7" s="1"/>
  <c r="DHQ63" i="7" s="1"/>
  <c r="DHS63" i="7" s="1"/>
  <c r="DHU63" i="7" s="1"/>
  <c r="DHW63" i="7" s="1"/>
  <c r="DHY63" i="7" s="1"/>
  <c r="DIA63" i="7" s="1"/>
  <c r="DIC63" i="7" s="1"/>
  <c r="DIE63" i="7" s="1"/>
  <c r="DIG63" i="7" s="1"/>
  <c r="DII63" i="7" s="1"/>
  <c r="DIK63" i="7" s="1"/>
  <c r="DIM63" i="7" s="1"/>
  <c r="DIO63" i="7" s="1"/>
  <c r="DIQ63" i="7" s="1"/>
  <c r="DIS63" i="7" s="1"/>
  <c r="DIU63" i="7" s="1"/>
  <c r="DIW63" i="7" s="1"/>
  <c r="DIY63" i="7" s="1"/>
  <c r="DJA63" i="7" s="1"/>
  <c r="DJC63" i="7" s="1"/>
  <c r="DJE63" i="7" s="1"/>
  <c r="DJG63" i="7" s="1"/>
  <c r="DJI63" i="7" s="1"/>
  <c r="DJK63" i="7" s="1"/>
  <c r="DJM63" i="7" s="1"/>
  <c r="DJO63" i="7" s="1"/>
  <c r="DJQ63" i="7" s="1"/>
  <c r="DJS63" i="7" s="1"/>
  <c r="DJU63" i="7" s="1"/>
  <c r="DJW63" i="7" s="1"/>
  <c r="DJY63" i="7" s="1"/>
  <c r="DKA63" i="7" s="1"/>
  <c r="DKC63" i="7" s="1"/>
  <c r="DKE63" i="7" s="1"/>
  <c r="DKG63" i="7" s="1"/>
  <c r="DKI63" i="7" s="1"/>
  <c r="DKK63" i="7" s="1"/>
  <c r="DKM63" i="7" s="1"/>
  <c r="DKO63" i="7" s="1"/>
  <c r="DKQ63" i="7" s="1"/>
  <c r="DKS63" i="7" s="1"/>
  <c r="DKU63" i="7" s="1"/>
  <c r="DKW63" i="7" s="1"/>
  <c r="DKY63" i="7" s="1"/>
  <c r="DLA63" i="7" s="1"/>
  <c r="DLC63" i="7" s="1"/>
  <c r="DLE63" i="7" s="1"/>
  <c r="DLG63" i="7" s="1"/>
  <c r="DLI63" i="7" s="1"/>
  <c r="DLK63" i="7" s="1"/>
  <c r="DLM63" i="7" s="1"/>
  <c r="DLO63" i="7" s="1"/>
  <c r="DLQ63" i="7" s="1"/>
  <c r="DLS63" i="7" s="1"/>
  <c r="DLU63" i="7" s="1"/>
  <c r="DLW63" i="7" s="1"/>
  <c r="DLY63" i="7" s="1"/>
  <c r="DMA63" i="7" s="1"/>
  <c r="DMC63" i="7" s="1"/>
  <c r="DME63" i="7" s="1"/>
  <c r="DMG63" i="7" s="1"/>
  <c r="DMI63" i="7" s="1"/>
  <c r="DMK63" i="7" s="1"/>
  <c r="DMM63" i="7" s="1"/>
  <c r="DMO63" i="7" s="1"/>
  <c r="DMQ63" i="7" s="1"/>
  <c r="DMS63" i="7" s="1"/>
  <c r="DMU63" i="7" s="1"/>
  <c r="DMW63" i="7" s="1"/>
  <c r="DMY63" i="7" s="1"/>
  <c r="DNA63" i="7" s="1"/>
  <c r="DNC63" i="7" s="1"/>
  <c r="DNE63" i="7" s="1"/>
  <c r="DNG63" i="7" s="1"/>
  <c r="DNI63" i="7" s="1"/>
  <c r="DNK63" i="7" s="1"/>
  <c r="DNM63" i="7" s="1"/>
  <c r="DNO63" i="7" s="1"/>
  <c r="DNQ63" i="7" s="1"/>
  <c r="DNS63" i="7" s="1"/>
  <c r="DNU63" i="7" s="1"/>
  <c r="DNW63" i="7" s="1"/>
  <c r="DNY63" i="7" s="1"/>
  <c r="DOA63" i="7" s="1"/>
  <c r="DOC63" i="7" s="1"/>
  <c r="DOE63" i="7" s="1"/>
  <c r="DOG63" i="7" s="1"/>
  <c r="DOI63" i="7" s="1"/>
  <c r="DOK63" i="7" s="1"/>
  <c r="DOM63" i="7" s="1"/>
  <c r="DOO63" i="7" s="1"/>
  <c r="DOQ63" i="7" s="1"/>
  <c r="DOS63" i="7" s="1"/>
  <c r="DOU63" i="7" s="1"/>
  <c r="DOW63" i="7" s="1"/>
  <c r="DOY63" i="7" s="1"/>
  <c r="DPA63" i="7" s="1"/>
  <c r="DPC63" i="7" s="1"/>
  <c r="DPE63" i="7" s="1"/>
  <c r="DPG63" i="7" s="1"/>
  <c r="DPI63" i="7" s="1"/>
  <c r="DPK63" i="7" s="1"/>
  <c r="DPM63" i="7" s="1"/>
  <c r="DPO63" i="7" s="1"/>
  <c r="DPQ63" i="7" s="1"/>
  <c r="DPS63" i="7" s="1"/>
  <c r="DPU63" i="7" s="1"/>
  <c r="DPW63" i="7" s="1"/>
  <c r="DPY63" i="7" s="1"/>
  <c r="DQA63" i="7" s="1"/>
  <c r="DQC63" i="7" s="1"/>
  <c r="DQE63" i="7" s="1"/>
  <c r="DQG63" i="7" s="1"/>
  <c r="DQI63" i="7" s="1"/>
  <c r="DQK63" i="7" s="1"/>
  <c r="DQM63" i="7" s="1"/>
  <c r="DQO63" i="7" s="1"/>
  <c r="DQQ63" i="7" s="1"/>
  <c r="DQS63" i="7" s="1"/>
  <c r="DQU63" i="7" s="1"/>
  <c r="DQW63" i="7" s="1"/>
  <c r="DQY63" i="7" s="1"/>
  <c r="DRA63" i="7" s="1"/>
  <c r="DRC63" i="7" s="1"/>
  <c r="DRE63" i="7" s="1"/>
  <c r="DRG63" i="7" s="1"/>
  <c r="DRI63" i="7" s="1"/>
  <c r="DRK63" i="7" s="1"/>
  <c r="DRM63" i="7" s="1"/>
  <c r="DRO63" i="7" s="1"/>
  <c r="DRQ63" i="7" s="1"/>
  <c r="DRS63" i="7" s="1"/>
  <c r="DRU63" i="7" s="1"/>
  <c r="DRW63" i="7" s="1"/>
  <c r="DRY63" i="7" s="1"/>
  <c r="DSA63" i="7" s="1"/>
  <c r="DSC63" i="7" s="1"/>
  <c r="DSE63" i="7" s="1"/>
  <c r="DSG63" i="7" s="1"/>
  <c r="DSI63" i="7" s="1"/>
  <c r="DSK63" i="7" s="1"/>
  <c r="DSM63" i="7" s="1"/>
  <c r="DSO63" i="7" s="1"/>
  <c r="DSQ63" i="7" s="1"/>
  <c r="DSS63" i="7" s="1"/>
  <c r="DSU63" i="7" s="1"/>
  <c r="DSW63" i="7" s="1"/>
  <c r="DSY63" i="7" s="1"/>
  <c r="DTA63" i="7" s="1"/>
  <c r="DTC63" i="7" s="1"/>
  <c r="DTE63" i="7" s="1"/>
  <c r="DTG63" i="7" s="1"/>
  <c r="DTI63" i="7" s="1"/>
  <c r="DTK63" i="7" s="1"/>
  <c r="DTM63" i="7" s="1"/>
  <c r="DTO63" i="7" s="1"/>
  <c r="DTQ63" i="7" s="1"/>
  <c r="DTS63" i="7" s="1"/>
  <c r="DTU63" i="7" s="1"/>
  <c r="DTW63" i="7" s="1"/>
  <c r="DTY63" i="7" s="1"/>
  <c r="DUA63" i="7" s="1"/>
  <c r="DUC63" i="7" s="1"/>
  <c r="DUE63" i="7" s="1"/>
  <c r="DUG63" i="7" s="1"/>
  <c r="DUI63" i="7" s="1"/>
  <c r="DUK63" i="7" s="1"/>
  <c r="DUM63" i="7" s="1"/>
  <c r="DUO63" i="7" s="1"/>
  <c r="DUQ63" i="7" s="1"/>
  <c r="DUS63" i="7" s="1"/>
  <c r="DUU63" i="7" s="1"/>
  <c r="DUW63" i="7" s="1"/>
  <c r="DUY63" i="7" s="1"/>
  <c r="DVA63" i="7" s="1"/>
  <c r="DVC63" i="7" s="1"/>
  <c r="DVE63" i="7" s="1"/>
  <c r="DVG63" i="7" s="1"/>
  <c r="DVI63" i="7" s="1"/>
  <c r="DVK63" i="7" s="1"/>
  <c r="DVM63" i="7" s="1"/>
  <c r="DVO63" i="7" s="1"/>
  <c r="DVQ63" i="7" s="1"/>
  <c r="DVS63" i="7" s="1"/>
  <c r="DVU63" i="7" s="1"/>
  <c r="DVW63" i="7" s="1"/>
  <c r="DVY63" i="7" s="1"/>
  <c r="DWA63" i="7" s="1"/>
  <c r="DWC63" i="7" s="1"/>
  <c r="DWE63" i="7" s="1"/>
  <c r="DWG63" i="7" s="1"/>
  <c r="DWI63" i="7" s="1"/>
  <c r="DWK63" i="7" s="1"/>
  <c r="DWM63" i="7" s="1"/>
  <c r="DWO63" i="7" s="1"/>
  <c r="DWQ63" i="7" s="1"/>
  <c r="DWS63" i="7" s="1"/>
  <c r="DWU63" i="7" s="1"/>
  <c r="DWW63" i="7" s="1"/>
  <c r="DWY63" i="7" s="1"/>
  <c r="DXA63" i="7" s="1"/>
  <c r="DXC63" i="7" s="1"/>
  <c r="DXE63" i="7" s="1"/>
  <c r="DXG63" i="7" s="1"/>
  <c r="DXI63" i="7" s="1"/>
  <c r="DXK63" i="7" s="1"/>
  <c r="DXM63" i="7" s="1"/>
  <c r="DXO63" i="7" s="1"/>
  <c r="DXQ63" i="7" s="1"/>
  <c r="DXS63" i="7" s="1"/>
  <c r="DXU63" i="7" s="1"/>
  <c r="DXW63" i="7" s="1"/>
  <c r="DXY63" i="7" s="1"/>
  <c r="DYA63" i="7" s="1"/>
  <c r="DYC63" i="7" s="1"/>
  <c r="DYE63" i="7" s="1"/>
  <c r="DYG63" i="7" s="1"/>
  <c r="DYI63" i="7" s="1"/>
  <c r="DYK63" i="7" s="1"/>
  <c r="DYM63" i="7" s="1"/>
  <c r="DYO63" i="7" s="1"/>
  <c r="DYQ63" i="7" s="1"/>
  <c r="DYS63" i="7" s="1"/>
  <c r="DYU63" i="7" s="1"/>
  <c r="DYW63" i="7" s="1"/>
  <c r="DYY63" i="7" s="1"/>
  <c r="DZA63" i="7" s="1"/>
  <c r="DZC63" i="7" s="1"/>
  <c r="DZE63" i="7" s="1"/>
  <c r="DZG63" i="7" s="1"/>
  <c r="DZI63" i="7" s="1"/>
  <c r="DZK63" i="7" s="1"/>
  <c r="DZM63" i="7" s="1"/>
  <c r="DZO63" i="7" s="1"/>
  <c r="DZQ63" i="7" s="1"/>
  <c r="DZS63" i="7" s="1"/>
  <c r="DZU63" i="7" s="1"/>
  <c r="DZW63" i="7" s="1"/>
  <c r="DZY63" i="7" s="1"/>
  <c r="EAA63" i="7" s="1"/>
  <c r="EAC63" i="7" s="1"/>
  <c r="EAE63" i="7" s="1"/>
  <c r="EAG63" i="7" s="1"/>
  <c r="EAI63" i="7" s="1"/>
  <c r="EAK63" i="7" s="1"/>
  <c r="EAM63" i="7" s="1"/>
  <c r="EAO63" i="7" s="1"/>
  <c r="EAQ63" i="7" s="1"/>
  <c r="EAS63" i="7" s="1"/>
  <c r="EAU63" i="7" s="1"/>
  <c r="EAW63" i="7" s="1"/>
  <c r="EAY63" i="7" s="1"/>
  <c r="EBA63" i="7" s="1"/>
  <c r="EBC63" i="7" s="1"/>
  <c r="EBE63" i="7" s="1"/>
  <c r="EBG63" i="7" s="1"/>
  <c r="EBI63" i="7" s="1"/>
  <c r="EBK63" i="7" s="1"/>
  <c r="EBM63" i="7" s="1"/>
  <c r="EBO63" i="7" s="1"/>
  <c r="EBQ63" i="7" s="1"/>
  <c r="EBS63" i="7" s="1"/>
  <c r="EBU63" i="7" s="1"/>
  <c r="EBW63" i="7" s="1"/>
  <c r="EBY63" i="7" s="1"/>
  <c r="ECA63" i="7" s="1"/>
  <c r="ECC63" i="7" s="1"/>
  <c r="ECE63" i="7" s="1"/>
  <c r="ECG63" i="7" s="1"/>
  <c r="ECI63" i="7" s="1"/>
  <c r="ECK63" i="7" s="1"/>
  <c r="ECM63" i="7" s="1"/>
  <c r="ECO63" i="7" s="1"/>
  <c r="ECQ63" i="7" s="1"/>
  <c r="ECS63" i="7" s="1"/>
  <c r="ECU63" i="7" s="1"/>
  <c r="ECW63" i="7" s="1"/>
  <c r="ECY63" i="7" s="1"/>
  <c r="EDA63" i="7" s="1"/>
  <c r="EDC63" i="7" s="1"/>
  <c r="EDE63" i="7" s="1"/>
  <c r="EDG63" i="7" s="1"/>
  <c r="EDI63" i="7" s="1"/>
  <c r="EDK63" i="7" s="1"/>
  <c r="EDM63" i="7" s="1"/>
  <c r="EDO63" i="7" s="1"/>
  <c r="EDQ63" i="7" s="1"/>
  <c r="EDS63" i="7" s="1"/>
  <c r="EDU63" i="7" s="1"/>
  <c r="EDW63" i="7" s="1"/>
  <c r="EDY63" i="7" s="1"/>
  <c r="EEA63" i="7" s="1"/>
  <c r="EEC63" i="7" s="1"/>
  <c r="EEE63" i="7" s="1"/>
  <c r="EEG63" i="7" s="1"/>
  <c r="EEI63" i="7" s="1"/>
  <c r="EEK63" i="7" s="1"/>
  <c r="EEM63" i="7" s="1"/>
  <c r="EEO63" i="7" s="1"/>
  <c r="EEQ63" i="7" s="1"/>
  <c r="EES63" i="7" s="1"/>
  <c r="EEU63" i="7" s="1"/>
  <c r="EEW63" i="7" s="1"/>
  <c r="EEY63" i="7" s="1"/>
  <c r="EFA63" i="7" s="1"/>
  <c r="EFC63" i="7" s="1"/>
  <c r="EFE63" i="7" s="1"/>
  <c r="EFG63" i="7" s="1"/>
  <c r="EFI63" i="7" s="1"/>
  <c r="EFK63" i="7" s="1"/>
  <c r="EFM63" i="7" s="1"/>
  <c r="EFO63" i="7" s="1"/>
  <c r="EFQ63" i="7" s="1"/>
  <c r="EFS63" i="7" s="1"/>
  <c r="EFU63" i="7" s="1"/>
  <c r="EFW63" i="7" s="1"/>
  <c r="EFY63" i="7" s="1"/>
  <c r="EGA63" i="7" s="1"/>
  <c r="EGC63" i="7" s="1"/>
  <c r="EGE63" i="7" s="1"/>
  <c r="EGG63" i="7" s="1"/>
  <c r="EGI63" i="7" s="1"/>
  <c r="EGK63" i="7" s="1"/>
  <c r="EGM63" i="7" s="1"/>
  <c r="EGO63" i="7" s="1"/>
  <c r="EGQ63" i="7" s="1"/>
  <c r="EGS63" i="7" s="1"/>
  <c r="EGU63" i="7" s="1"/>
  <c r="EGW63" i="7" s="1"/>
  <c r="EGY63" i="7" s="1"/>
  <c r="EHA63" i="7" s="1"/>
  <c r="EHC63" i="7" s="1"/>
  <c r="EHE63" i="7" s="1"/>
  <c r="EHG63" i="7" s="1"/>
  <c r="EHI63" i="7" s="1"/>
  <c r="EHK63" i="7" s="1"/>
  <c r="EHM63" i="7" s="1"/>
  <c r="EHO63" i="7" s="1"/>
  <c r="EHQ63" i="7" s="1"/>
  <c r="EHS63" i="7" s="1"/>
  <c r="EHU63" i="7" s="1"/>
  <c r="EHW63" i="7" s="1"/>
  <c r="EHY63" i="7" s="1"/>
  <c r="EIA63" i="7" s="1"/>
  <c r="EIC63" i="7" s="1"/>
  <c r="EIE63" i="7" s="1"/>
  <c r="EIG63" i="7" s="1"/>
  <c r="EII63" i="7" s="1"/>
  <c r="EIK63" i="7" s="1"/>
  <c r="EIM63" i="7" s="1"/>
  <c r="EIO63" i="7" s="1"/>
  <c r="EIQ63" i="7" s="1"/>
  <c r="EIS63" i="7" s="1"/>
  <c r="EIU63" i="7" s="1"/>
  <c r="EIW63" i="7" s="1"/>
  <c r="EIY63" i="7" s="1"/>
  <c r="EJA63" i="7" s="1"/>
  <c r="EJC63" i="7" s="1"/>
  <c r="EJE63" i="7" s="1"/>
  <c r="EJG63" i="7" s="1"/>
  <c r="EJI63" i="7" s="1"/>
  <c r="EJK63" i="7" s="1"/>
  <c r="EJM63" i="7" s="1"/>
  <c r="EJO63" i="7" s="1"/>
  <c r="EJQ63" i="7" s="1"/>
  <c r="EJS63" i="7" s="1"/>
  <c r="EJU63" i="7" s="1"/>
  <c r="EJW63" i="7" s="1"/>
  <c r="EJY63" i="7" s="1"/>
  <c r="EKA63" i="7" s="1"/>
  <c r="EKC63" i="7" s="1"/>
  <c r="EKE63" i="7" s="1"/>
  <c r="EKG63" i="7" s="1"/>
  <c r="EKI63" i="7" s="1"/>
  <c r="EKK63" i="7" s="1"/>
  <c r="EKM63" i="7" s="1"/>
  <c r="EKO63" i="7" s="1"/>
  <c r="EKQ63" i="7" s="1"/>
  <c r="EKS63" i="7" s="1"/>
  <c r="EKU63" i="7" s="1"/>
  <c r="EKW63" i="7" s="1"/>
  <c r="EKY63" i="7" s="1"/>
  <c r="ELA63" i="7" s="1"/>
  <c r="ELC63" i="7" s="1"/>
  <c r="ELE63" i="7" s="1"/>
  <c r="ELG63" i="7" s="1"/>
  <c r="ELI63" i="7" s="1"/>
  <c r="ELK63" i="7" s="1"/>
  <c r="ELM63" i="7" s="1"/>
  <c r="ELO63" i="7" s="1"/>
  <c r="ELQ63" i="7" s="1"/>
  <c r="ELS63" i="7" s="1"/>
  <c r="ELU63" i="7" s="1"/>
  <c r="ELW63" i="7" s="1"/>
  <c r="ELY63" i="7" s="1"/>
  <c r="EMA63" i="7" s="1"/>
  <c r="EMC63" i="7" s="1"/>
  <c r="EME63" i="7" s="1"/>
  <c r="EMG63" i="7" s="1"/>
  <c r="EMI63" i="7" s="1"/>
  <c r="EMK63" i="7" s="1"/>
  <c r="EMM63" i="7" s="1"/>
  <c r="EMO63" i="7" s="1"/>
  <c r="EMQ63" i="7" s="1"/>
  <c r="EMS63" i="7" s="1"/>
  <c r="EMU63" i="7" s="1"/>
  <c r="EMW63" i="7" s="1"/>
  <c r="EMY63" i="7" s="1"/>
  <c r="ENA63" i="7" s="1"/>
  <c r="ENC63" i="7" s="1"/>
  <c r="ENE63" i="7" s="1"/>
  <c r="ENG63" i="7" s="1"/>
  <c r="ENI63" i="7" s="1"/>
  <c r="ENK63" i="7" s="1"/>
  <c r="ENM63" i="7" s="1"/>
  <c r="ENO63" i="7" s="1"/>
  <c r="ENQ63" i="7" s="1"/>
  <c r="ENS63" i="7" s="1"/>
  <c r="ENU63" i="7" s="1"/>
  <c r="ENW63" i="7" s="1"/>
  <c r="ENY63" i="7" s="1"/>
  <c r="EOA63" i="7" s="1"/>
  <c r="EOC63" i="7" s="1"/>
  <c r="EOE63" i="7" s="1"/>
  <c r="EOG63" i="7" s="1"/>
  <c r="EOI63" i="7" s="1"/>
  <c r="EOK63" i="7" s="1"/>
  <c r="EOM63" i="7" s="1"/>
  <c r="EOO63" i="7" s="1"/>
  <c r="EOQ63" i="7" s="1"/>
  <c r="EOS63" i="7" s="1"/>
  <c r="EOU63" i="7" s="1"/>
  <c r="EOW63" i="7" s="1"/>
  <c r="EOY63" i="7" s="1"/>
  <c r="EPA63" i="7" s="1"/>
  <c r="EPC63" i="7" s="1"/>
  <c r="EPE63" i="7" s="1"/>
  <c r="EPG63" i="7" s="1"/>
  <c r="EPI63" i="7" s="1"/>
  <c r="EPK63" i="7" s="1"/>
  <c r="EPM63" i="7" s="1"/>
  <c r="EPO63" i="7" s="1"/>
  <c r="EPQ63" i="7" s="1"/>
  <c r="EPS63" i="7" s="1"/>
  <c r="EPU63" i="7" s="1"/>
  <c r="EPW63" i="7" s="1"/>
  <c r="EPY63" i="7" s="1"/>
  <c r="EQA63" i="7" s="1"/>
  <c r="EQC63" i="7" s="1"/>
  <c r="EQE63" i="7" s="1"/>
  <c r="EQG63" i="7" s="1"/>
  <c r="EQI63" i="7" s="1"/>
  <c r="EQK63" i="7" s="1"/>
  <c r="EQM63" i="7" s="1"/>
  <c r="EQO63" i="7" s="1"/>
  <c r="EQQ63" i="7" s="1"/>
  <c r="EQS63" i="7" s="1"/>
  <c r="EQU63" i="7" s="1"/>
  <c r="EQW63" i="7" s="1"/>
  <c r="EQY63" i="7" s="1"/>
  <c r="ERA63" i="7" s="1"/>
  <c r="ERC63" i="7" s="1"/>
  <c r="ERE63" i="7" s="1"/>
  <c r="ERG63" i="7" s="1"/>
  <c r="ERI63" i="7" s="1"/>
  <c r="ERK63" i="7" s="1"/>
  <c r="ERM63" i="7" s="1"/>
  <c r="ERO63" i="7" s="1"/>
  <c r="ERQ63" i="7" s="1"/>
  <c r="ERS63" i="7" s="1"/>
  <c r="ERU63" i="7" s="1"/>
  <c r="ERW63" i="7" s="1"/>
  <c r="ERY63" i="7" s="1"/>
  <c r="ESA63" i="7" s="1"/>
  <c r="ESC63" i="7" s="1"/>
  <c r="ESE63" i="7" s="1"/>
  <c r="ESG63" i="7" s="1"/>
  <c r="ESI63" i="7" s="1"/>
  <c r="ESK63" i="7" s="1"/>
  <c r="ESM63" i="7" s="1"/>
  <c r="ESO63" i="7" s="1"/>
  <c r="ESQ63" i="7" s="1"/>
  <c r="ESS63" i="7" s="1"/>
  <c r="ESU63" i="7" s="1"/>
  <c r="ESW63" i="7" s="1"/>
  <c r="ESY63" i="7" s="1"/>
  <c r="ETA63" i="7" s="1"/>
  <c r="ETC63" i="7" s="1"/>
  <c r="ETE63" i="7" s="1"/>
  <c r="ETG63" i="7" s="1"/>
  <c r="ETI63" i="7" s="1"/>
  <c r="ETK63" i="7" s="1"/>
  <c r="ETM63" i="7" s="1"/>
  <c r="ETO63" i="7" s="1"/>
  <c r="ETQ63" i="7" s="1"/>
  <c r="ETS63" i="7" s="1"/>
  <c r="ETU63" i="7" s="1"/>
  <c r="ETW63" i="7" s="1"/>
  <c r="ETY63" i="7" s="1"/>
  <c r="EUA63" i="7" s="1"/>
  <c r="EUC63" i="7" s="1"/>
  <c r="EUE63" i="7" s="1"/>
  <c r="EUG63" i="7" s="1"/>
  <c r="EUI63" i="7" s="1"/>
  <c r="EUK63" i="7" s="1"/>
  <c r="EUM63" i="7" s="1"/>
  <c r="EUO63" i="7" s="1"/>
  <c r="EUQ63" i="7" s="1"/>
  <c r="EUS63" i="7" s="1"/>
  <c r="EUU63" i="7" s="1"/>
  <c r="EUW63" i="7" s="1"/>
  <c r="EUY63" i="7" s="1"/>
  <c r="EVA63" i="7" s="1"/>
  <c r="EVC63" i="7" s="1"/>
  <c r="EVE63" i="7" s="1"/>
  <c r="EVG63" i="7" s="1"/>
  <c r="EVI63" i="7" s="1"/>
  <c r="EVK63" i="7" s="1"/>
  <c r="EVM63" i="7" s="1"/>
  <c r="EVO63" i="7" s="1"/>
  <c r="EVQ63" i="7" s="1"/>
  <c r="EVS63" i="7" s="1"/>
  <c r="EVU63" i="7" s="1"/>
  <c r="EVW63" i="7" s="1"/>
  <c r="EVY63" i="7" s="1"/>
  <c r="EWA63" i="7" s="1"/>
  <c r="EWC63" i="7" s="1"/>
  <c r="EWE63" i="7" s="1"/>
  <c r="EWG63" i="7" s="1"/>
  <c r="EWI63" i="7" s="1"/>
  <c r="EWK63" i="7" s="1"/>
  <c r="EWM63" i="7" s="1"/>
  <c r="EWO63" i="7" s="1"/>
  <c r="EWQ63" i="7" s="1"/>
  <c r="EWS63" i="7" s="1"/>
  <c r="EWU63" i="7" s="1"/>
  <c r="EWW63" i="7" s="1"/>
  <c r="EWY63" i="7" s="1"/>
  <c r="EXA63" i="7" s="1"/>
  <c r="EXC63" i="7" s="1"/>
  <c r="EXE63" i="7" s="1"/>
  <c r="EXG63" i="7" s="1"/>
  <c r="EXI63" i="7" s="1"/>
  <c r="EXK63" i="7" s="1"/>
  <c r="EXM63" i="7" s="1"/>
  <c r="EXO63" i="7" s="1"/>
  <c r="EXQ63" i="7" s="1"/>
  <c r="EXS63" i="7" s="1"/>
  <c r="EXU63" i="7" s="1"/>
  <c r="EXW63" i="7" s="1"/>
  <c r="EXY63" i="7" s="1"/>
  <c r="EYA63" i="7" s="1"/>
  <c r="EYC63" i="7" s="1"/>
  <c r="EYE63" i="7" s="1"/>
  <c r="EYG63" i="7" s="1"/>
  <c r="EYI63" i="7" s="1"/>
  <c r="EYK63" i="7" s="1"/>
  <c r="EYM63" i="7" s="1"/>
  <c r="EYO63" i="7" s="1"/>
  <c r="EYQ63" i="7" s="1"/>
  <c r="EYS63" i="7" s="1"/>
  <c r="EYU63" i="7" s="1"/>
  <c r="EYW63" i="7" s="1"/>
  <c r="EYY63" i="7" s="1"/>
  <c r="EZA63" i="7" s="1"/>
  <c r="EZC63" i="7" s="1"/>
  <c r="EZE63" i="7" s="1"/>
  <c r="EZG63" i="7" s="1"/>
  <c r="EZI63" i="7" s="1"/>
  <c r="EZK63" i="7" s="1"/>
  <c r="EZM63" i="7" s="1"/>
  <c r="EZO63" i="7" s="1"/>
  <c r="EZQ63" i="7" s="1"/>
  <c r="EZS63" i="7" s="1"/>
  <c r="EZU63" i="7" s="1"/>
  <c r="EZW63" i="7" s="1"/>
  <c r="EZY63" i="7" s="1"/>
  <c r="FAA63" i="7" s="1"/>
  <c r="FAC63" i="7" s="1"/>
  <c r="FAE63" i="7" s="1"/>
  <c r="FAG63" i="7" s="1"/>
  <c r="FAI63" i="7" s="1"/>
  <c r="FAK63" i="7" s="1"/>
  <c r="FAM63" i="7" s="1"/>
  <c r="FAO63" i="7" s="1"/>
  <c r="FAQ63" i="7" s="1"/>
  <c r="FAS63" i="7" s="1"/>
  <c r="FAU63" i="7" s="1"/>
  <c r="FAW63" i="7" s="1"/>
  <c r="FAY63" i="7" s="1"/>
  <c r="FBA63" i="7" s="1"/>
  <c r="FBC63" i="7" s="1"/>
  <c r="FBE63" i="7" s="1"/>
  <c r="FBG63" i="7" s="1"/>
  <c r="FBI63" i="7" s="1"/>
  <c r="FBK63" i="7" s="1"/>
  <c r="FBM63" i="7" s="1"/>
  <c r="FBO63" i="7" s="1"/>
  <c r="FBQ63" i="7" s="1"/>
  <c r="FBS63" i="7" s="1"/>
  <c r="FBU63" i="7" s="1"/>
  <c r="FBW63" i="7" s="1"/>
  <c r="FBY63" i="7" s="1"/>
  <c r="FCA63" i="7" s="1"/>
  <c r="FCC63" i="7" s="1"/>
  <c r="FCE63" i="7" s="1"/>
  <c r="FCG63" i="7" s="1"/>
  <c r="FCI63" i="7" s="1"/>
  <c r="FCK63" i="7" s="1"/>
  <c r="FCM63" i="7" s="1"/>
  <c r="FCO63" i="7" s="1"/>
  <c r="FCQ63" i="7" s="1"/>
  <c r="FCS63" i="7" s="1"/>
  <c r="FCU63" i="7" s="1"/>
  <c r="FCW63" i="7" s="1"/>
  <c r="FCY63" i="7" s="1"/>
  <c r="FDA63" i="7" s="1"/>
  <c r="FDC63" i="7" s="1"/>
  <c r="FDE63" i="7" s="1"/>
  <c r="FDG63" i="7" s="1"/>
  <c r="FDI63" i="7" s="1"/>
  <c r="FDK63" i="7" s="1"/>
  <c r="FDM63" i="7" s="1"/>
  <c r="FDO63" i="7" s="1"/>
  <c r="FDQ63" i="7" s="1"/>
  <c r="FDS63" i="7" s="1"/>
  <c r="FDU63" i="7" s="1"/>
  <c r="FDW63" i="7" s="1"/>
  <c r="FDY63" i="7" s="1"/>
  <c r="FEA63" i="7" s="1"/>
  <c r="FEC63" i="7" s="1"/>
  <c r="FEE63" i="7" s="1"/>
  <c r="FEG63" i="7" s="1"/>
  <c r="FEI63" i="7" s="1"/>
  <c r="FEK63" i="7" s="1"/>
  <c r="FEM63" i="7" s="1"/>
  <c r="FEO63" i="7" s="1"/>
  <c r="FEQ63" i="7" s="1"/>
  <c r="FES63" i="7" s="1"/>
  <c r="FEU63" i="7" s="1"/>
  <c r="FEW63" i="7" s="1"/>
  <c r="FEY63" i="7" s="1"/>
  <c r="FFA63" i="7" s="1"/>
  <c r="FFC63" i="7" s="1"/>
  <c r="FFE63" i="7" s="1"/>
  <c r="FFG63" i="7" s="1"/>
  <c r="FFI63" i="7" s="1"/>
  <c r="FFK63" i="7" s="1"/>
  <c r="FFM63" i="7" s="1"/>
  <c r="FFO63" i="7" s="1"/>
  <c r="FFQ63" i="7" s="1"/>
  <c r="FFS63" i="7" s="1"/>
  <c r="FFU63" i="7" s="1"/>
  <c r="FFW63" i="7" s="1"/>
  <c r="FFY63" i="7" s="1"/>
  <c r="FGA63" i="7" s="1"/>
  <c r="FGC63" i="7" s="1"/>
  <c r="FGE63" i="7" s="1"/>
  <c r="FGG63" i="7" s="1"/>
  <c r="FGI63" i="7" s="1"/>
  <c r="FGK63" i="7" s="1"/>
  <c r="FGM63" i="7" s="1"/>
  <c r="FGO63" i="7" s="1"/>
  <c r="FGQ63" i="7" s="1"/>
  <c r="FGS63" i="7" s="1"/>
  <c r="FGU63" i="7" s="1"/>
  <c r="FGW63" i="7" s="1"/>
  <c r="FGY63" i="7" s="1"/>
  <c r="FHA63" i="7" s="1"/>
  <c r="FHC63" i="7" s="1"/>
  <c r="FHE63" i="7" s="1"/>
  <c r="FHG63" i="7" s="1"/>
  <c r="FHI63" i="7" s="1"/>
  <c r="FHK63" i="7" s="1"/>
  <c r="FHM63" i="7" s="1"/>
  <c r="FHO63" i="7" s="1"/>
  <c r="FHQ63" i="7" s="1"/>
  <c r="FHS63" i="7" s="1"/>
  <c r="FHU63" i="7" s="1"/>
  <c r="FHW63" i="7" s="1"/>
  <c r="FHY63" i="7" s="1"/>
  <c r="FIA63" i="7" s="1"/>
  <c r="FIC63" i="7" s="1"/>
  <c r="FIE63" i="7" s="1"/>
  <c r="FIG63" i="7" s="1"/>
  <c r="FII63" i="7" s="1"/>
  <c r="FIK63" i="7" s="1"/>
  <c r="FIM63" i="7" s="1"/>
  <c r="FIO63" i="7" s="1"/>
  <c r="FIQ63" i="7" s="1"/>
  <c r="FIS63" i="7" s="1"/>
  <c r="FIU63" i="7" s="1"/>
  <c r="FIW63" i="7" s="1"/>
  <c r="FIY63" i="7" s="1"/>
  <c r="FJA63" i="7" s="1"/>
  <c r="FJC63" i="7" s="1"/>
  <c r="FJE63" i="7" s="1"/>
  <c r="FJG63" i="7" s="1"/>
  <c r="FJI63" i="7" s="1"/>
  <c r="FJK63" i="7" s="1"/>
  <c r="FJM63" i="7" s="1"/>
  <c r="FJO63" i="7" s="1"/>
  <c r="FJQ63" i="7" s="1"/>
  <c r="FJS63" i="7" s="1"/>
  <c r="FJU63" i="7" s="1"/>
  <c r="FJW63" i="7" s="1"/>
  <c r="FJY63" i="7" s="1"/>
  <c r="FKA63" i="7" s="1"/>
  <c r="FKC63" i="7" s="1"/>
  <c r="FKE63" i="7" s="1"/>
  <c r="FKG63" i="7" s="1"/>
  <c r="FKI63" i="7" s="1"/>
  <c r="FKK63" i="7" s="1"/>
  <c r="FKM63" i="7" s="1"/>
  <c r="FKO63" i="7" s="1"/>
  <c r="FKQ63" i="7" s="1"/>
  <c r="FKS63" i="7" s="1"/>
  <c r="FKU63" i="7" s="1"/>
  <c r="FKW63" i="7" s="1"/>
  <c r="FKY63" i="7" s="1"/>
  <c r="FLA63" i="7" s="1"/>
  <c r="FLC63" i="7" s="1"/>
  <c r="FLE63" i="7" s="1"/>
  <c r="FLG63" i="7" s="1"/>
  <c r="FLI63" i="7" s="1"/>
  <c r="FLK63" i="7" s="1"/>
  <c r="FLM63" i="7" s="1"/>
  <c r="FLO63" i="7" s="1"/>
  <c r="FLQ63" i="7" s="1"/>
  <c r="FLS63" i="7" s="1"/>
  <c r="FLU63" i="7" s="1"/>
  <c r="FLW63" i="7" s="1"/>
  <c r="FLY63" i="7" s="1"/>
  <c r="FMA63" i="7" s="1"/>
  <c r="FMC63" i="7" s="1"/>
  <c r="FME63" i="7" s="1"/>
  <c r="FMG63" i="7" s="1"/>
  <c r="FMI63" i="7" s="1"/>
  <c r="FMK63" i="7" s="1"/>
  <c r="FMM63" i="7" s="1"/>
  <c r="FMO63" i="7" s="1"/>
  <c r="FMQ63" i="7" s="1"/>
  <c r="FMS63" i="7" s="1"/>
  <c r="FMU63" i="7" s="1"/>
  <c r="FMW63" i="7" s="1"/>
  <c r="FMY63" i="7" s="1"/>
  <c r="FNA63" i="7" s="1"/>
  <c r="FNC63" i="7" s="1"/>
  <c r="FNE63" i="7" s="1"/>
  <c r="FNG63" i="7" s="1"/>
  <c r="FNI63" i="7" s="1"/>
  <c r="FNK63" i="7" s="1"/>
  <c r="FNM63" i="7" s="1"/>
  <c r="FNO63" i="7" s="1"/>
  <c r="FNQ63" i="7" s="1"/>
  <c r="FNS63" i="7" s="1"/>
  <c r="FNU63" i="7" s="1"/>
  <c r="FNW63" i="7" s="1"/>
  <c r="FNY63" i="7" s="1"/>
  <c r="FOA63" i="7" s="1"/>
  <c r="FOC63" i="7" s="1"/>
  <c r="FOE63" i="7" s="1"/>
  <c r="FOG63" i="7" s="1"/>
  <c r="FOI63" i="7" s="1"/>
  <c r="FOK63" i="7" s="1"/>
  <c r="FOM63" i="7" s="1"/>
  <c r="FOO63" i="7" s="1"/>
  <c r="FOQ63" i="7" s="1"/>
  <c r="FOS63" i="7" s="1"/>
  <c r="FOU63" i="7" s="1"/>
  <c r="FOW63" i="7" s="1"/>
  <c r="FOY63" i="7" s="1"/>
  <c r="FPA63" i="7" s="1"/>
  <c r="FPC63" i="7" s="1"/>
  <c r="FPE63" i="7" s="1"/>
  <c r="FPG63" i="7" s="1"/>
  <c r="FPI63" i="7" s="1"/>
  <c r="FPK63" i="7" s="1"/>
  <c r="FPM63" i="7" s="1"/>
  <c r="FPO63" i="7" s="1"/>
  <c r="FPQ63" i="7" s="1"/>
  <c r="FPS63" i="7" s="1"/>
  <c r="FPU63" i="7" s="1"/>
  <c r="FPW63" i="7" s="1"/>
  <c r="FPY63" i="7" s="1"/>
  <c r="FQA63" i="7" s="1"/>
  <c r="FQC63" i="7" s="1"/>
  <c r="FQE63" i="7" s="1"/>
  <c r="FQG63" i="7" s="1"/>
  <c r="FQI63" i="7" s="1"/>
  <c r="FQK63" i="7" s="1"/>
  <c r="FQM63" i="7" s="1"/>
  <c r="FQO63" i="7" s="1"/>
  <c r="FQQ63" i="7" s="1"/>
  <c r="FQS63" i="7" s="1"/>
  <c r="FQU63" i="7" s="1"/>
  <c r="FQW63" i="7" s="1"/>
  <c r="FQY63" i="7" s="1"/>
  <c r="FRA63" i="7" s="1"/>
  <c r="FRC63" i="7" s="1"/>
  <c r="FRE63" i="7" s="1"/>
  <c r="FRG63" i="7" s="1"/>
  <c r="FRI63" i="7" s="1"/>
  <c r="FRK63" i="7" s="1"/>
  <c r="FRM63" i="7" s="1"/>
  <c r="FRO63" i="7" s="1"/>
  <c r="FRQ63" i="7" s="1"/>
  <c r="FRS63" i="7" s="1"/>
  <c r="FRU63" i="7" s="1"/>
  <c r="FRW63" i="7" s="1"/>
  <c r="FRY63" i="7" s="1"/>
  <c r="FSA63" i="7" s="1"/>
  <c r="FSC63" i="7" s="1"/>
  <c r="FSE63" i="7" s="1"/>
  <c r="FSG63" i="7" s="1"/>
  <c r="FSI63" i="7" s="1"/>
  <c r="FSK63" i="7" s="1"/>
  <c r="FSM63" i="7" s="1"/>
  <c r="FSO63" i="7" s="1"/>
  <c r="FSQ63" i="7" s="1"/>
  <c r="FSS63" i="7" s="1"/>
  <c r="FSU63" i="7" s="1"/>
  <c r="FSW63" i="7" s="1"/>
  <c r="FSY63" i="7" s="1"/>
  <c r="FTA63" i="7" s="1"/>
  <c r="FTC63" i="7" s="1"/>
  <c r="FTE63" i="7" s="1"/>
  <c r="FTG63" i="7" s="1"/>
  <c r="FTI63" i="7" s="1"/>
  <c r="FTK63" i="7" s="1"/>
  <c r="FTM63" i="7" s="1"/>
  <c r="FTO63" i="7" s="1"/>
  <c r="FTQ63" i="7" s="1"/>
  <c r="FTS63" i="7" s="1"/>
  <c r="FTU63" i="7" s="1"/>
  <c r="FTW63" i="7" s="1"/>
  <c r="FTY63" i="7" s="1"/>
  <c r="FUA63" i="7" s="1"/>
  <c r="FUC63" i="7" s="1"/>
  <c r="FUE63" i="7" s="1"/>
  <c r="FUG63" i="7" s="1"/>
  <c r="FUI63" i="7" s="1"/>
  <c r="FUK63" i="7" s="1"/>
  <c r="FUM63" i="7" s="1"/>
  <c r="FUO63" i="7" s="1"/>
  <c r="FUQ63" i="7" s="1"/>
  <c r="FUS63" i="7" s="1"/>
  <c r="FUU63" i="7" s="1"/>
  <c r="FUW63" i="7" s="1"/>
  <c r="FUY63" i="7" s="1"/>
  <c r="FVA63" i="7" s="1"/>
  <c r="FVC63" i="7" s="1"/>
  <c r="FVE63" i="7" s="1"/>
  <c r="FVG63" i="7" s="1"/>
  <c r="FVI63" i="7" s="1"/>
  <c r="FVK63" i="7" s="1"/>
  <c r="FVM63" i="7" s="1"/>
  <c r="FVO63" i="7" s="1"/>
  <c r="FVQ63" i="7" s="1"/>
  <c r="FVS63" i="7" s="1"/>
  <c r="FVU63" i="7" s="1"/>
  <c r="FVW63" i="7" s="1"/>
  <c r="FVY63" i="7" s="1"/>
  <c r="FWA63" i="7" s="1"/>
  <c r="FWC63" i="7" s="1"/>
  <c r="FWE63" i="7" s="1"/>
  <c r="FWG63" i="7" s="1"/>
  <c r="FWI63" i="7" s="1"/>
  <c r="FWK63" i="7" s="1"/>
  <c r="FWM63" i="7" s="1"/>
  <c r="FWO63" i="7" s="1"/>
  <c r="FWQ63" i="7" s="1"/>
  <c r="FWS63" i="7" s="1"/>
  <c r="FWU63" i="7" s="1"/>
  <c r="FWW63" i="7" s="1"/>
  <c r="FWY63" i="7" s="1"/>
  <c r="FXA63" i="7" s="1"/>
  <c r="FXC63" i="7" s="1"/>
  <c r="FXE63" i="7" s="1"/>
  <c r="FXG63" i="7" s="1"/>
  <c r="FXI63" i="7" s="1"/>
  <c r="FXK63" i="7" s="1"/>
  <c r="FXM63" i="7" s="1"/>
  <c r="FXO63" i="7" s="1"/>
  <c r="FXQ63" i="7" s="1"/>
  <c r="FXS63" i="7" s="1"/>
  <c r="FXU63" i="7" s="1"/>
  <c r="FXW63" i="7" s="1"/>
  <c r="FXY63" i="7" s="1"/>
  <c r="FYA63" i="7" s="1"/>
  <c r="FYC63" i="7" s="1"/>
  <c r="FYE63" i="7" s="1"/>
  <c r="FYG63" i="7" s="1"/>
  <c r="FYI63" i="7" s="1"/>
  <c r="FYK63" i="7" s="1"/>
  <c r="FYM63" i="7" s="1"/>
  <c r="FYO63" i="7" s="1"/>
  <c r="FYQ63" i="7" s="1"/>
  <c r="FYS63" i="7" s="1"/>
  <c r="FYU63" i="7" s="1"/>
  <c r="FYW63" i="7" s="1"/>
  <c r="FYY63" i="7" s="1"/>
  <c r="FZA63" i="7" s="1"/>
  <c r="FZC63" i="7" s="1"/>
  <c r="FZE63" i="7" s="1"/>
  <c r="FZG63" i="7" s="1"/>
  <c r="FZI63" i="7" s="1"/>
  <c r="FZK63" i="7" s="1"/>
  <c r="FZM63" i="7" s="1"/>
  <c r="FZO63" i="7" s="1"/>
  <c r="FZQ63" i="7" s="1"/>
  <c r="FZS63" i="7" s="1"/>
  <c r="FZU63" i="7" s="1"/>
  <c r="FZW63" i="7" s="1"/>
  <c r="FZY63" i="7" s="1"/>
  <c r="GAA63" i="7" s="1"/>
  <c r="GAC63" i="7" s="1"/>
  <c r="GAE63" i="7" s="1"/>
  <c r="GAG63" i="7" s="1"/>
  <c r="GAI63" i="7" s="1"/>
  <c r="GAK63" i="7" s="1"/>
  <c r="GAM63" i="7" s="1"/>
  <c r="GAO63" i="7" s="1"/>
  <c r="GAQ63" i="7" s="1"/>
  <c r="GAS63" i="7" s="1"/>
  <c r="GAU63" i="7" s="1"/>
  <c r="GAW63" i="7" s="1"/>
  <c r="GAY63" i="7" s="1"/>
  <c r="GBA63" i="7" s="1"/>
  <c r="GBC63" i="7" s="1"/>
  <c r="GBE63" i="7" s="1"/>
  <c r="GBG63" i="7" s="1"/>
  <c r="GBI63" i="7" s="1"/>
  <c r="GBK63" i="7" s="1"/>
  <c r="GBM63" i="7" s="1"/>
  <c r="GBO63" i="7" s="1"/>
  <c r="GBQ63" i="7" s="1"/>
  <c r="GBS63" i="7" s="1"/>
  <c r="GBU63" i="7" s="1"/>
  <c r="GBW63" i="7" s="1"/>
  <c r="GBY63" i="7" s="1"/>
  <c r="GCA63" i="7" s="1"/>
  <c r="GCC63" i="7" s="1"/>
  <c r="GCE63" i="7" s="1"/>
  <c r="GCG63" i="7" s="1"/>
  <c r="GCI63" i="7" s="1"/>
  <c r="GCK63" i="7" s="1"/>
  <c r="GCM63" i="7" s="1"/>
  <c r="GCO63" i="7" s="1"/>
  <c r="GCQ63" i="7" s="1"/>
  <c r="GCS63" i="7" s="1"/>
  <c r="GCU63" i="7" s="1"/>
  <c r="GCW63" i="7" s="1"/>
  <c r="GCY63" i="7" s="1"/>
  <c r="GDA63" i="7" s="1"/>
  <c r="GDC63" i="7" s="1"/>
  <c r="GDE63" i="7" s="1"/>
  <c r="GDG63" i="7" s="1"/>
  <c r="GDI63" i="7" s="1"/>
  <c r="GDK63" i="7" s="1"/>
  <c r="GDM63" i="7" s="1"/>
  <c r="GDO63" i="7" s="1"/>
  <c r="GDQ63" i="7" s="1"/>
  <c r="GDS63" i="7" s="1"/>
  <c r="GDU63" i="7" s="1"/>
  <c r="GDW63" i="7" s="1"/>
  <c r="GDY63" i="7" s="1"/>
  <c r="GEA63" i="7" s="1"/>
  <c r="GEC63" i="7" s="1"/>
  <c r="GEE63" i="7" s="1"/>
  <c r="GEG63" i="7" s="1"/>
  <c r="GEI63" i="7" s="1"/>
  <c r="GEK63" i="7" s="1"/>
  <c r="GEM63" i="7" s="1"/>
  <c r="GEO63" i="7" s="1"/>
  <c r="GEQ63" i="7" s="1"/>
  <c r="GES63" i="7" s="1"/>
  <c r="GEU63" i="7" s="1"/>
  <c r="GEW63" i="7" s="1"/>
  <c r="GEY63" i="7" s="1"/>
  <c r="GFA63" i="7" s="1"/>
  <c r="GFC63" i="7" s="1"/>
  <c r="GFE63" i="7" s="1"/>
  <c r="GFG63" i="7" s="1"/>
  <c r="GFI63" i="7" s="1"/>
  <c r="GFK63" i="7" s="1"/>
  <c r="GFM63" i="7" s="1"/>
  <c r="GFO63" i="7" s="1"/>
  <c r="GFQ63" i="7" s="1"/>
  <c r="GFS63" i="7" s="1"/>
  <c r="GFU63" i="7" s="1"/>
  <c r="GFW63" i="7" s="1"/>
  <c r="GFY63" i="7" s="1"/>
  <c r="GGA63" i="7" s="1"/>
  <c r="GGC63" i="7" s="1"/>
  <c r="GGE63" i="7" s="1"/>
  <c r="GGG63" i="7" s="1"/>
  <c r="GGI63" i="7" s="1"/>
  <c r="GGK63" i="7" s="1"/>
  <c r="GGM63" i="7" s="1"/>
  <c r="GGO63" i="7" s="1"/>
  <c r="GGQ63" i="7" s="1"/>
  <c r="GGS63" i="7" s="1"/>
  <c r="GGU63" i="7" s="1"/>
  <c r="GGW63" i="7" s="1"/>
  <c r="GGY63" i="7" s="1"/>
  <c r="GHA63" i="7" s="1"/>
  <c r="GHC63" i="7" s="1"/>
  <c r="GHE63" i="7" s="1"/>
  <c r="GHG63" i="7" s="1"/>
  <c r="GHI63" i="7" s="1"/>
  <c r="GHK63" i="7" s="1"/>
  <c r="GHM63" i="7" s="1"/>
  <c r="GHO63" i="7" s="1"/>
  <c r="GHQ63" i="7" s="1"/>
  <c r="GHS63" i="7" s="1"/>
  <c r="GHU63" i="7" s="1"/>
  <c r="GHW63" i="7" s="1"/>
  <c r="GHY63" i="7" s="1"/>
  <c r="GIA63" i="7" s="1"/>
  <c r="GIC63" i="7" s="1"/>
  <c r="GIE63" i="7" s="1"/>
  <c r="GIG63" i="7" s="1"/>
  <c r="GII63" i="7" s="1"/>
  <c r="GIK63" i="7" s="1"/>
  <c r="GIM63" i="7" s="1"/>
  <c r="GIO63" i="7" s="1"/>
  <c r="GIQ63" i="7" s="1"/>
  <c r="GIS63" i="7" s="1"/>
  <c r="GIU63" i="7" s="1"/>
  <c r="GIW63" i="7" s="1"/>
  <c r="GIY63" i="7" s="1"/>
  <c r="GJA63" i="7" s="1"/>
  <c r="GJC63" i="7" s="1"/>
  <c r="GJE63" i="7" s="1"/>
  <c r="GJG63" i="7" s="1"/>
  <c r="GJI63" i="7" s="1"/>
  <c r="GJK63" i="7" s="1"/>
  <c r="GJM63" i="7" s="1"/>
  <c r="GJO63" i="7" s="1"/>
  <c r="GJQ63" i="7" s="1"/>
  <c r="GJS63" i="7" s="1"/>
  <c r="GJU63" i="7" s="1"/>
  <c r="GJW63" i="7" s="1"/>
  <c r="GJY63" i="7" s="1"/>
  <c r="GKA63" i="7" s="1"/>
  <c r="GKC63" i="7" s="1"/>
  <c r="GKE63" i="7" s="1"/>
  <c r="GKG63" i="7" s="1"/>
  <c r="GKI63" i="7" s="1"/>
  <c r="GKK63" i="7" s="1"/>
  <c r="GKM63" i="7" s="1"/>
  <c r="GKO63" i="7" s="1"/>
  <c r="GKQ63" i="7" s="1"/>
  <c r="GKS63" i="7" s="1"/>
  <c r="GKU63" i="7" s="1"/>
  <c r="GKW63" i="7" s="1"/>
  <c r="GKY63" i="7" s="1"/>
  <c r="GLA63" i="7" s="1"/>
  <c r="GLC63" i="7" s="1"/>
  <c r="GLE63" i="7" s="1"/>
  <c r="GLG63" i="7" s="1"/>
  <c r="GLI63" i="7" s="1"/>
  <c r="GLK63" i="7" s="1"/>
  <c r="GLM63" i="7" s="1"/>
  <c r="GLO63" i="7" s="1"/>
  <c r="GLQ63" i="7" s="1"/>
  <c r="GLS63" i="7" s="1"/>
  <c r="GLU63" i="7" s="1"/>
  <c r="GLW63" i="7" s="1"/>
  <c r="GLY63" i="7" s="1"/>
  <c r="GMA63" i="7" s="1"/>
  <c r="GMC63" i="7" s="1"/>
  <c r="GME63" i="7" s="1"/>
  <c r="GMG63" i="7" s="1"/>
  <c r="GMI63" i="7" s="1"/>
  <c r="GMK63" i="7" s="1"/>
  <c r="GMM63" i="7" s="1"/>
  <c r="GMO63" i="7" s="1"/>
  <c r="GMQ63" i="7" s="1"/>
  <c r="GMS63" i="7" s="1"/>
  <c r="GMU63" i="7" s="1"/>
  <c r="GMW63" i="7" s="1"/>
  <c r="GMY63" i="7" s="1"/>
  <c r="GNA63" i="7" s="1"/>
  <c r="GNC63" i="7" s="1"/>
  <c r="GNE63" i="7" s="1"/>
  <c r="GNG63" i="7" s="1"/>
  <c r="GNI63" i="7" s="1"/>
  <c r="GNK63" i="7" s="1"/>
  <c r="GNM63" i="7" s="1"/>
  <c r="GNO63" i="7" s="1"/>
  <c r="GNQ63" i="7" s="1"/>
  <c r="GNS63" i="7" s="1"/>
  <c r="GNU63" i="7" s="1"/>
  <c r="GNW63" i="7" s="1"/>
  <c r="GNY63" i="7" s="1"/>
  <c r="GOA63" i="7" s="1"/>
  <c r="GOC63" i="7" s="1"/>
  <c r="GOE63" i="7" s="1"/>
  <c r="GOG63" i="7" s="1"/>
  <c r="GOI63" i="7" s="1"/>
  <c r="GOK63" i="7" s="1"/>
  <c r="GOM63" i="7" s="1"/>
  <c r="GOO63" i="7" s="1"/>
  <c r="GOQ63" i="7" s="1"/>
  <c r="GOS63" i="7" s="1"/>
  <c r="GOU63" i="7" s="1"/>
  <c r="GOW63" i="7" s="1"/>
  <c r="GOY63" i="7" s="1"/>
  <c r="GPA63" i="7" s="1"/>
  <c r="GPC63" i="7" s="1"/>
  <c r="GPE63" i="7" s="1"/>
  <c r="GPG63" i="7" s="1"/>
  <c r="GPI63" i="7" s="1"/>
  <c r="GPK63" i="7" s="1"/>
  <c r="GPM63" i="7" s="1"/>
  <c r="GPO63" i="7" s="1"/>
  <c r="GPQ63" i="7" s="1"/>
  <c r="GPS63" i="7" s="1"/>
  <c r="GPU63" i="7" s="1"/>
  <c r="GPW63" i="7" s="1"/>
  <c r="GPY63" i="7" s="1"/>
  <c r="GQA63" i="7" s="1"/>
  <c r="GQC63" i="7" s="1"/>
  <c r="GQE63" i="7" s="1"/>
  <c r="GQG63" i="7" s="1"/>
  <c r="GQI63" i="7" s="1"/>
  <c r="GQK63" i="7" s="1"/>
  <c r="GQM63" i="7" s="1"/>
  <c r="GQO63" i="7" s="1"/>
  <c r="GQQ63" i="7" s="1"/>
  <c r="GQS63" i="7" s="1"/>
  <c r="GQU63" i="7" s="1"/>
  <c r="GQW63" i="7" s="1"/>
  <c r="GQY63" i="7" s="1"/>
  <c r="GRA63" i="7" s="1"/>
  <c r="GRC63" i="7" s="1"/>
  <c r="GRE63" i="7" s="1"/>
  <c r="GRG63" i="7" s="1"/>
  <c r="GRI63" i="7" s="1"/>
  <c r="GRK63" i="7" s="1"/>
  <c r="GRM63" i="7" s="1"/>
  <c r="GRO63" i="7" s="1"/>
  <c r="GRQ63" i="7" s="1"/>
  <c r="GRS63" i="7" s="1"/>
  <c r="GRU63" i="7" s="1"/>
  <c r="GRW63" i="7" s="1"/>
  <c r="GRY63" i="7" s="1"/>
  <c r="GSA63" i="7" s="1"/>
  <c r="GSC63" i="7" s="1"/>
  <c r="GSE63" i="7" s="1"/>
  <c r="GSG63" i="7" s="1"/>
  <c r="GSI63" i="7" s="1"/>
  <c r="GSK63" i="7" s="1"/>
  <c r="GSM63" i="7" s="1"/>
  <c r="GSO63" i="7" s="1"/>
  <c r="GSQ63" i="7" s="1"/>
  <c r="GSS63" i="7" s="1"/>
  <c r="GSU63" i="7" s="1"/>
  <c r="GSW63" i="7" s="1"/>
  <c r="GSY63" i="7" s="1"/>
  <c r="GTA63" i="7" s="1"/>
  <c r="GTC63" i="7" s="1"/>
  <c r="GTE63" i="7" s="1"/>
  <c r="GTG63" i="7" s="1"/>
  <c r="GTI63" i="7" s="1"/>
  <c r="GTK63" i="7" s="1"/>
  <c r="GTM63" i="7" s="1"/>
  <c r="GTO63" i="7" s="1"/>
  <c r="GTQ63" i="7" s="1"/>
  <c r="GTS63" i="7" s="1"/>
  <c r="GTU63" i="7" s="1"/>
  <c r="GTW63" i="7" s="1"/>
  <c r="GTY63" i="7" s="1"/>
  <c r="GUA63" i="7" s="1"/>
  <c r="GUC63" i="7" s="1"/>
  <c r="GUE63" i="7" s="1"/>
  <c r="GUG63" i="7" s="1"/>
  <c r="GUI63" i="7" s="1"/>
  <c r="GUK63" i="7" s="1"/>
  <c r="GUM63" i="7" s="1"/>
  <c r="GUO63" i="7" s="1"/>
  <c r="GUQ63" i="7" s="1"/>
  <c r="GUS63" i="7" s="1"/>
  <c r="GUU63" i="7" s="1"/>
  <c r="GUW63" i="7" s="1"/>
  <c r="GUY63" i="7" s="1"/>
  <c r="GVA63" i="7" s="1"/>
  <c r="GVC63" i="7" s="1"/>
  <c r="GVE63" i="7" s="1"/>
  <c r="GVG63" i="7" s="1"/>
  <c r="GVI63" i="7" s="1"/>
  <c r="GVK63" i="7" s="1"/>
  <c r="GVM63" i="7" s="1"/>
  <c r="GVO63" i="7" s="1"/>
  <c r="GVQ63" i="7" s="1"/>
  <c r="GVS63" i="7" s="1"/>
  <c r="GVU63" i="7" s="1"/>
  <c r="GVW63" i="7" s="1"/>
  <c r="GVY63" i="7" s="1"/>
  <c r="GWA63" i="7" s="1"/>
  <c r="GWC63" i="7" s="1"/>
  <c r="GWE63" i="7" s="1"/>
  <c r="GWG63" i="7" s="1"/>
  <c r="GWI63" i="7" s="1"/>
  <c r="GWK63" i="7" s="1"/>
  <c r="GWM63" i="7" s="1"/>
  <c r="GWO63" i="7" s="1"/>
  <c r="GWQ63" i="7" s="1"/>
  <c r="GWS63" i="7" s="1"/>
  <c r="GWU63" i="7" s="1"/>
  <c r="GWW63" i="7" s="1"/>
  <c r="GWY63" i="7" s="1"/>
  <c r="GXA63" i="7" s="1"/>
  <c r="GXC63" i="7" s="1"/>
  <c r="GXE63" i="7" s="1"/>
  <c r="GXG63" i="7" s="1"/>
  <c r="GXI63" i="7" s="1"/>
  <c r="GXK63" i="7" s="1"/>
  <c r="GXM63" i="7" s="1"/>
  <c r="GXO63" i="7" s="1"/>
  <c r="GXQ63" i="7" s="1"/>
  <c r="GXS63" i="7" s="1"/>
  <c r="GXU63" i="7" s="1"/>
  <c r="GXW63" i="7" s="1"/>
  <c r="GXY63" i="7" s="1"/>
  <c r="GYA63" i="7" s="1"/>
  <c r="GYC63" i="7" s="1"/>
  <c r="GYE63" i="7" s="1"/>
  <c r="GYG63" i="7" s="1"/>
  <c r="GYI63" i="7" s="1"/>
  <c r="GYK63" i="7" s="1"/>
  <c r="GYM63" i="7" s="1"/>
  <c r="GYO63" i="7" s="1"/>
  <c r="GYQ63" i="7" s="1"/>
  <c r="GYS63" i="7" s="1"/>
  <c r="GYU63" i="7" s="1"/>
  <c r="GYW63" i="7" s="1"/>
  <c r="GYY63" i="7" s="1"/>
  <c r="GZA63" i="7" s="1"/>
  <c r="GZC63" i="7" s="1"/>
  <c r="GZE63" i="7" s="1"/>
  <c r="GZG63" i="7" s="1"/>
  <c r="GZI63" i="7" s="1"/>
  <c r="GZK63" i="7" s="1"/>
  <c r="GZM63" i="7" s="1"/>
  <c r="GZO63" i="7" s="1"/>
  <c r="GZQ63" i="7" s="1"/>
  <c r="GZS63" i="7" s="1"/>
  <c r="GZU63" i="7" s="1"/>
  <c r="GZW63" i="7" s="1"/>
  <c r="GZY63" i="7" s="1"/>
  <c r="HAA63" i="7" s="1"/>
  <c r="HAC63" i="7" s="1"/>
  <c r="HAE63" i="7" s="1"/>
  <c r="HAG63" i="7" s="1"/>
  <c r="HAI63" i="7" s="1"/>
  <c r="HAK63" i="7" s="1"/>
  <c r="HAM63" i="7" s="1"/>
  <c r="HAO63" i="7" s="1"/>
  <c r="HAQ63" i="7" s="1"/>
  <c r="HAS63" i="7" s="1"/>
  <c r="HAU63" i="7" s="1"/>
  <c r="HAW63" i="7" s="1"/>
  <c r="HAY63" i="7" s="1"/>
  <c r="HBA63" i="7" s="1"/>
  <c r="HBC63" i="7" s="1"/>
  <c r="HBE63" i="7" s="1"/>
  <c r="HBG63" i="7" s="1"/>
  <c r="HBI63" i="7" s="1"/>
  <c r="HBK63" i="7" s="1"/>
  <c r="HBM63" i="7" s="1"/>
  <c r="HBO63" i="7" s="1"/>
  <c r="HBQ63" i="7" s="1"/>
  <c r="HBS63" i="7" s="1"/>
  <c r="HBU63" i="7" s="1"/>
  <c r="HBW63" i="7" s="1"/>
  <c r="HBY63" i="7" s="1"/>
  <c r="HCA63" i="7" s="1"/>
  <c r="HCC63" i="7" s="1"/>
  <c r="HCE63" i="7" s="1"/>
  <c r="HCG63" i="7" s="1"/>
  <c r="HCI63" i="7" s="1"/>
  <c r="HCK63" i="7" s="1"/>
  <c r="HCM63" i="7" s="1"/>
  <c r="HCO63" i="7" s="1"/>
  <c r="HCQ63" i="7" s="1"/>
  <c r="HCS63" i="7" s="1"/>
  <c r="HCU63" i="7" s="1"/>
  <c r="HCW63" i="7" s="1"/>
  <c r="HCY63" i="7" s="1"/>
  <c r="HDA63" i="7" s="1"/>
  <c r="HDC63" i="7" s="1"/>
  <c r="HDE63" i="7" s="1"/>
  <c r="HDG63" i="7" s="1"/>
  <c r="HDI63" i="7" s="1"/>
  <c r="HDK63" i="7" s="1"/>
  <c r="HDM63" i="7" s="1"/>
  <c r="HDO63" i="7" s="1"/>
  <c r="HDQ63" i="7" s="1"/>
  <c r="HDS63" i="7" s="1"/>
  <c r="HDU63" i="7" s="1"/>
  <c r="HDW63" i="7" s="1"/>
  <c r="HDY63" i="7" s="1"/>
  <c r="HEA63" i="7" s="1"/>
  <c r="HEC63" i="7" s="1"/>
  <c r="HEE63" i="7" s="1"/>
  <c r="HEG63" i="7" s="1"/>
  <c r="HEI63" i="7" s="1"/>
  <c r="HEK63" i="7" s="1"/>
  <c r="HEM63" i="7" s="1"/>
  <c r="HEO63" i="7" s="1"/>
  <c r="HEQ63" i="7" s="1"/>
  <c r="HES63" i="7" s="1"/>
  <c r="HEU63" i="7" s="1"/>
  <c r="HEW63" i="7" s="1"/>
  <c r="HEY63" i="7" s="1"/>
  <c r="HFA63" i="7" s="1"/>
  <c r="HFC63" i="7" s="1"/>
  <c r="HFE63" i="7" s="1"/>
  <c r="HFG63" i="7" s="1"/>
  <c r="HFI63" i="7" s="1"/>
  <c r="HFK63" i="7" s="1"/>
  <c r="HFM63" i="7" s="1"/>
  <c r="HFO63" i="7" s="1"/>
  <c r="HFQ63" i="7" s="1"/>
  <c r="HFS63" i="7" s="1"/>
  <c r="HFU63" i="7" s="1"/>
  <c r="HFW63" i="7" s="1"/>
  <c r="HFY63" i="7" s="1"/>
  <c r="HGA63" i="7" s="1"/>
  <c r="HGC63" i="7" s="1"/>
  <c r="HGE63" i="7" s="1"/>
  <c r="HGG63" i="7" s="1"/>
  <c r="HGI63" i="7" s="1"/>
  <c r="HGK63" i="7" s="1"/>
  <c r="HGM63" i="7" s="1"/>
  <c r="HGO63" i="7" s="1"/>
  <c r="HGQ63" i="7" s="1"/>
  <c r="HGS63" i="7" s="1"/>
  <c r="HGU63" i="7" s="1"/>
  <c r="HGW63" i="7" s="1"/>
  <c r="HGY63" i="7" s="1"/>
  <c r="HHA63" i="7" s="1"/>
  <c r="HHC63" i="7" s="1"/>
  <c r="HHE63" i="7" s="1"/>
  <c r="HHG63" i="7" s="1"/>
  <c r="HHI63" i="7" s="1"/>
  <c r="HHK63" i="7" s="1"/>
  <c r="HHM63" i="7" s="1"/>
  <c r="HHO63" i="7" s="1"/>
  <c r="HHQ63" i="7" s="1"/>
  <c r="HHS63" i="7" s="1"/>
  <c r="HHU63" i="7" s="1"/>
  <c r="HHW63" i="7" s="1"/>
  <c r="HHY63" i="7" s="1"/>
  <c r="HIA63" i="7" s="1"/>
  <c r="HIC63" i="7" s="1"/>
  <c r="HIE63" i="7" s="1"/>
  <c r="HIG63" i="7" s="1"/>
  <c r="HII63" i="7" s="1"/>
  <c r="HIK63" i="7" s="1"/>
  <c r="HIM63" i="7" s="1"/>
  <c r="HIO63" i="7" s="1"/>
  <c r="HIQ63" i="7" s="1"/>
  <c r="HIS63" i="7" s="1"/>
  <c r="HIU63" i="7" s="1"/>
  <c r="HIW63" i="7" s="1"/>
  <c r="HIY63" i="7" s="1"/>
  <c r="HJA63" i="7" s="1"/>
  <c r="HJC63" i="7" s="1"/>
  <c r="HJE63" i="7" s="1"/>
  <c r="HJG63" i="7" s="1"/>
  <c r="HJI63" i="7" s="1"/>
  <c r="HJK63" i="7" s="1"/>
  <c r="HJM63" i="7" s="1"/>
  <c r="HJO63" i="7" s="1"/>
  <c r="HJQ63" i="7" s="1"/>
  <c r="HJS63" i="7" s="1"/>
  <c r="HJU63" i="7" s="1"/>
  <c r="HJW63" i="7" s="1"/>
  <c r="HJY63" i="7" s="1"/>
  <c r="HKA63" i="7" s="1"/>
  <c r="HKC63" i="7" s="1"/>
  <c r="HKE63" i="7" s="1"/>
  <c r="HKG63" i="7" s="1"/>
  <c r="HKI63" i="7" s="1"/>
  <c r="HKK63" i="7" s="1"/>
  <c r="HKM63" i="7" s="1"/>
  <c r="HKO63" i="7" s="1"/>
  <c r="HKQ63" i="7" s="1"/>
  <c r="HKS63" i="7" s="1"/>
  <c r="HKU63" i="7" s="1"/>
  <c r="HKW63" i="7" s="1"/>
  <c r="HKY63" i="7" s="1"/>
  <c r="HLA63" i="7" s="1"/>
  <c r="HLC63" i="7" s="1"/>
  <c r="HLE63" i="7" s="1"/>
  <c r="HLG63" i="7" s="1"/>
  <c r="HLI63" i="7" s="1"/>
  <c r="HLK63" i="7" s="1"/>
  <c r="HLM63" i="7" s="1"/>
  <c r="HLO63" i="7" s="1"/>
  <c r="HLQ63" i="7" s="1"/>
  <c r="HLS63" i="7" s="1"/>
  <c r="HLU63" i="7" s="1"/>
  <c r="HLW63" i="7" s="1"/>
  <c r="HLY63" i="7" s="1"/>
  <c r="HMA63" i="7" s="1"/>
  <c r="HMC63" i="7" s="1"/>
  <c r="HME63" i="7" s="1"/>
  <c r="HMG63" i="7" s="1"/>
  <c r="HMI63" i="7" s="1"/>
  <c r="HMK63" i="7" s="1"/>
  <c r="HMM63" i="7" s="1"/>
  <c r="HMO63" i="7" s="1"/>
  <c r="HMQ63" i="7" s="1"/>
  <c r="HMS63" i="7" s="1"/>
  <c r="HMU63" i="7" s="1"/>
  <c r="HMW63" i="7" s="1"/>
  <c r="HMY63" i="7" s="1"/>
  <c r="HNA63" i="7" s="1"/>
  <c r="HNC63" i="7" s="1"/>
  <c r="HNE63" i="7" s="1"/>
  <c r="HNG63" i="7" s="1"/>
  <c r="HNI63" i="7" s="1"/>
  <c r="HNK63" i="7" s="1"/>
  <c r="HNM63" i="7" s="1"/>
  <c r="HNO63" i="7" s="1"/>
  <c r="HNQ63" i="7" s="1"/>
  <c r="HNS63" i="7" s="1"/>
  <c r="HNU63" i="7" s="1"/>
  <c r="HNW63" i="7" s="1"/>
  <c r="HNY63" i="7" s="1"/>
  <c r="HOA63" i="7" s="1"/>
  <c r="HOC63" i="7" s="1"/>
  <c r="HOE63" i="7" s="1"/>
  <c r="HOG63" i="7" s="1"/>
  <c r="HOI63" i="7" s="1"/>
  <c r="HOK63" i="7" s="1"/>
  <c r="HOM63" i="7" s="1"/>
  <c r="HOO63" i="7" s="1"/>
  <c r="HOQ63" i="7" s="1"/>
  <c r="HOS63" i="7" s="1"/>
  <c r="HOU63" i="7" s="1"/>
  <c r="HOW63" i="7" s="1"/>
  <c r="HOY63" i="7" s="1"/>
  <c r="HPA63" i="7" s="1"/>
  <c r="HPC63" i="7" s="1"/>
  <c r="HPE63" i="7" s="1"/>
  <c r="HPG63" i="7" s="1"/>
  <c r="HPI63" i="7" s="1"/>
  <c r="HPK63" i="7" s="1"/>
  <c r="HPM63" i="7" s="1"/>
  <c r="HPO63" i="7" s="1"/>
  <c r="HPQ63" i="7" s="1"/>
  <c r="HPS63" i="7" s="1"/>
  <c r="HPU63" i="7" s="1"/>
  <c r="HPW63" i="7" s="1"/>
  <c r="HPY63" i="7" s="1"/>
  <c r="HQA63" i="7" s="1"/>
  <c r="HQC63" i="7" s="1"/>
  <c r="HQE63" i="7" s="1"/>
  <c r="HQG63" i="7" s="1"/>
  <c r="HQI63" i="7" s="1"/>
  <c r="HQK63" i="7" s="1"/>
  <c r="HQM63" i="7" s="1"/>
  <c r="HQO63" i="7" s="1"/>
  <c r="HQQ63" i="7" s="1"/>
  <c r="HQS63" i="7" s="1"/>
  <c r="HQU63" i="7" s="1"/>
  <c r="HQW63" i="7" s="1"/>
  <c r="HQY63" i="7" s="1"/>
  <c r="HRA63" i="7" s="1"/>
  <c r="HRC63" i="7" s="1"/>
  <c r="HRE63" i="7" s="1"/>
  <c r="HRG63" i="7" s="1"/>
  <c r="HRI63" i="7" s="1"/>
  <c r="HRK63" i="7" s="1"/>
  <c r="HRM63" i="7" s="1"/>
  <c r="HRO63" i="7" s="1"/>
  <c r="HRQ63" i="7" s="1"/>
  <c r="HRS63" i="7" s="1"/>
  <c r="HRU63" i="7" s="1"/>
  <c r="HRW63" i="7" s="1"/>
  <c r="HRY63" i="7" s="1"/>
  <c r="HSA63" i="7" s="1"/>
  <c r="HSC63" i="7" s="1"/>
  <c r="HSE63" i="7" s="1"/>
  <c r="HSG63" i="7" s="1"/>
  <c r="HSI63" i="7" s="1"/>
  <c r="HSK63" i="7" s="1"/>
  <c r="HSM63" i="7" s="1"/>
  <c r="HSO63" i="7" s="1"/>
  <c r="HSQ63" i="7" s="1"/>
  <c r="HSS63" i="7" s="1"/>
  <c r="HSU63" i="7" s="1"/>
  <c r="HSW63" i="7" s="1"/>
  <c r="HSY63" i="7" s="1"/>
  <c r="HTA63" i="7" s="1"/>
  <c r="HTC63" i="7" s="1"/>
  <c r="HTE63" i="7" s="1"/>
  <c r="HTG63" i="7" s="1"/>
  <c r="HTI63" i="7" s="1"/>
  <c r="HTK63" i="7" s="1"/>
  <c r="HTM63" i="7" s="1"/>
  <c r="HTO63" i="7" s="1"/>
  <c r="HTQ63" i="7" s="1"/>
  <c r="HTS63" i="7" s="1"/>
  <c r="HTU63" i="7" s="1"/>
  <c r="HTW63" i="7" s="1"/>
  <c r="HTY63" i="7" s="1"/>
  <c r="HUA63" i="7" s="1"/>
  <c r="HUC63" i="7" s="1"/>
  <c r="HUE63" i="7" s="1"/>
  <c r="HUG63" i="7" s="1"/>
  <c r="HUI63" i="7" s="1"/>
  <c r="HUK63" i="7" s="1"/>
  <c r="HUM63" i="7" s="1"/>
  <c r="HUO63" i="7" s="1"/>
  <c r="HUQ63" i="7" s="1"/>
  <c r="HUS63" i="7" s="1"/>
  <c r="HUU63" i="7" s="1"/>
  <c r="HUW63" i="7" s="1"/>
  <c r="HUY63" i="7" s="1"/>
  <c r="HVA63" i="7" s="1"/>
  <c r="HVC63" i="7" s="1"/>
  <c r="HVE63" i="7" s="1"/>
  <c r="HVG63" i="7" s="1"/>
  <c r="HVI63" i="7" s="1"/>
  <c r="HVK63" i="7" s="1"/>
  <c r="HVM63" i="7" s="1"/>
  <c r="HVO63" i="7" s="1"/>
  <c r="HVQ63" i="7" s="1"/>
  <c r="HVS63" i="7" s="1"/>
  <c r="HVU63" i="7" s="1"/>
  <c r="HVW63" i="7" s="1"/>
  <c r="HVY63" i="7" s="1"/>
  <c r="HWA63" i="7" s="1"/>
  <c r="HWC63" i="7" s="1"/>
  <c r="HWE63" i="7" s="1"/>
  <c r="HWG63" i="7" s="1"/>
  <c r="HWI63" i="7" s="1"/>
  <c r="HWK63" i="7" s="1"/>
  <c r="HWM63" i="7" s="1"/>
  <c r="HWO63" i="7" s="1"/>
  <c r="HWQ63" i="7" s="1"/>
  <c r="HWS63" i="7" s="1"/>
  <c r="HWU63" i="7" s="1"/>
  <c r="HWW63" i="7" s="1"/>
  <c r="HWY63" i="7" s="1"/>
  <c r="HXA63" i="7" s="1"/>
  <c r="HXC63" i="7" s="1"/>
  <c r="HXE63" i="7" s="1"/>
  <c r="HXG63" i="7" s="1"/>
  <c r="HXI63" i="7" s="1"/>
  <c r="HXK63" i="7" s="1"/>
  <c r="HXM63" i="7" s="1"/>
  <c r="HXO63" i="7" s="1"/>
  <c r="HXQ63" i="7" s="1"/>
  <c r="HXS63" i="7" s="1"/>
  <c r="HXU63" i="7" s="1"/>
  <c r="HXW63" i="7" s="1"/>
  <c r="HXY63" i="7" s="1"/>
  <c r="HYA63" i="7" s="1"/>
  <c r="HYC63" i="7" s="1"/>
  <c r="HYE63" i="7" s="1"/>
  <c r="HYG63" i="7" s="1"/>
  <c r="HYI63" i="7" s="1"/>
  <c r="HYK63" i="7" s="1"/>
  <c r="HYM63" i="7" s="1"/>
  <c r="HYO63" i="7" s="1"/>
  <c r="HYQ63" i="7" s="1"/>
  <c r="HYS63" i="7" s="1"/>
  <c r="HYU63" i="7" s="1"/>
  <c r="HYW63" i="7" s="1"/>
  <c r="HYY63" i="7" s="1"/>
  <c r="HZA63" i="7" s="1"/>
  <c r="HZC63" i="7" s="1"/>
  <c r="HZE63" i="7" s="1"/>
  <c r="HZG63" i="7" s="1"/>
  <c r="HZI63" i="7" s="1"/>
  <c r="HZK63" i="7" s="1"/>
  <c r="HZM63" i="7" s="1"/>
  <c r="HZO63" i="7" s="1"/>
  <c r="HZQ63" i="7" s="1"/>
  <c r="HZS63" i="7" s="1"/>
  <c r="HZU63" i="7" s="1"/>
  <c r="HZW63" i="7" s="1"/>
  <c r="HZY63" i="7" s="1"/>
  <c r="IAA63" i="7" s="1"/>
  <c r="IAC63" i="7" s="1"/>
  <c r="IAE63" i="7" s="1"/>
  <c r="IAG63" i="7" s="1"/>
  <c r="IAI63" i="7" s="1"/>
  <c r="IAK63" i="7" s="1"/>
  <c r="IAM63" i="7" s="1"/>
  <c r="IAO63" i="7" s="1"/>
  <c r="IAQ63" i="7" s="1"/>
  <c r="IAS63" i="7" s="1"/>
  <c r="IAU63" i="7" s="1"/>
  <c r="IAW63" i="7" s="1"/>
  <c r="IAY63" i="7" s="1"/>
  <c r="IBA63" i="7" s="1"/>
  <c r="IBC63" i="7" s="1"/>
  <c r="IBE63" i="7" s="1"/>
  <c r="IBG63" i="7" s="1"/>
  <c r="IBI63" i="7" s="1"/>
  <c r="IBK63" i="7" s="1"/>
  <c r="IBM63" i="7" s="1"/>
  <c r="IBO63" i="7" s="1"/>
  <c r="IBQ63" i="7" s="1"/>
  <c r="IBS63" i="7" s="1"/>
  <c r="IBU63" i="7" s="1"/>
  <c r="IBW63" i="7" s="1"/>
  <c r="IBY63" i="7" s="1"/>
  <c r="ICA63" i="7" s="1"/>
  <c r="ICC63" i="7" s="1"/>
  <c r="ICE63" i="7" s="1"/>
  <c r="ICG63" i="7" s="1"/>
  <c r="ICI63" i="7" s="1"/>
  <c r="ICK63" i="7" s="1"/>
  <c r="ICM63" i="7" s="1"/>
  <c r="ICO63" i="7" s="1"/>
  <c r="ICQ63" i="7" s="1"/>
  <c r="ICS63" i="7" s="1"/>
  <c r="ICU63" i="7" s="1"/>
  <c r="ICW63" i="7" s="1"/>
  <c r="ICY63" i="7" s="1"/>
  <c r="IDA63" i="7" s="1"/>
  <c r="IDC63" i="7" s="1"/>
  <c r="IDE63" i="7" s="1"/>
  <c r="IDG63" i="7" s="1"/>
  <c r="IDI63" i="7" s="1"/>
  <c r="IDK63" i="7" s="1"/>
  <c r="IDM63" i="7" s="1"/>
  <c r="IDO63" i="7" s="1"/>
  <c r="IDQ63" i="7" s="1"/>
  <c r="IDS63" i="7" s="1"/>
  <c r="IDU63" i="7" s="1"/>
  <c r="IDW63" i="7" s="1"/>
  <c r="IDY63" i="7" s="1"/>
  <c r="IEA63" i="7" s="1"/>
  <c r="IEC63" i="7" s="1"/>
  <c r="IEE63" i="7" s="1"/>
  <c r="IEG63" i="7" s="1"/>
  <c r="IEI63" i="7" s="1"/>
  <c r="IEK63" i="7" s="1"/>
  <c r="IEM63" i="7" s="1"/>
  <c r="IEO63" i="7" s="1"/>
  <c r="IEQ63" i="7" s="1"/>
  <c r="IES63" i="7" s="1"/>
  <c r="IEU63" i="7" s="1"/>
  <c r="IEW63" i="7" s="1"/>
  <c r="IEY63" i="7" s="1"/>
  <c r="IFA63" i="7" s="1"/>
  <c r="IFC63" i="7" s="1"/>
  <c r="IFE63" i="7" s="1"/>
  <c r="IFG63" i="7" s="1"/>
  <c r="IFI63" i="7" s="1"/>
  <c r="IFK63" i="7" s="1"/>
  <c r="IFM63" i="7" s="1"/>
  <c r="IFO63" i="7" s="1"/>
  <c r="IFQ63" i="7" s="1"/>
  <c r="IFS63" i="7" s="1"/>
  <c r="IFU63" i="7" s="1"/>
  <c r="IFW63" i="7" s="1"/>
  <c r="IFY63" i="7" s="1"/>
  <c r="IGA63" i="7" s="1"/>
  <c r="IGC63" i="7" s="1"/>
  <c r="IGE63" i="7" s="1"/>
  <c r="IGG63" i="7" s="1"/>
  <c r="IGI63" i="7" s="1"/>
  <c r="IGK63" i="7" s="1"/>
  <c r="IGM63" i="7" s="1"/>
  <c r="IGO63" i="7" s="1"/>
  <c r="IGQ63" i="7" s="1"/>
  <c r="IGS63" i="7" s="1"/>
  <c r="IGU63" i="7" s="1"/>
  <c r="IGW63" i="7" s="1"/>
  <c r="IGY63" i="7" s="1"/>
  <c r="IHA63" i="7" s="1"/>
  <c r="IHC63" i="7" s="1"/>
  <c r="IHE63" i="7" s="1"/>
  <c r="IHG63" i="7" s="1"/>
  <c r="IHI63" i="7" s="1"/>
  <c r="IHK63" i="7" s="1"/>
  <c r="IHM63" i="7" s="1"/>
  <c r="IHO63" i="7" s="1"/>
  <c r="IHQ63" i="7" s="1"/>
  <c r="IHS63" i="7" s="1"/>
  <c r="IHU63" i="7" s="1"/>
  <c r="IHW63" i="7" s="1"/>
  <c r="IHY63" i="7" s="1"/>
  <c r="IIA63" i="7" s="1"/>
  <c r="IIC63" i="7" s="1"/>
  <c r="IIE63" i="7" s="1"/>
  <c r="IIG63" i="7" s="1"/>
  <c r="III63" i="7" s="1"/>
  <c r="IIK63" i="7" s="1"/>
  <c r="IIM63" i="7" s="1"/>
  <c r="IIO63" i="7" s="1"/>
  <c r="IIQ63" i="7" s="1"/>
  <c r="IIS63" i="7" s="1"/>
  <c r="IIU63" i="7" s="1"/>
  <c r="IIW63" i="7" s="1"/>
  <c r="IIY63" i="7" s="1"/>
  <c r="IJA63" i="7" s="1"/>
  <c r="IJC63" i="7" s="1"/>
  <c r="IJE63" i="7" s="1"/>
  <c r="IJG63" i="7" s="1"/>
  <c r="IJI63" i="7" s="1"/>
  <c r="IJK63" i="7" s="1"/>
  <c r="IJM63" i="7" s="1"/>
  <c r="IJO63" i="7" s="1"/>
  <c r="IJQ63" i="7" s="1"/>
  <c r="IJS63" i="7" s="1"/>
  <c r="IJU63" i="7" s="1"/>
  <c r="IJW63" i="7" s="1"/>
  <c r="IJY63" i="7" s="1"/>
  <c r="IKA63" i="7" s="1"/>
  <c r="IKC63" i="7" s="1"/>
  <c r="IKE63" i="7" s="1"/>
  <c r="IKG63" i="7" s="1"/>
  <c r="IKI63" i="7" s="1"/>
  <c r="IKK63" i="7" s="1"/>
  <c r="IKM63" i="7" s="1"/>
  <c r="IKO63" i="7" s="1"/>
  <c r="IKQ63" i="7" s="1"/>
  <c r="IKS63" i="7" s="1"/>
  <c r="IKU63" i="7" s="1"/>
  <c r="IKW63" i="7" s="1"/>
  <c r="IKY63" i="7" s="1"/>
  <c r="ILA63" i="7" s="1"/>
  <c r="ILC63" i="7" s="1"/>
  <c r="ILE63" i="7" s="1"/>
  <c r="ILG63" i="7" s="1"/>
  <c r="ILI63" i="7" s="1"/>
  <c r="ILK63" i="7" s="1"/>
  <c r="ILM63" i="7" s="1"/>
  <c r="ILO63" i="7" s="1"/>
  <c r="ILQ63" i="7" s="1"/>
  <c r="ILS63" i="7" s="1"/>
  <c r="ILU63" i="7" s="1"/>
  <c r="ILW63" i="7" s="1"/>
  <c r="ILY63" i="7" s="1"/>
  <c r="IMA63" i="7" s="1"/>
  <c r="IMC63" i="7" s="1"/>
  <c r="IME63" i="7" s="1"/>
  <c r="IMG63" i="7" s="1"/>
  <c r="IMI63" i="7" s="1"/>
  <c r="IMK63" i="7" s="1"/>
  <c r="IMM63" i="7" s="1"/>
  <c r="IMO63" i="7" s="1"/>
  <c r="IMQ63" i="7" s="1"/>
  <c r="IMS63" i="7" s="1"/>
  <c r="IMU63" i="7" s="1"/>
  <c r="IMW63" i="7" s="1"/>
  <c r="IMY63" i="7" s="1"/>
  <c r="INA63" i="7" s="1"/>
  <c r="INC63" i="7" s="1"/>
  <c r="INE63" i="7" s="1"/>
  <c r="ING63" i="7" s="1"/>
  <c r="INI63" i="7" s="1"/>
  <c r="INK63" i="7" s="1"/>
  <c r="INM63" i="7" s="1"/>
  <c r="INO63" i="7" s="1"/>
  <c r="INQ63" i="7" s="1"/>
  <c r="INS63" i="7" s="1"/>
  <c r="INU63" i="7" s="1"/>
  <c r="INW63" i="7" s="1"/>
  <c r="INY63" i="7" s="1"/>
  <c r="IOA63" i="7" s="1"/>
  <c r="IOC63" i="7" s="1"/>
  <c r="IOE63" i="7" s="1"/>
  <c r="IOG63" i="7" s="1"/>
  <c r="IOI63" i="7" s="1"/>
  <c r="IOK63" i="7" s="1"/>
  <c r="IOM63" i="7" s="1"/>
  <c r="IOO63" i="7" s="1"/>
  <c r="IOQ63" i="7" s="1"/>
  <c r="IOS63" i="7" s="1"/>
  <c r="IOU63" i="7" s="1"/>
  <c r="IOW63" i="7" s="1"/>
  <c r="IOY63" i="7" s="1"/>
  <c r="IPA63" i="7" s="1"/>
  <c r="IPC63" i="7" s="1"/>
  <c r="IPE63" i="7" s="1"/>
  <c r="IPG63" i="7" s="1"/>
  <c r="IPI63" i="7" s="1"/>
  <c r="IPK63" i="7" s="1"/>
  <c r="IPM63" i="7" s="1"/>
  <c r="IPO63" i="7" s="1"/>
  <c r="IPQ63" i="7" s="1"/>
  <c r="IPS63" i="7" s="1"/>
  <c r="IPU63" i="7" s="1"/>
  <c r="IPW63" i="7" s="1"/>
  <c r="IPY63" i="7" s="1"/>
  <c r="IQA63" i="7" s="1"/>
  <c r="IQC63" i="7" s="1"/>
  <c r="IQE63" i="7" s="1"/>
  <c r="IQG63" i="7" s="1"/>
  <c r="IQI63" i="7" s="1"/>
  <c r="IQK63" i="7" s="1"/>
  <c r="IQM63" i="7" s="1"/>
  <c r="IQO63" i="7" s="1"/>
  <c r="IQQ63" i="7" s="1"/>
  <c r="IQS63" i="7" s="1"/>
  <c r="IQU63" i="7" s="1"/>
  <c r="IQW63" i="7" s="1"/>
  <c r="IQY63" i="7" s="1"/>
  <c r="IRA63" i="7" s="1"/>
  <c r="IRC63" i="7" s="1"/>
  <c r="IRE63" i="7" s="1"/>
  <c r="IRG63" i="7" s="1"/>
  <c r="IRI63" i="7" s="1"/>
  <c r="IRK63" i="7" s="1"/>
  <c r="IRM63" i="7" s="1"/>
  <c r="IRO63" i="7" s="1"/>
  <c r="IRQ63" i="7" s="1"/>
  <c r="IRS63" i="7" s="1"/>
  <c r="IRU63" i="7" s="1"/>
  <c r="IRW63" i="7" s="1"/>
  <c r="IRY63" i="7" s="1"/>
  <c r="ISA63" i="7" s="1"/>
  <c r="ISC63" i="7" s="1"/>
  <c r="ISE63" i="7" s="1"/>
  <c r="ISG63" i="7" s="1"/>
  <c r="ISI63" i="7" s="1"/>
  <c r="ISK63" i="7" s="1"/>
  <c r="ISM63" i="7" s="1"/>
  <c r="ISO63" i="7" s="1"/>
  <c r="ISQ63" i="7" s="1"/>
  <c r="ISS63" i="7" s="1"/>
  <c r="ISU63" i="7" s="1"/>
  <c r="ISW63" i="7" s="1"/>
  <c r="ISY63" i="7" s="1"/>
  <c r="ITA63" i="7" s="1"/>
  <c r="ITC63" i="7" s="1"/>
  <c r="ITE63" i="7" s="1"/>
  <c r="ITG63" i="7" s="1"/>
  <c r="ITI63" i="7" s="1"/>
  <c r="ITK63" i="7" s="1"/>
  <c r="ITM63" i="7" s="1"/>
  <c r="ITO63" i="7" s="1"/>
  <c r="ITQ63" i="7" s="1"/>
  <c r="ITS63" i="7" s="1"/>
  <c r="ITU63" i="7" s="1"/>
  <c r="ITW63" i="7" s="1"/>
  <c r="ITY63" i="7" s="1"/>
  <c r="IUA63" i="7" s="1"/>
  <c r="IUC63" i="7" s="1"/>
  <c r="IUE63" i="7" s="1"/>
  <c r="IUG63" i="7" s="1"/>
  <c r="IUI63" i="7" s="1"/>
  <c r="IUK63" i="7" s="1"/>
  <c r="IUM63" i="7" s="1"/>
  <c r="IUO63" i="7" s="1"/>
  <c r="IUQ63" i="7" s="1"/>
  <c r="IUS63" i="7" s="1"/>
  <c r="IUU63" i="7" s="1"/>
  <c r="IUW63" i="7" s="1"/>
  <c r="IUY63" i="7" s="1"/>
  <c r="IVA63" i="7" s="1"/>
  <c r="IVC63" i="7" s="1"/>
  <c r="IVE63" i="7" s="1"/>
  <c r="IVG63" i="7" s="1"/>
  <c r="IVI63" i="7" s="1"/>
  <c r="IVK63" i="7" s="1"/>
  <c r="IVM63" i="7" s="1"/>
  <c r="IVO63" i="7" s="1"/>
  <c r="IVQ63" i="7" s="1"/>
  <c r="IVS63" i="7" s="1"/>
  <c r="IVU63" i="7" s="1"/>
  <c r="IVW63" i="7" s="1"/>
  <c r="IVY63" i="7" s="1"/>
  <c r="IWA63" i="7" s="1"/>
  <c r="IWC63" i="7" s="1"/>
  <c r="IWE63" i="7" s="1"/>
  <c r="IWG63" i="7" s="1"/>
  <c r="IWI63" i="7" s="1"/>
  <c r="IWK63" i="7" s="1"/>
  <c r="IWM63" i="7" s="1"/>
  <c r="IWO63" i="7" s="1"/>
  <c r="IWQ63" i="7" s="1"/>
  <c r="IWS63" i="7" s="1"/>
  <c r="IWU63" i="7" s="1"/>
  <c r="IWW63" i="7" s="1"/>
  <c r="IWY63" i="7" s="1"/>
  <c r="IXA63" i="7" s="1"/>
  <c r="IXC63" i="7" s="1"/>
  <c r="IXE63" i="7" s="1"/>
  <c r="IXG63" i="7" s="1"/>
  <c r="IXI63" i="7" s="1"/>
  <c r="IXK63" i="7" s="1"/>
  <c r="IXM63" i="7" s="1"/>
  <c r="IXO63" i="7" s="1"/>
  <c r="IXQ63" i="7" s="1"/>
  <c r="IXS63" i="7" s="1"/>
  <c r="IXU63" i="7" s="1"/>
  <c r="IXW63" i="7" s="1"/>
  <c r="IXY63" i="7" s="1"/>
  <c r="IYA63" i="7" s="1"/>
  <c r="IYC63" i="7" s="1"/>
  <c r="IYE63" i="7" s="1"/>
  <c r="IYG63" i="7" s="1"/>
  <c r="IYI63" i="7" s="1"/>
  <c r="IYK63" i="7" s="1"/>
  <c r="IYM63" i="7" s="1"/>
  <c r="IYO63" i="7" s="1"/>
  <c r="IYQ63" i="7" s="1"/>
  <c r="IYS63" i="7" s="1"/>
  <c r="IYU63" i="7" s="1"/>
  <c r="IYW63" i="7" s="1"/>
  <c r="IYY63" i="7" s="1"/>
  <c r="IZA63" i="7" s="1"/>
  <c r="IZC63" i="7" s="1"/>
  <c r="IZE63" i="7" s="1"/>
  <c r="IZG63" i="7" s="1"/>
  <c r="IZI63" i="7" s="1"/>
  <c r="IZK63" i="7" s="1"/>
  <c r="IZM63" i="7" s="1"/>
  <c r="IZO63" i="7" s="1"/>
  <c r="IZQ63" i="7" s="1"/>
  <c r="IZS63" i="7" s="1"/>
  <c r="IZU63" i="7" s="1"/>
  <c r="IZW63" i="7" s="1"/>
  <c r="IZY63" i="7" s="1"/>
  <c r="JAA63" i="7" s="1"/>
  <c r="JAC63" i="7" s="1"/>
  <c r="JAE63" i="7" s="1"/>
  <c r="JAG63" i="7" s="1"/>
  <c r="JAI63" i="7" s="1"/>
  <c r="JAK63" i="7" s="1"/>
  <c r="JAM63" i="7" s="1"/>
  <c r="JAO63" i="7" s="1"/>
  <c r="JAQ63" i="7" s="1"/>
  <c r="JAS63" i="7" s="1"/>
  <c r="JAU63" i="7" s="1"/>
  <c r="JAW63" i="7" s="1"/>
  <c r="JAY63" i="7" s="1"/>
  <c r="JBA63" i="7" s="1"/>
  <c r="JBC63" i="7" s="1"/>
  <c r="JBE63" i="7" s="1"/>
  <c r="JBG63" i="7" s="1"/>
  <c r="JBI63" i="7" s="1"/>
  <c r="JBK63" i="7" s="1"/>
  <c r="JBM63" i="7" s="1"/>
  <c r="JBO63" i="7" s="1"/>
  <c r="JBQ63" i="7" s="1"/>
  <c r="JBS63" i="7" s="1"/>
  <c r="JBU63" i="7" s="1"/>
  <c r="JBW63" i="7" s="1"/>
  <c r="JBY63" i="7" s="1"/>
  <c r="JCA63" i="7" s="1"/>
  <c r="JCC63" i="7" s="1"/>
  <c r="JCE63" i="7" s="1"/>
  <c r="JCG63" i="7" s="1"/>
  <c r="JCI63" i="7" s="1"/>
  <c r="JCK63" i="7" s="1"/>
  <c r="JCM63" i="7" s="1"/>
  <c r="JCO63" i="7" s="1"/>
  <c r="JCQ63" i="7" s="1"/>
  <c r="JCS63" i="7" s="1"/>
  <c r="JCU63" i="7" s="1"/>
  <c r="JCW63" i="7" s="1"/>
  <c r="JCY63" i="7" s="1"/>
  <c r="JDA63" i="7" s="1"/>
  <c r="JDC63" i="7" s="1"/>
  <c r="JDE63" i="7" s="1"/>
  <c r="JDG63" i="7" s="1"/>
  <c r="JDI63" i="7" s="1"/>
  <c r="JDK63" i="7" s="1"/>
  <c r="JDM63" i="7" s="1"/>
  <c r="JDO63" i="7" s="1"/>
  <c r="JDQ63" i="7" s="1"/>
  <c r="JDS63" i="7" s="1"/>
  <c r="JDU63" i="7" s="1"/>
  <c r="JDW63" i="7" s="1"/>
  <c r="JDY63" i="7" s="1"/>
  <c r="JEA63" i="7" s="1"/>
  <c r="JEC63" i="7" s="1"/>
  <c r="JEE63" i="7" s="1"/>
  <c r="JEG63" i="7" s="1"/>
  <c r="JEI63" i="7" s="1"/>
  <c r="JEK63" i="7" s="1"/>
  <c r="JEM63" i="7" s="1"/>
  <c r="JEO63" i="7" s="1"/>
  <c r="JEQ63" i="7" s="1"/>
  <c r="JES63" i="7" s="1"/>
  <c r="JEU63" i="7" s="1"/>
  <c r="JEW63" i="7" s="1"/>
  <c r="JEY63" i="7" s="1"/>
  <c r="JFA63" i="7" s="1"/>
  <c r="JFC63" i="7" s="1"/>
  <c r="JFE63" i="7" s="1"/>
  <c r="JFG63" i="7" s="1"/>
  <c r="JFI63" i="7" s="1"/>
  <c r="JFK63" i="7" s="1"/>
  <c r="JFM63" i="7" s="1"/>
  <c r="JFO63" i="7" s="1"/>
  <c r="JFQ63" i="7" s="1"/>
  <c r="JFS63" i="7" s="1"/>
  <c r="JFU63" i="7" s="1"/>
  <c r="JFW63" i="7" s="1"/>
  <c r="JFY63" i="7" s="1"/>
  <c r="JGA63" i="7" s="1"/>
  <c r="JGC63" i="7" s="1"/>
  <c r="JGE63" i="7" s="1"/>
  <c r="JGG63" i="7" s="1"/>
  <c r="JGI63" i="7" s="1"/>
  <c r="JGK63" i="7" s="1"/>
  <c r="JGM63" i="7" s="1"/>
  <c r="JGO63" i="7" s="1"/>
  <c r="JGQ63" i="7" s="1"/>
  <c r="JGS63" i="7" s="1"/>
  <c r="JGU63" i="7" s="1"/>
  <c r="JGW63" i="7" s="1"/>
  <c r="JGY63" i="7" s="1"/>
  <c r="JHA63" i="7" s="1"/>
  <c r="JHC63" i="7" s="1"/>
  <c r="JHE63" i="7" s="1"/>
  <c r="JHG63" i="7" s="1"/>
  <c r="JHI63" i="7" s="1"/>
  <c r="JHK63" i="7" s="1"/>
  <c r="JHM63" i="7" s="1"/>
  <c r="JHO63" i="7" s="1"/>
  <c r="JHQ63" i="7" s="1"/>
  <c r="JHS63" i="7" s="1"/>
  <c r="JHU63" i="7" s="1"/>
  <c r="JHW63" i="7" s="1"/>
  <c r="JHY63" i="7" s="1"/>
  <c r="JIA63" i="7" s="1"/>
  <c r="JIC63" i="7" s="1"/>
  <c r="JIE63" i="7" s="1"/>
  <c r="JIG63" i="7" s="1"/>
  <c r="JII63" i="7" s="1"/>
  <c r="JIK63" i="7" s="1"/>
  <c r="JIM63" i="7" s="1"/>
  <c r="JIO63" i="7" s="1"/>
  <c r="JIQ63" i="7" s="1"/>
  <c r="JIS63" i="7" s="1"/>
  <c r="JIU63" i="7" s="1"/>
  <c r="JIW63" i="7" s="1"/>
  <c r="JIY63" i="7" s="1"/>
  <c r="JJA63" i="7" s="1"/>
  <c r="JJC63" i="7" s="1"/>
  <c r="JJE63" i="7" s="1"/>
  <c r="JJG63" i="7" s="1"/>
  <c r="JJI63" i="7" s="1"/>
  <c r="JJK63" i="7" s="1"/>
  <c r="JJM63" i="7" s="1"/>
  <c r="JJO63" i="7" s="1"/>
  <c r="JJQ63" i="7" s="1"/>
  <c r="JJS63" i="7" s="1"/>
  <c r="JJU63" i="7" s="1"/>
  <c r="JJW63" i="7" s="1"/>
  <c r="JJY63" i="7" s="1"/>
  <c r="JKA63" i="7" s="1"/>
  <c r="JKC63" i="7" s="1"/>
  <c r="JKE63" i="7" s="1"/>
  <c r="JKG63" i="7" s="1"/>
  <c r="JKI63" i="7" s="1"/>
  <c r="JKK63" i="7" s="1"/>
  <c r="JKM63" i="7" s="1"/>
  <c r="JKO63" i="7" s="1"/>
  <c r="JKQ63" i="7" s="1"/>
  <c r="JKS63" i="7" s="1"/>
  <c r="JKU63" i="7" s="1"/>
  <c r="JKW63" i="7" s="1"/>
  <c r="JKY63" i="7" s="1"/>
  <c r="JLA63" i="7" s="1"/>
  <c r="JLC63" i="7" s="1"/>
  <c r="JLE63" i="7" s="1"/>
  <c r="JLG63" i="7" s="1"/>
  <c r="JLI63" i="7" s="1"/>
  <c r="JLK63" i="7" s="1"/>
  <c r="JLM63" i="7" s="1"/>
  <c r="JLO63" i="7" s="1"/>
  <c r="JLQ63" i="7" s="1"/>
  <c r="JLS63" i="7" s="1"/>
  <c r="JLU63" i="7" s="1"/>
  <c r="JLW63" i="7" s="1"/>
  <c r="JLY63" i="7" s="1"/>
  <c r="JMA63" i="7" s="1"/>
  <c r="JMC63" i="7" s="1"/>
  <c r="JME63" i="7" s="1"/>
  <c r="JMG63" i="7" s="1"/>
  <c r="JMI63" i="7" s="1"/>
  <c r="JMK63" i="7" s="1"/>
  <c r="JMM63" i="7" s="1"/>
  <c r="JMO63" i="7" s="1"/>
  <c r="JMQ63" i="7" s="1"/>
  <c r="JMS63" i="7" s="1"/>
  <c r="JMU63" i="7" s="1"/>
  <c r="JMW63" i="7" s="1"/>
  <c r="JMY63" i="7" s="1"/>
  <c r="JNA63" i="7" s="1"/>
  <c r="JNC63" i="7" s="1"/>
  <c r="JNE63" i="7" s="1"/>
  <c r="JNG63" i="7" s="1"/>
  <c r="JNI63" i="7" s="1"/>
  <c r="JNK63" i="7" s="1"/>
  <c r="JNM63" i="7" s="1"/>
  <c r="JNO63" i="7" s="1"/>
  <c r="JNQ63" i="7" s="1"/>
  <c r="JNS63" i="7" s="1"/>
  <c r="JNU63" i="7" s="1"/>
  <c r="JNW63" i="7" s="1"/>
  <c r="JNY63" i="7" s="1"/>
  <c r="JOA63" i="7" s="1"/>
  <c r="JOC63" i="7" s="1"/>
  <c r="JOE63" i="7" s="1"/>
  <c r="JOG63" i="7" s="1"/>
  <c r="JOI63" i="7" s="1"/>
  <c r="JOK63" i="7" s="1"/>
  <c r="JOM63" i="7" s="1"/>
  <c r="JOO63" i="7" s="1"/>
  <c r="JOQ63" i="7" s="1"/>
  <c r="JOS63" i="7" s="1"/>
  <c r="JOU63" i="7" s="1"/>
  <c r="JOW63" i="7" s="1"/>
  <c r="JOY63" i="7" s="1"/>
  <c r="JPA63" i="7" s="1"/>
  <c r="JPC63" i="7" s="1"/>
  <c r="JPE63" i="7" s="1"/>
  <c r="JPG63" i="7" s="1"/>
  <c r="JPI63" i="7" s="1"/>
  <c r="JPK63" i="7" s="1"/>
  <c r="JPM63" i="7" s="1"/>
  <c r="JPO63" i="7" s="1"/>
  <c r="JPQ63" i="7" s="1"/>
  <c r="JPS63" i="7" s="1"/>
  <c r="JPU63" i="7" s="1"/>
  <c r="JPW63" i="7" s="1"/>
  <c r="JPY63" i="7" s="1"/>
  <c r="JQA63" i="7" s="1"/>
  <c r="JQC63" i="7" s="1"/>
  <c r="JQE63" i="7" s="1"/>
  <c r="JQG63" i="7" s="1"/>
  <c r="JQI63" i="7" s="1"/>
  <c r="JQK63" i="7" s="1"/>
  <c r="JQM63" i="7" s="1"/>
  <c r="JQO63" i="7" s="1"/>
  <c r="JQQ63" i="7" s="1"/>
  <c r="JQS63" i="7" s="1"/>
  <c r="JQU63" i="7" s="1"/>
  <c r="JQW63" i="7" s="1"/>
  <c r="JQY63" i="7" s="1"/>
  <c r="JRA63" i="7" s="1"/>
  <c r="JRC63" i="7" s="1"/>
  <c r="JRE63" i="7" s="1"/>
  <c r="JRG63" i="7" s="1"/>
  <c r="JRI63" i="7" s="1"/>
  <c r="JRK63" i="7" s="1"/>
  <c r="JRM63" i="7" s="1"/>
  <c r="JRO63" i="7" s="1"/>
  <c r="JRQ63" i="7" s="1"/>
  <c r="JRS63" i="7" s="1"/>
  <c r="JRU63" i="7" s="1"/>
  <c r="JRW63" i="7" s="1"/>
  <c r="JRY63" i="7" s="1"/>
  <c r="JSA63" i="7" s="1"/>
  <c r="JSC63" i="7" s="1"/>
  <c r="JSE63" i="7" s="1"/>
  <c r="JSG63" i="7" s="1"/>
  <c r="JSI63" i="7" s="1"/>
  <c r="JSK63" i="7" s="1"/>
  <c r="JSM63" i="7" s="1"/>
  <c r="JSO63" i="7" s="1"/>
  <c r="JSQ63" i="7" s="1"/>
  <c r="JSS63" i="7" s="1"/>
  <c r="JSU63" i="7" s="1"/>
  <c r="JSW63" i="7" s="1"/>
  <c r="JSY63" i="7" s="1"/>
  <c r="JTA63" i="7" s="1"/>
  <c r="JTC63" i="7" s="1"/>
  <c r="JTE63" i="7" s="1"/>
  <c r="JTG63" i="7" s="1"/>
  <c r="JTI63" i="7" s="1"/>
  <c r="JTK63" i="7" s="1"/>
  <c r="JTM63" i="7" s="1"/>
  <c r="JTO63" i="7" s="1"/>
  <c r="JTQ63" i="7" s="1"/>
  <c r="JTS63" i="7" s="1"/>
  <c r="JTU63" i="7" s="1"/>
  <c r="JTW63" i="7" s="1"/>
  <c r="JTY63" i="7" s="1"/>
  <c r="JUA63" i="7" s="1"/>
  <c r="JUC63" i="7" s="1"/>
  <c r="JUE63" i="7" s="1"/>
  <c r="JUG63" i="7" s="1"/>
  <c r="JUI63" i="7" s="1"/>
  <c r="JUK63" i="7" s="1"/>
  <c r="JUM63" i="7" s="1"/>
  <c r="JUO63" i="7" s="1"/>
  <c r="JUQ63" i="7" s="1"/>
  <c r="JUS63" i="7" s="1"/>
  <c r="JUU63" i="7" s="1"/>
  <c r="JUW63" i="7" s="1"/>
  <c r="JUY63" i="7" s="1"/>
  <c r="JVA63" i="7" s="1"/>
  <c r="JVC63" i="7" s="1"/>
  <c r="JVE63" i="7" s="1"/>
  <c r="JVG63" i="7" s="1"/>
  <c r="JVI63" i="7" s="1"/>
  <c r="JVK63" i="7" s="1"/>
  <c r="JVM63" i="7" s="1"/>
  <c r="JVO63" i="7" s="1"/>
  <c r="JVQ63" i="7" s="1"/>
  <c r="JVS63" i="7" s="1"/>
  <c r="JVU63" i="7" s="1"/>
  <c r="JVW63" i="7" s="1"/>
  <c r="JVY63" i="7" s="1"/>
  <c r="JWA63" i="7" s="1"/>
  <c r="JWC63" i="7" s="1"/>
  <c r="JWE63" i="7" s="1"/>
  <c r="JWG63" i="7" s="1"/>
  <c r="JWI63" i="7" s="1"/>
  <c r="JWK63" i="7" s="1"/>
  <c r="JWM63" i="7" s="1"/>
  <c r="JWO63" i="7" s="1"/>
  <c r="JWQ63" i="7" s="1"/>
  <c r="JWS63" i="7" s="1"/>
  <c r="JWU63" i="7" s="1"/>
  <c r="JWW63" i="7" s="1"/>
  <c r="JWY63" i="7" s="1"/>
  <c r="JXA63" i="7" s="1"/>
  <c r="JXC63" i="7" s="1"/>
  <c r="JXE63" i="7" s="1"/>
  <c r="JXG63" i="7" s="1"/>
  <c r="JXI63" i="7" s="1"/>
  <c r="JXK63" i="7" s="1"/>
  <c r="JXM63" i="7" s="1"/>
  <c r="JXO63" i="7" s="1"/>
  <c r="JXQ63" i="7" s="1"/>
  <c r="JXS63" i="7" s="1"/>
  <c r="JXU63" i="7" s="1"/>
  <c r="JXW63" i="7" s="1"/>
  <c r="JXY63" i="7" s="1"/>
  <c r="JYA63" i="7" s="1"/>
  <c r="JYC63" i="7" s="1"/>
  <c r="JYE63" i="7" s="1"/>
  <c r="JYG63" i="7" s="1"/>
  <c r="JYI63" i="7" s="1"/>
  <c r="JYK63" i="7" s="1"/>
  <c r="JYM63" i="7" s="1"/>
  <c r="JYO63" i="7" s="1"/>
  <c r="JYQ63" i="7" s="1"/>
  <c r="JYS63" i="7" s="1"/>
  <c r="JYU63" i="7" s="1"/>
  <c r="JYW63" i="7" s="1"/>
  <c r="JYY63" i="7" s="1"/>
  <c r="JZA63" i="7" s="1"/>
  <c r="JZC63" i="7" s="1"/>
  <c r="JZE63" i="7" s="1"/>
  <c r="JZG63" i="7" s="1"/>
  <c r="JZI63" i="7" s="1"/>
  <c r="JZK63" i="7" s="1"/>
  <c r="JZM63" i="7" s="1"/>
  <c r="JZO63" i="7" s="1"/>
  <c r="JZQ63" i="7" s="1"/>
  <c r="JZS63" i="7" s="1"/>
  <c r="JZU63" i="7" s="1"/>
  <c r="JZW63" i="7" s="1"/>
  <c r="JZY63" i="7" s="1"/>
  <c r="KAA63" i="7" s="1"/>
  <c r="KAC63" i="7" s="1"/>
  <c r="KAE63" i="7" s="1"/>
  <c r="KAG63" i="7" s="1"/>
  <c r="KAI63" i="7" s="1"/>
  <c r="KAK63" i="7" s="1"/>
  <c r="KAM63" i="7" s="1"/>
  <c r="KAO63" i="7" s="1"/>
  <c r="KAQ63" i="7" s="1"/>
  <c r="KAS63" i="7" s="1"/>
  <c r="KAU63" i="7" s="1"/>
  <c r="KAW63" i="7" s="1"/>
  <c r="KAY63" i="7" s="1"/>
  <c r="KBA63" i="7" s="1"/>
  <c r="KBC63" i="7" s="1"/>
  <c r="KBE63" i="7" s="1"/>
  <c r="KBG63" i="7" s="1"/>
  <c r="KBI63" i="7" s="1"/>
  <c r="KBK63" i="7" s="1"/>
  <c r="KBM63" i="7" s="1"/>
  <c r="KBO63" i="7" s="1"/>
  <c r="KBQ63" i="7" s="1"/>
  <c r="KBS63" i="7" s="1"/>
  <c r="KBU63" i="7" s="1"/>
  <c r="KBW63" i="7" s="1"/>
  <c r="KBY63" i="7" s="1"/>
  <c r="KCA63" i="7" s="1"/>
  <c r="KCC63" i="7" s="1"/>
  <c r="KCE63" i="7" s="1"/>
  <c r="KCG63" i="7" s="1"/>
  <c r="KCI63" i="7" s="1"/>
  <c r="KCK63" i="7" s="1"/>
  <c r="KCM63" i="7" s="1"/>
  <c r="KCO63" i="7" s="1"/>
  <c r="KCQ63" i="7" s="1"/>
  <c r="KCS63" i="7" s="1"/>
  <c r="KCU63" i="7" s="1"/>
  <c r="KCW63" i="7" s="1"/>
  <c r="KCY63" i="7" s="1"/>
  <c r="KDA63" i="7" s="1"/>
  <c r="KDC63" i="7" s="1"/>
  <c r="KDE63" i="7" s="1"/>
  <c r="KDG63" i="7" s="1"/>
  <c r="KDI63" i="7" s="1"/>
  <c r="KDK63" i="7" s="1"/>
  <c r="KDM63" i="7" s="1"/>
  <c r="KDO63" i="7" s="1"/>
  <c r="KDQ63" i="7" s="1"/>
  <c r="KDS63" i="7" s="1"/>
  <c r="KDU63" i="7" s="1"/>
  <c r="KDW63" i="7" s="1"/>
  <c r="KDY63" i="7" s="1"/>
  <c r="KEA63" i="7" s="1"/>
  <c r="KEC63" i="7" s="1"/>
  <c r="KEE63" i="7" s="1"/>
  <c r="KEG63" i="7" s="1"/>
  <c r="KEI63" i="7" s="1"/>
  <c r="KEK63" i="7" s="1"/>
  <c r="KEM63" i="7" s="1"/>
  <c r="KEO63" i="7" s="1"/>
  <c r="KEQ63" i="7" s="1"/>
  <c r="KES63" i="7" s="1"/>
  <c r="KEU63" i="7" s="1"/>
  <c r="KEW63" i="7" s="1"/>
  <c r="KEY63" i="7" s="1"/>
  <c r="KFA63" i="7" s="1"/>
  <c r="KFC63" i="7" s="1"/>
  <c r="KFE63" i="7" s="1"/>
  <c r="KFG63" i="7" s="1"/>
  <c r="KFI63" i="7" s="1"/>
  <c r="KFK63" i="7" s="1"/>
  <c r="KFM63" i="7" s="1"/>
  <c r="KFO63" i="7" s="1"/>
  <c r="KFQ63" i="7" s="1"/>
  <c r="KFS63" i="7" s="1"/>
  <c r="KFU63" i="7" s="1"/>
  <c r="KFW63" i="7" s="1"/>
  <c r="KFY63" i="7" s="1"/>
  <c r="KGA63" i="7" s="1"/>
  <c r="KGC63" i="7" s="1"/>
  <c r="KGE63" i="7" s="1"/>
  <c r="KGG63" i="7" s="1"/>
  <c r="KGI63" i="7" s="1"/>
  <c r="KGK63" i="7" s="1"/>
  <c r="KGM63" i="7" s="1"/>
  <c r="KGO63" i="7" s="1"/>
  <c r="KGQ63" i="7" s="1"/>
  <c r="KGS63" i="7" s="1"/>
  <c r="KGU63" i="7" s="1"/>
  <c r="KGW63" i="7" s="1"/>
  <c r="KGY63" i="7" s="1"/>
  <c r="KHA63" i="7" s="1"/>
  <c r="KHC63" i="7" s="1"/>
  <c r="KHE63" i="7" s="1"/>
  <c r="KHG63" i="7" s="1"/>
  <c r="KHI63" i="7" s="1"/>
  <c r="KHK63" i="7" s="1"/>
  <c r="KHM63" i="7" s="1"/>
  <c r="KHO63" i="7" s="1"/>
  <c r="KHQ63" i="7" s="1"/>
  <c r="KHS63" i="7" s="1"/>
  <c r="KHU63" i="7" s="1"/>
  <c r="KHW63" i="7" s="1"/>
  <c r="KHY63" i="7" s="1"/>
  <c r="KIA63" i="7" s="1"/>
  <c r="KIC63" i="7" s="1"/>
  <c r="KIE63" i="7" s="1"/>
  <c r="KIG63" i="7" s="1"/>
  <c r="KII63" i="7" s="1"/>
  <c r="KIK63" i="7" s="1"/>
  <c r="KIM63" i="7" s="1"/>
  <c r="KIO63" i="7" s="1"/>
  <c r="KIQ63" i="7" s="1"/>
  <c r="KIS63" i="7" s="1"/>
  <c r="KIU63" i="7" s="1"/>
  <c r="KIW63" i="7" s="1"/>
  <c r="KIY63" i="7" s="1"/>
  <c r="KJA63" i="7" s="1"/>
  <c r="KJC63" i="7" s="1"/>
  <c r="KJE63" i="7" s="1"/>
  <c r="KJG63" i="7" s="1"/>
  <c r="KJI63" i="7" s="1"/>
  <c r="KJK63" i="7" s="1"/>
  <c r="KJM63" i="7" s="1"/>
  <c r="KJO63" i="7" s="1"/>
  <c r="KJQ63" i="7" s="1"/>
  <c r="KJS63" i="7" s="1"/>
  <c r="KJU63" i="7" s="1"/>
  <c r="KJW63" i="7" s="1"/>
  <c r="KJY63" i="7" s="1"/>
  <c r="KKA63" i="7" s="1"/>
  <c r="KKC63" i="7" s="1"/>
  <c r="KKE63" i="7" s="1"/>
  <c r="KKG63" i="7" s="1"/>
  <c r="KKI63" i="7" s="1"/>
  <c r="KKK63" i="7" s="1"/>
  <c r="KKM63" i="7" s="1"/>
  <c r="KKO63" i="7" s="1"/>
  <c r="KKQ63" i="7" s="1"/>
  <c r="KKS63" i="7" s="1"/>
  <c r="KKU63" i="7" s="1"/>
  <c r="KKW63" i="7" s="1"/>
  <c r="KKY63" i="7" s="1"/>
  <c r="KLA63" i="7" s="1"/>
  <c r="KLC63" i="7" s="1"/>
  <c r="KLE63" i="7" s="1"/>
  <c r="KLG63" i="7" s="1"/>
  <c r="KLI63" i="7" s="1"/>
  <c r="KLK63" i="7" s="1"/>
  <c r="KLM63" i="7" s="1"/>
  <c r="KLO63" i="7" s="1"/>
  <c r="KLQ63" i="7" s="1"/>
  <c r="KLS63" i="7" s="1"/>
  <c r="KLU63" i="7" s="1"/>
  <c r="KLW63" i="7" s="1"/>
  <c r="KLY63" i="7" s="1"/>
  <c r="KMA63" i="7" s="1"/>
  <c r="KMC63" i="7" s="1"/>
  <c r="KME63" i="7" s="1"/>
  <c r="KMG63" i="7" s="1"/>
  <c r="KMI63" i="7" s="1"/>
  <c r="KMK63" i="7" s="1"/>
  <c r="KMM63" i="7" s="1"/>
  <c r="KMO63" i="7" s="1"/>
  <c r="KMQ63" i="7" s="1"/>
  <c r="KMS63" i="7" s="1"/>
  <c r="KMU63" i="7" s="1"/>
  <c r="KMW63" i="7" s="1"/>
  <c r="KMY63" i="7" s="1"/>
  <c r="KNA63" i="7" s="1"/>
  <c r="KNC63" i="7" s="1"/>
  <c r="KNE63" i="7" s="1"/>
  <c r="KNG63" i="7" s="1"/>
  <c r="KNI63" i="7" s="1"/>
  <c r="KNK63" i="7" s="1"/>
  <c r="KNM63" i="7" s="1"/>
  <c r="KNO63" i="7" s="1"/>
  <c r="KNQ63" i="7" s="1"/>
  <c r="KNS63" i="7" s="1"/>
  <c r="KNU63" i="7" s="1"/>
  <c r="KNW63" i="7" s="1"/>
  <c r="KNY63" i="7" s="1"/>
  <c r="KOA63" i="7" s="1"/>
  <c r="KOC63" i="7" s="1"/>
  <c r="KOE63" i="7" s="1"/>
  <c r="KOG63" i="7" s="1"/>
  <c r="KOI63" i="7" s="1"/>
  <c r="KOK63" i="7" s="1"/>
  <c r="KOM63" i="7" s="1"/>
  <c r="KOO63" i="7" s="1"/>
  <c r="KOQ63" i="7" s="1"/>
  <c r="KOS63" i="7" s="1"/>
  <c r="KOU63" i="7" s="1"/>
  <c r="KOW63" i="7" s="1"/>
  <c r="KOY63" i="7" s="1"/>
  <c r="KPA63" i="7" s="1"/>
  <c r="KPC63" i="7" s="1"/>
  <c r="KPE63" i="7" s="1"/>
  <c r="KPG63" i="7" s="1"/>
  <c r="KPI63" i="7" s="1"/>
  <c r="KPK63" i="7" s="1"/>
  <c r="KPM63" i="7" s="1"/>
  <c r="KPO63" i="7" s="1"/>
  <c r="KPQ63" i="7" s="1"/>
  <c r="KPS63" i="7" s="1"/>
  <c r="KPU63" i="7" s="1"/>
  <c r="KPW63" i="7" s="1"/>
  <c r="KPY63" i="7" s="1"/>
  <c r="KQA63" i="7" s="1"/>
  <c r="KQC63" i="7" s="1"/>
  <c r="KQE63" i="7" s="1"/>
  <c r="KQG63" i="7" s="1"/>
  <c r="KQI63" i="7" s="1"/>
  <c r="KQK63" i="7" s="1"/>
  <c r="KQM63" i="7" s="1"/>
  <c r="KQO63" i="7" s="1"/>
  <c r="KQQ63" i="7" s="1"/>
  <c r="KQS63" i="7" s="1"/>
  <c r="KQU63" i="7" s="1"/>
  <c r="KQW63" i="7" s="1"/>
  <c r="KQY63" i="7" s="1"/>
  <c r="KRA63" i="7" s="1"/>
  <c r="KRC63" i="7" s="1"/>
  <c r="KRE63" i="7" s="1"/>
  <c r="KRG63" i="7" s="1"/>
  <c r="KRI63" i="7" s="1"/>
  <c r="KRK63" i="7" s="1"/>
  <c r="KRM63" i="7" s="1"/>
  <c r="KRO63" i="7" s="1"/>
  <c r="KRQ63" i="7" s="1"/>
  <c r="KRS63" i="7" s="1"/>
  <c r="KRU63" i="7" s="1"/>
  <c r="KRW63" i="7" s="1"/>
  <c r="KRY63" i="7" s="1"/>
  <c r="KSA63" i="7" s="1"/>
  <c r="KSC63" i="7" s="1"/>
  <c r="KSE63" i="7" s="1"/>
  <c r="KSG63" i="7" s="1"/>
  <c r="KSI63" i="7" s="1"/>
  <c r="KSK63" i="7" s="1"/>
  <c r="KSM63" i="7" s="1"/>
  <c r="KSO63" i="7" s="1"/>
  <c r="KSQ63" i="7" s="1"/>
  <c r="KSS63" i="7" s="1"/>
  <c r="KSU63" i="7" s="1"/>
  <c r="KSW63" i="7" s="1"/>
  <c r="KSY63" i="7" s="1"/>
  <c r="KTA63" i="7" s="1"/>
  <c r="KTC63" i="7" s="1"/>
  <c r="KTE63" i="7" s="1"/>
  <c r="KTG63" i="7" s="1"/>
  <c r="KTI63" i="7" s="1"/>
  <c r="KTK63" i="7" s="1"/>
  <c r="KTM63" i="7" s="1"/>
  <c r="KTO63" i="7" s="1"/>
  <c r="KTQ63" i="7" s="1"/>
  <c r="KTS63" i="7" s="1"/>
  <c r="KTU63" i="7" s="1"/>
  <c r="KTW63" i="7" s="1"/>
  <c r="KTY63" i="7" s="1"/>
  <c r="KUA63" i="7" s="1"/>
  <c r="KUC63" i="7" s="1"/>
  <c r="KUE63" i="7" s="1"/>
  <c r="KUG63" i="7" s="1"/>
  <c r="KUI63" i="7" s="1"/>
  <c r="KUK63" i="7" s="1"/>
  <c r="KUM63" i="7" s="1"/>
  <c r="KUO63" i="7" s="1"/>
  <c r="KUQ63" i="7" s="1"/>
  <c r="KUS63" i="7" s="1"/>
  <c r="KUU63" i="7" s="1"/>
  <c r="KUW63" i="7" s="1"/>
  <c r="KUY63" i="7" s="1"/>
  <c r="KVA63" i="7" s="1"/>
  <c r="KVC63" i="7" s="1"/>
  <c r="KVE63" i="7" s="1"/>
  <c r="KVG63" i="7" s="1"/>
  <c r="KVI63" i="7" s="1"/>
  <c r="KVK63" i="7" s="1"/>
  <c r="KVM63" i="7" s="1"/>
  <c r="KVO63" i="7" s="1"/>
  <c r="KVQ63" i="7" s="1"/>
  <c r="KVS63" i="7" s="1"/>
  <c r="KVU63" i="7" s="1"/>
  <c r="KVW63" i="7" s="1"/>
  <c r="KVY63" i="7" s="1"/>
  <c r="KWA63" i="7" s="1"/>
  <c r="KWC63" i="7" s="1"/>
  <c r="KWE63" i="7" s="1"/>
  <c r="KWG63" i="7" s="1"/>
  <c r="KWI63" i="7" s="1"/>
  <c r="KWK63" i="7" s="1"/>
  <c r="KWM63" i="7" s="1"/>
  <c r="KWO63" i="7" s="1"/>
  <c r="KWQ63" i="7" s="1"/>
  <c r="KWS63" i="7" s="1"/>
  <c r="KWU63" i="7" s="1"/>
  <c r="KWW63" i="7" s="1"/>
  <c r="KWY63" i="7" s="1"/>
  <c r="KXA63" i="7" s="1"/>
  <c r="KXC63" i="7" s="1"/>
  <c r="KXE63" i="7" s="1"/>
  <c r="KXG63" i="7" s="1"/>
  <c r="KXI63" i="7" s="1"/>
  <c r="KXK63" i="7" s="1"/>
  <c r="KXM63" i="7" s="1"/>
  <c r="KXO63" i="7" s="1"/>
  <c r="KXQ63" i="7" s="1"/>
  <c r="KXS63" i="7" s="1"/>
  <c r="KXU63" i="7" s="1"/>
  <c r="KXW63" i="7" s="1"/>
  <c r="KXY63" i="7" s="1"/>
  <c r="KYA63" i="7" s="1"/>
  <c r="KYC63" i="7" s="1"/>
  <c r="KYE63" i="7" s="1"/>
  <c r="KYG63" i="7" s="1"/>
  <c r="KYI63" i="7" s="1"/>
  <c r="KYK63" i="7" s="1"/>
  <c r="KYM63" i="7" s="1"/>
  <c r="KYO63" i="7" s="1"/>
  <c r="KYQ63" i="7" s="1"/>
  <c r="KYS63" i="7" s="1"/>
  <c r="KYU63" i="7" s="1"/>
  <c r="KYW63" i="7" s="1"/>
  <c r="KYY63" i="7" s="1"/>
  <c r="KZA63" i="7" s="1"/>
  <c r="KZC63" i="7" s="1"/>
  <c r="KZE63" i="7" s="1"/>
  <c r="KZG63" i="7" s="1"/>
  <c r="KZI63" i="7" s="1"/>
  <c r="KZK63" i="7" s="1"/>
  <c r="KZM63" i="7" s="1"/>
  <c r="KZO63" i="7" s="1"/>
  <c r="KZQ63" i="7" s="1"/>
  <c r="KZS63" i="7" s="1"/>
  <c r="KZU63" i="7" s="1"/>
  <c r="KZW63" i="7" s="1"/>
  <c r="KZY63" i="7" s="1"/>
  <c r="LAA63" i="7" s="1"/>
  <c r="LAC63" i="7" s="1"/>
  <c r="LAE63" i="7" s="1"/>
  <c r="LAG63" i="7" s="1"/>
  <c r="LAI63" i="7" s="1"/>
  <c r="LAK63" i="7" s="1"/>
  <c r="LAM63" i="7" s="1"/>
  <c r="LAO63" i="7" s="1"/>
  <c r="LAQ63" i="7" s="1"/>
  <c r="LAS63" i="7" s="1"/>
  <c r="LAU63" i="7" s="1"/>
  <c r="LAW63" i="7" s="1"/>
  <c r="LAY63" i="7" s="1"/>
  <c r="LBA63" i="7" s="1"/>
  <c r="LBC63" i="7" s="1"/>
  <c r="LBE63" i="7" s="1"/>
  <c r="LBG63" i="7" s="1"/>
  <c r="LBI63" i="7" s="1"/>
  <c r="LBK63" i="7" s="1"/>
  <c r="LBM63" i="7" s="1"/>
  <c r="LBO63" i="7" s="1"/>
  <c r="LBQ63" i="7" s="1"/>
  <c r="LBS63" i="7" s="1"/>
  <c r="LBU63" i="7" s="1"/>
  <c r="LBW63" i="7" s="1"/>
  <c r="LBY63" i="7" s="1"/>
  <c r="LCA63" i="7" s="1"/>
  <c r="LCC63" i="7" s="1"/>
  <c r="LCE63" i="7" s="1"/>
  <c r="LCG63" i="7" s="1"/>
  <c r="LCI63" i="7" s="1"/>
  <c r="LCK63" i="7" s="1"/>
  <c r="LCM63" i="7" s="1"/>
  <c r="LCO63" i="7" s="1"/>
  <c r="LCQ63" i="7" s="1"/>
  <c r="LCS63" i="7" s="1"/>
  <c r="LCU63" i="7" s="1"/>
  <c r="LCW63" i="7" s="1"/>
  <c r="LCY63" i="7" s="1"/>
  <c r="LDA63" i="7" s="1"/>
  <c r="LDC63" i="7" s="1"/>
  <c r="LDE63" i="7" s="1"/>
  <c r="LDG63" i="7" s="1"/>
  <c r="LDI63" i="7" s="1"/>
  <c r="LDK63" i="7" s="1"/>
  <c r="LDM63" i="7" s="1"/>
  <c r="LDO63" i="7" s="1"/>
  <c r="LDQ63" i="7" s="1"/>
  <c r="LDS63" i="7" s="1"/>
  <c r="LDU63" i="7" s="1"/>
  <c r="LDW63" i="7" s="1"/>
  <c r="LDY63" i="7" s="1"/>
  <c r="LEA63" i="7" s="1"/>
  <c r="LEC63" i="7" s="1"/>
  <c r="LEE63" i="7" s="1"/>
  <c r="LEG63" i="7" s="1"/>
  <c r="LEI63" i="7" s="1"/>
  <c r="LEK63" i="7" s="1"/>
  <c r="LEM63" i="7" s="1"/>
  <c r="LEO63" i="7" s="1"/>
  <c r="LEQ63" i="7" s="1"/>
  <c r="LES63" i="7" s="1"/>
  <c r="LEU63" i="7" s="1"/>
  <c r="LEW63" i="7" s="1"/>
  <c r="LEY63" i="7" s="1"/>
  <c r="LFA63" i="7" s="1"/>
  <c r="LFC63" i="7" s="1"/>
  <c r="LFE63" i="7" s="1"/>
  <c r="LFG63" i="7" s="1"/>
  <c r="LFI63" i="7" s="1"/>
  <c r="LFK63" i="7" s="1"/>
  <c r="LFM63" i="7" s="1"/>
  <c r="LFO63" i="7" s="1"/>
  <c r="LFQ63" i="7" s="1"/>
  <c r="LFS63" i="7" s="1"/>
  <c r="LFU63" i="7" s="1"/>
  <c r="LFW63" i="7" s="1"/>
  <c r="LFY63" i="7" s="1"/>
  <c r="LGA63" i="7" s="1"/>
  <c r="LGC63" i="7" s="1"/>
  <c r="LGE63" i="7" s="1"/>
  <c r="LGG63" i="7" s="1"/>
  <c r="LGI63" i="7" s="1"/>
  <c r="LGK63" i="7" s="1"/>
  <c r="LGM63" i="7" s="1"/>
  <c r="LGO63" i="7" s="1"/>
  <c r="LGQ63" i="7" s="1"/>
  <c r="LGS63" i="7" s="1"/>
  <c r="LGU63" i="7" s="1"/>
  <c r="LGW63" i="7" s="1"/>
  <c r="LGY63" i="7" s="1"/>
  <c r="LHA63" i="7" s="1"/>
  <c r="LHC63" i="7" s="1"/>
  <c r="LHE63" i="7" s="1"/>
  <c r="LHG63" i="7" s="1"/>
  <c r="LHI63" i="7" s="1"/>
  <c r="LHK63" i="7" s="1"/>
  <c r="LHM63" i="7" s="1"/>
  <c r="LHO63" i="7" s="1"/>
  <c r="LHQ63" i="7" s="1"/>
  <c r="LHS63" i="7" s="1"/>
  <c r="LHU63" i="7" s="1"/>
  <c r="LHW63" i="7" s="1"/>
  <c r="LHY63" i="7" s="1"/>
  <c r="LIA63" i="7" s="1"/>
  <c r="LIC63" i="7" s="1"/>
  <c r="LIE63" i="7" s="1"/>
  <c r="LIG63" i="7" s="1"/>
  <c r="LII63" i="7" s="1"/>
  <c r="LIK63" i="7" s="1"/>
  <c r="LIM63" i="7" s="1"/>
  <c r="LIO63" i="7" s="1"/>
  <c r="LIQ63" i="7" s="1"/>
  <c r="LIS63" i="7" s="1"/>
  <c r="LIU63" i="7" s="1"/>
  <c r="LIW63" i="7" s="1"/>
  <c r="LIY63" i="7" s="1"/>
  <c r="LJA63" i="7" s="1"/>
  <c r="LJC63" i="7" s="1"/>
  <c r="LJE63" i="7" s="1"/>
  <c r="LJG63" i="7" s="1"/>
  <c r="LJI63" i="7" s="1"/>
  <c r="LJK63" i="7" s="1"/>
  <c r="LJM63" i="7" s="1"/>
  <c r="LJO63" i="7" s="1"/>
  <c r="LJQ63" i="7" s="1"/>
  <c r="LJS63" i="7" s="1"/>
  <c r="LJU63" i="7" s="1"/>
  <c r="LJW63" i="7" s="1"/>
  <c r="LJY63" i="7" s="1"/>
  <c r="LKA63" i="7" s="1"/>
  <c r="LKC63" i="7" s="1"/>
  <c r="LKE63" i="7" s="1"/>
  <c r="LKG63" i="7" s="1"/>
  <c r="LKI63" i="7" s="1"/>
  <c r="LKK63" i="7" s="1"/>
  <c r="LKM63" i="7" s="1"/>
  <c r="LKO63" i="7" s="1"/>
  <c r="LKQ63" i="7" s="1"/>
  <c r="LKS63" i="7" s="1"/>
  <c r="LKU63" i="7" s="1"/>
  <c r="LKW63" i="7" s="1"/>
  <c r="LKY63" i="7" s="1"/>
  <c r="LLA63" i="7" s="1"/>
  <c r="LLC63" i="7" s="1"/>
  <c r="LLE63" i="7" s="1"/>
  <c r="LLG63" i="7" s="1"/>
  <c r="LLI63" i="7" s="1"/>
  <c r="LLK63" i="7" s="1"/>
  <c r="LLM63" i="7" s="1"/>
  <c r="LLO63" i="7" s="1"/>
  <c r="LLQ63" i="7" s="1"/>
  <c r="LLS63" i="7" s="1"/>
  <c r="LLU63" i="7" s="1"/>
  <c r="LLW63" i="7" s="1"/>
  <c r="LLY63" i="7" s="1"/>
  <c r="LMA63" i="7" s="1"/>
  <c r="LMC63" i="7" s="1"/>
  <c r="LME63" i="7" s="1"/>
  <c r="LMG63" i="7" s="1"/>
  <c r="LMI63" i="7" s="1"/>
  <c r="LMK63" i="7" s="1"/>
  <c r="LMM63" i="7" s="1"/>
  <c r="LMO63" i="7" s="1"/>
  <c r="LMQ63" i="7" s="1"/>
  <c r="LMS63" i="7" s="1"/>
  <c r="LMU63" i="7" s="1"/>
  <c r="LMW63" i="7" s="1"/>
  <c r="LMY63" i="7" s="1"/>
  <c r="LNA63" i="7" s="1"/>
  <c r="LNC63" i="7" s="1"/>
  <c r="LNE63" i="7" s="1"/>
  <c r="LNG63" i="7" s="1"/>
  <c r="LNI63" i="7" s="1"/>
  <c r="LNK63" i="7" s="1"/>
  <c r="LNM63" i="7" s="1"/>
  <c r="LNO63" i="7" s="1"/>
  <c r="LNQ63" i="7" s="1"/>
  <c r="LNS63" i="7" s="1"/>
  <c r="LNU63" i="7" s="1"/>
  <c r="LNW63" i="7" s="1"/>
  <c r="LNY63" i="7" s="1"/>
  <c r="LOA63" i="7" s="1"/>
  <c r="LOC63" i="7" s="1"/>
  <c r="LOE63" i="7" s="1"/>
  <c r="LOG63" i="7" s="1"/>
  <c r="LOI63" i="7" s="1"/>
  <c r="LOK63" i="7" s="1"/>
  <c r="LOM63" i="7" s="1"/>
  <c r="LOO63" i="7" s="1"/>
  <c r="LOQ63" i="7" s="1"/>
  <c r="LOS63" i="7" s="1"/>
  <c r="LOU63" i="7" s="1"/>
  <c r="LOW63" i="7" s="1"/>
  <c r="LOY63" i="7" s="1"/>
  <c r="LPA63" i="7" s="1"/>
  <c r="LPC63" i="7" s="1"/>
  <c r="LPE63" i="7" s="1"/>
  <c r="LPG63" i="7" s="1"/>
  <c r="LPI63" i="7" s="1"/>
  <c r="LPK63" i="7" s="1"/>
  <c r="LPM63" i="7" s="1"/>
  <c r="LPO63" i="7" s="1"/>
  <c r="LPQ63" i="7" s="1"/>
  <c r="LPS63" i="7" s="1"/>
  <c r="LPU63" i="7" s="1"/>
  <c r="LPW63" i="7" s="1"/>
  <c r="LPY63" i="7" s="1"/>
  <c r="LQA63" i="7" s="1"/>
  <c r="LQC63" i="7" s="1"/>
  <c r="LQE63" i="7" s="1"/>
  <c r="LQG63" i="7" s="1"/>
  <c r="LQI63" i="7" s="1"/>
  <c r="LQK63" i="7" s="1"/>
  <c r="LQM63" i="7" s="1"/>
  <c r="LQO63" i="7" s="1"/>
  <c r="LQQ63" i="7" s="1"/>
  <c r="LQS63" i="7" s="1"/>
  <c r="LQU63" i="7" s="1"/>
  <c r="LQW63" i="7" s="1"/>
  <c r="LQY63" i="7" s="1"/>
  <c r="LRA63" i="7" s="1"/>
  <c r="LRC63" i="7" s="1"/>
  <c r="LRE63" i="7" s="1"/>
  <c r="LRG63" i="7" s="1"/>
  <c r="LRI63" i="7" s="1"/>
  <c r="LRK63" i="7" s="1"/>
  <c r="LRM63" i="7" s="1"/>
  <c r="LRO63" i="7" s="1"/>
  <c r="LRQ63" i="7" s="1"/>
  <c r="LRS63" i="7" s="1"/>
  <c r="LRU63" i="7" s="1"/>
  <c r="LRW63" i="7" s="1"/>
  <c r="LRY63" i="7" s="1"/>
  <c r="LSA63" i="7" s="1"/>
  <c r="LSC63" i="7" s="1"/>
  <c r="LSE63" i="7" s="1"/>
  <c r="LSG63" i="7" s="1"/>
  <c r="LSI63" i="7" s="1"/>
  <c r="LSK63" i="7" s="1"/>
  <c r="LSM63" i="7" s="1"/>
  <c r="LSO63" i="7" s="1"/>
  <c r="LSQ63" i="7" s="1"/>
  <c r="LSS63" i="7" s="1"/>
  <c r="LSU63" i="7" s="1"/>
  <c r="LSW63" i="7" s="1"/>
  <c r="LSY63" i="7" s="1"/>
  <c r="LTA63" i="7" s="1"/>
  <c r="LTC63" i="7" s="1"/>
  <c r="LTE63" i="7" s="1"/>
  <c r="LTG63" i="7" s="1"/>
  <c r="LTI63" i="7" s="1"/>
  <c r="LTK63" i="7" s="1"/>
  <c r="LTM63" i="7" s="1"/>
  <c r="LTO63" i="7" s="1"/>
  <c r="LTQ63" i="7" s="1"/>
  <c r="LTS63" i="7" s="1"/>
  <c r="LTU63" i="7" s="1"/>
  <c r="LTW63" i="7" s="1"/>
  <c r="LTY63" i="7" s="1"/>
  <c r="LUA63" i="7" s="1"/>
  <c r="LUC63" i="7" s="1"/>
  <c r="LUE63" i="7" s="1"/>
  <c r="LUG63" i="7" s="1"/>
  <c r="LUI63" i="7" s="1"/>
  <c r="LUK63" i="7" s="1"/>
  <c r="LUM63" i="7" s="1"/>
  <c r="LUO63" i="7" s="1"/>
  <c r="LUQ63" i="7" s="1"/>
  <c r="LUS63" i="7" s="1"/>
  <c r="LUU63" i="7" s="1"/>
  <c r="LUW63" i="7" s="1"/>
  <c r="LUY63" i="7" s="1"/>
  <c r="LVA63" i="7" s="1"/>
  <c r="LVC63" i="7" s="1"/>
  <c r="LVE63" i="7" s="1"/>
  <c r="LVG63" i="7" s="1"/>
  <c r="LVI63" i="7" s="1"/>
  <c r="LVK63" i="7" s="1"/>
  <c r="LVM63" i="7" s="1"/>
  <c r="LVO63" i="7" s="1"/>
  <c r="LVQ63" i="7" s="1"/>
  <c r="LVS63" i="7" s="1"/>
  <c r="LVU63" i="7" s="1"/>
  <c r="LVW63" i="7" s="1"/>
  <c r="LVY63" i="7" s="1"/>
  <c r="LWA63" i="7" s="1"/>
  <c r="LWC63" i="7" s="1"/>
  <c r="LWE63" i="7" s="1"/>
  <c r="LWG63" i="7" s="1"/>
  <c r="LWI63" i="7" s="1"/>
  <c r="LWK63" i="7" s="1"/>
  <c r="LWM63" i="7" s="1"/>
  <c r="LWO63" i="7" s="1"/>
  <c r="LWQ63" i="7" s="1"/>
  <c r="LWS63" i="7" s="1"/>
  <c r="LWU63" i="7" s="1"/>
  <c r="LWW63" i="7" s="1"/>
  <c r="LWY63" i="7" s="1"/>
  <c r="LXA63" i="7" s="1"/>
  <c r="LXC63" i="7" s="1"/>
  <c r="LXE63" i="7" s="1"/>
  <c r="LXG63" i="7" s="1"/>
  <c r="LXI63" i="7" s="1"/>
  <c r="LXK63" i="7" s="1"/>
  <c r="LXM63" i="7" s="1"/>
  <c r="LXO63" i="7" s="1"/>
  <c r="LXQ63" i="7" s="1"/>
  <c r="LXS63" i="7" s="1"/>
  <c r="LXU63" i="7" s="1"/>
  <c r="LXW63" i="7" s="1"/>
  <c r="LXY63" i="7" s="1"/>
  <c r="LYA63" i="7" s="1"/>
  <c r="LYC63" i="7" s="1"/>
  <c r="LYE63" i="7" s="1"/>
  <c r="LYG63" i="7" s="1"/>
  <c r="LYI63" i="7" s="1"/>
  <c r="LYK63" i="7" s="1"/>
  <c r="LYM63" i="7" s="1"/>
  <c r="LYO63" i="7" s="1"/>
  <c r="LYQ63" i="7" s="1"/>
  <c r="LYS63" i="7" s="1"/>
  <c r="LYU63" i="7" s="1"/>
  <c r="LYW63" i="7" s="1"/>
  <c r="LYY63" i="7" s="1"/>
  <c r="LZA63" i="7" s="1"/>
  <c r="LZC63" i="7" s="1"/>
  <c r="LZE63" i="7" s="1"/>
  <c r="LZG63" i="7" s="1"/>
  <c r="LZI63" i="7" s="1"/>
  <c r="LZK63" i="7" s="1"/>
  <c r="LZM63" i="7" s="1"/>
  <c r="LZO63" i="7" s="1"/>
  <c r="LZQ63" i="7" s="1"/>
  <c r="LZS63" i="7" s="1"/>
  <c r="LZU63" i="7" s="1"/>
  <c r="LZW63" i="7" s="1"/>
  <c r="LZY63" i="7" s="1"/>
  <c r="MAA63" i="7" s="1"/>
  <c r="MAC63" i="7" s="1"/>
  <c r="MAE63" i="7" s="1"/>
  <c r="MAG63" i="7" s="1"/>
  <c r="MAI63" i="7" s="1"/>
  <c r="MAK63" i="7" s="1"/>
  <c r="MAM63" i="7" s="1"/>
  <c r="MAO63" i="7" s="1"/>
  <c r="MAQ63" i="7" s="1"/>
  <c r="MAS63" i="7" s="1"/>
  <c r="MAU63" i="7" s="1"/>
  <c r="MAW63" i="7" s="1"/>
  <c r="MAY63" i="7" s="1"/>
  <c r="MBA63" i="7" s="1"/>
  <c r="MBC63" i="7" s="1"/>
  <c r="MBE63" i="7" s="1"/>
  <c r="MBG63" i="7" s="1"/>
  <c r="MBI63" i="7" s="1"/>
  <c r="MBK63" i="7" s="1"/>
  <c r="MBM63" i="7" s="1"/>
  <c r="MBO63" i="7" s="1"/>
  <c r="MBQ63" i="7" s="1"/>
  <c r="MBS63" i="7" s="1"/>
  <c r="MBU63" i="7" s="1"/>
  <c r="MBW63" i="7" s="1"/>
  <c r="MBY63" i="7" s="1"/>
  <c r="MCA63" i="7" s="1"/>
  <c r="MCC63" i="7" s="1"/>
  <c r="MCE63" i="7" s="1"/>
  <c r="MCG63" i="7" s="1"/>
  <c r="MCI63" i="7" s="1"/>
  <c r="MCK63" i="7" s="1"/>
  <c r="MCM63" i="7" s="1"/>
  <c r="MCO63" i="7" s="1"/>
  <c r="MCQ63" i="7" s="1"/>
  <c r="MCS63" i="7" s="1"/>
  <c r="MCU63" i="7" s="1"/>
  <c r="MCW63" i="7" s="1"/>
  <c r="MCY63" i="7" s="1"/>
  <c r="MDA63" i="7" s="1"/>
  <c r="MDC63" i="7" s="1"/>
  <c r="MDE63" i="7" s="1"/>
  <c r="MDG63" i="7" s="1"/>
  <c r="MDI63" i="7" s="1"/>
  <c r="MDK63" i="7" s="1"/>
  <c r="MDM63" i="7" s="1"/>
  <c r="MDO63" i="7" s="1"/>
  <c r="MDQ63" i="7" s="1"/>
  <c r="MDS63" i="7" s="1"/>
  <c r="MDU63" i="7" s="1"/>
  <c r="MDW63" i="7" s="1"/>
  <c r="MDY63" i="7" s="1"/>
  <c r="MEA63" i="7" s="1"/>
  <c r="MEC63" i="7" s="1"/>
  <c r="MEE63" i="7" s="1"/>
  <c r="MEG63" i="7" s="1"/>
  <c r="MEI63" i="7" s="1"/>
  <c r="MEK63" i="7" s="1"/>
  <c r="MEM63" i="7" s="1"/>
  <c r="MEO63" i="7" s="1"/>
  <c r="MEQ63" i="7" s="1"/>
  <c r="MES63" i="7" s="1"/>
  <c r="MEU63" i="7" s="1"/>
  <c r="MEW63" i="7" s="1"/>
  <c r="MEY63" i="7" s="1"/>
  <c r="MFA63" i="7" s="1"/>
  <c r="MFC63" i="7" s="1"/>
  <c r="MFE63" i="7" s="1"/>
  <c r="MFG63" i="7" s="1"/>
  <c r="MFI63" i="7" s="1"/>
  <c r="MFK63" i="7" s="1"/>
  <c r="MFM63" i="7" s="1"/>
  <c r="MFO63" i="7" s="1"/>
  <c r="MFQ63" i="7" s="1"/>
  <c r="MFS63" i="7" s="1"/>
  <c r="MFU63" i="7" s="1"/>
  <c r="MFW63" i="7" s="1"/>
  <c r="MFY63" i="7" s="1"/>
  <c r="MGA63" i="7" s="1"/>
  <c r="MGC63" i="7" s="1"/>
  <c r="MGE63" i="7" s="1"/>
  <c r="MGG63" i="7" s="1"/>
  <c r="MGI63" i="7" s="1"/>
  <c r="MGK63" i="7" s="1"/>
  <c r="MGM63" i="7" s="1"/>
  <c r="MGO63" i="7" s="1"/>
  <c r="MGQ63" i="7" s="1"/>
  <c r="MGS63" i="7" s="1"/>
  <c r="MGU63" i="7" s="1"/>
  <c r="MGW63" i="7" s="1"/>
  <c r="MGY63" i="7" s="1"/>
  <c r="MHA63" i="7" s="1"/>
  <c r="MHC63" i="7" s="1"/>
  <c r="MHE63" i="7" s="1"/>
  <c r="MHG63" i="7" s="1"/>
  <c r="MHI63" i="7" s="1"/>
  <c r="MHK63" i="7" s="1"/>
  <c r="MHM63" i="7" s="1"/>
  <c r="MHO63" i="7" s="1"/>
  <c r="MHQ63" i="7" s="1"/>
  <c r="MHS63" i="7" s="1"/>
  <c r="MHU63" i="7" s="1"/>
  <c r="MHW63" i="7" s="1"/>
  <c r="MHY63" i="7" s="1"/>
  <c r="MIA63" i="7" s="1"/>
  <c r="MIC63" i="7" s="1"/>
  <c r="MIE63" i="7" s="1"/>
  <c r="MIG63" i="7" s="1"/>
  <c r="MII63" i="7" s="1"/>
  <c r="MIK63" i="7" s="1"/>
  <c r="MIM63" i="7" s="1"/>
  <c r="MIO63" i="7" s="1"/>
  <c r="MIQ63" i="7" s="1"/>
  <c r="MIS63" i="7" s="1"/>
  <c r="MIU63" i="7" s="1"/>
  <c r="MIW63" i="7" s="1"/>
  <c r="MIY63" i="7" s="1"/>
  <c r="MJA63" i="7" s="1"/>
  <c r="MJC63" i="7" s="1"/>
  <c r="MJE63" i="7" s="1"/>
  <c r="MJG63" i="7" s="1"/>
  <c r="MJI63" i="7" s="1"/>
  <c r="MJK63" i="7" s="1"/>
  <c r="MJM63" i="7" s="1"/>
  <c r="MJO63" i="7" s="1"/>
  <c r="MJQ63" i="7" s="1"/>
  <c r="MJS63" i="7" s="1"/>
  <c r="MJU63" i="7" s="1"/>
  <c r="MJW63" i="7" s="1"/>
  <c r="MJY63" i="7" s="1"/>
  <c r="MKA63" i="7" s="1"/>
  <c r="MKC63" i="7" s="1"/>
  <c r="MKE63" i="7" s="1"/>
  <c r="MKG63" i="7" s="1"/>
  <c r="MKI63" i="7" s="1"/>
  <c r="MKK63" i="7" s="1"/>
  <c r="MKM63" i="7" s="1"/>
  <c r="MKO63" i="7" s="1"/>
  <c r="MKQ63" i="7" s="1"/>
  <c r="MKS63" i="7" s="1"/>
  <c r="MKU63" i="7" s="1"/>
  <c r="MKW63" i="7" s="1"/>
  <c r="MKY63" i="7" s="1"/>
  <c r="MLA63" i="7" s="1"/>
  <c r="MLC63" i="7" s="1"/>
  <c r="MLE63" i="7" s="1"/>
  <c r="MLG63" i="7" s="1"/>
  <c r="MLI63" i="7" s="1"/>
  <c r="MLK63" i="7" s="1"/>
  <c r="MLM63" i="7" s="1"/>
  <c r="MLO63" i="7" s="1"/>
  <c r="MLQ63" i="7" s="1"/>
  <c r="MLS63" i="7" s="1"/>
  <c r="MLU63" i="7" s="1"/>
  <c r="MLW63" i="7" s="1"/>
  <c r="MLY63" i="7" s="1"/>
  <c r="MMA63" i="7" s="1"/>
  <c r="MMC63" i="7" s="1"/>
  <c r="MME63" i="7" s="1"/>
  <c r="MMG63" i="7" s="1"/>
  <c r="MMI63" i="7" s="1"/>
  <c r="MMK63" i="7" s="1"/>
  <c r="MMM63" i="7" s="1"/>
  <c r="MMO63" i="7" s="1"/>
  <c r="MMQ63" i="7" s="1"/>
  <c r="MMS63" i="7" s="1"/>
  <c r="MMU63" i="7" s="1"/>
  <c r="MMW63" i="7" s="1"/>
  <c r="MMY63" i="7" s="1"/>
  <c r="MNA63" i="7" s="1"/>
  <c r="MNC63" i="7" s="1"/>
  <c r="MNE63" i="7" s="1"/>
  <c r="MNG63" i="7" s="1"/>
  <c r="MNI63" i="7" s="1"/>
  <c r="MNK63" i="7" s="1"/>
  <c r="MNM63" i="7" s="1"/>
  <c r="MNO63" i="7" s="1"/>
  <c r="MNQ63" i="7" s="1"/>
  <c r="MNS63" i="7" s="1"/>
  <c r="MNU63" i="7" s="1"/>
  <c r="MNW63" i="7" s="1"/>
  <c r="MNY63" i="7" s="1"/>
  <c r="MOA63" i="7" s="1"/>
  <c r="MOC63" i="7" s="1"/>
  <c r="MOE63" i="7" s="1"/>
  <c r="MOG63" i="7" s="1"/>
  <c r="MOI63" i="7" s="1"/>
  <c r="MOK63" i="7" s="1"/>
  <c r="MOM63" i="7" s="1"/>
  <c r="MOO63" i="7" s="1"/>
  <c r="MOQ63" i="7" s="1"/>
  <c r="MOS63" i="7" s="1"/>
  <c r="MOU63" i="7" s="1"/>
  <c r="MOW63" i="7" s="1"/>
  <c r="MOY63" i="7" s="1"/>
  <c r="MPA63" i="7" s="1"/>
  <c r="MPC63" i="7" s="1"/>
  <c r="MPE63" i="7" s="1"/>
  <c r="MPG63" i="7" s="1"/>
  <c r="MPI63" i="7" s="1"/>
  <c r="MPK63" i="7" s="1"/>
  <c r="MPM63" i="7" s="1"/>
  <c r="MPO63" i="7" s="1"/>
  <c r="MPQ63" i="7" s="1"/>
  <c r="MPS63" i="7" s="1"/>
  <c r="MPU63" i="7" s="1"/>
  <c r="MPW63" i="7" s="1"/>
  <c r="MPY63" i="7" s="1"/>
  <c r="MQA63" i="7" s="1"/>
  <c r="MQC63" i="7" s="1"/>
  <c r="MQE63" i="7" s="1"/>
  <c r="MQG63" i="7" s="1"/>
  <c r="MQI63" i="7" s="1"/>
  <c r="MQK63" i="7" s="1"/>
  <c r="MQM63" i="7" s="1"/>
  <c r="MQO63" i="7" s="1"/>
  <c r="MQQ63" i="7" s="1"/>
  <c r="MQS63" i="7" s="1"/>
  <c r="MQU63" i="7" s="1"/>
  <c r="MQW63" i="7" s="1"/>
  <c r="MQY63" i="7" s="1"/>
  <c r="MRA63" i="7" s="1"/>
  <c r="MRC63" i="7" s="1"/>
  <c r="MRE63" i="7" s="1"/>
  <c r="MRG63" i="7" s="1"/>
  <c r="MRI63" i="7" s="1"/>
  <c r="MRK63" i="7" s="1"/>
  <c r="MRM63" i="7" s="1"/>
  <c r="MRO63" i="7" s="1"/>
  <c r="MRQ63" i="7" s="1"/>
  <c r="MRS63" i="7" s="1"/>
  <c r="MRU63" i="7" s="1"/>
  <c r="MRW63" i="7" s="1"/>
  <c r="MRY63" i="7" s="1"/>
  <c r="MSA63" i="7" s="1"/>
  <c r="MSC63" i="7" s="1"/>
  <c r="MSE63" i="7" s="1"/>
  <c r="MSG63" i="7" s="1"/>
  <c r="MSI63" i="7" s="1"/>
  <c r="MSK63" i="7" s="1"/>
  <c r="MSM63" i="7" s="1"/>
  <c r="MSO63" i="7" s="1"/>
  <c r="MSQ63" i="7" s="1"/>
  <c r="MSS63" i="7" s="1"/>
  <c r="MSU63" i="7" s="1"/>
  <c r="MSW63" i="7" s="1"/>
  <c r="MSY63" i="7" s="1"/>
  <c r="MTA63" i="7" s="1"/>
  <c r="MTC63" i="7" s="1"/>
  <c r="MTE63" i="7" s="1"/>
  <c r="MTG63" i="7" s="1"/>
  <c r="MTI63" i="7" s="1"/>
  <c r="MTK63" i="7" s="1"/>
  <c r="MTM63" i="7" s="1"/>
  <c r="MTO63" i="7" s="1"/>
  <c r="MTQ63" i="7" s="1"/>
  <c r="MTS63" i="7" s="1"/>
  <c r="MTU63" i="7" s="1"/>
  <c r="MTW63" i="7" s="1"/>
  <c r="MTY63" i="7" s="1"/>
  <c r="MUA63" i="7" s="1"/>
  <c r="MUC63" i="7" s="1"/>
  <c r="MUE63" i="7" s="1"/>
  <c r="MUG63" i="7" s="1"/>
  <c r="MUI63" i="7" s="1"/>
  <c r="MUK63" i="7" s="1"/>
  <c r="MUM63" i="7" s="1"/>
  <c r="MUO63" i="7" s="1"/>
  <c r="MUQ63" i="7" s="1"/>
  <c r="MUS63" i="7" s="1"/>
  <c r="MUU63" i="7" s="1"/>
  <c r="MUW63" i="7" s="1"/>
  <c r="MUY63" i="7" s="1"/>
  <c r="MVA63" i="7" s="1"/>
  <c r="MVC63" i="7" s="1"/>
  <c r="MVE63" i="7" s="1"/>
  <c r="MVG63" i="7" s="1"/>
  <c r="MVI63" i="7" s="1"/>
  <c r="MVK63" i="7" s="1"/>
  <c r="MVM63" i="7" s="1"/>
  <c r="MVO63" i="7" s="1"/>
  <c r="MVQ63" i="7" s="1"/>
  <c r="MVS63" i="7" s="1"/>
  <c r="MVU63" i="7" s="1"/>
  <c r="MVW63" i="7" s="1"/>
  <c r="MVY63" i="7" s="1"/>
  <c r="MWA63" i="7" s="1"/>
  <c r="MWC63" i="7" s="1"/>
  <c r="MWE63" i="7" s="1"/>
  <c r="MWG63" i="7" s="1"/>
  <c r="MWI63" i="7" s="1"/>
  <c r="MWK63" i="7" s="1"/>
  <c r="MWM63" i="7" s="1"/>
  <c r="MWO63" i="7" s="1"/>
  <c r="MWQ63" i="7" s="1"/>
  <c r="MWS63" i="7" s="1"/>
  <c r="MWU63" i="7" s="1"/>
  <c r="MWW63" i="7" s="1"/>
  <c r="MWY63" i="7" s="1"/>
  <c r="MXA63" i="7" s="1"/>
  <c r="MXC63" i="7" s="1"/>
  <c r="MXE63" i="7" s="1"/>
  <c r="MXG63" i="7" s="1"/>
  <c r="MXI63" i="7" s="1"/>
  <c r="MXK63" i="7" s="1"/>
  <c r="MXM63" i="7" s="1"/>
  <c r="MXO63" i="7" s="1"/>
  <c r="MXQ63" i="7" s="1"/>
  <c r="MXS63" i="7" s="1"/>
  <c r="MXU63" i="7" s="1"/>
  <c r="MXW63" i="7" s="1"/>
  <c r="MXY63" i="7" s="1"/>
  <c r="MYA63" i="7" s="1"/>
  <c r="MYC63" i="7" s="1"/>
  <c r="MYE63" i="7" s="1"/>
  <c r="MYG63" i="7" s="1"/>
  <c r="MYI63" i="7" s="1"/>
  <c r="MYK63" i="7" s="1"/>
  <c r="MYM63" i="7" s="1"/>
  <c r="MYO63" i="7" s="1"/>
  <c r="MYQ63" i="7" s="1"/>
  <c r="MYS63" i="7" s="1"/>
  <c r="MYU63" i="7" s="1"/>
  <c r="MYW63" i="7" s="1"/>
  <c r="MYY63" i="7" s="1"/>
  <c r="MZA63" i="7" s="1"/>
  <c r="MZC63" i="7" s="1"/>
  <c r="MZE63" i="7" s="1"/>
  <c r="MZG63" i="7" s="1"/>
  <c r="MZI63" i="7" s="1"/>
  <c r="MZK63" i="7" s="1"/>
  <c r="MZM63" i="7" s="1"/>
  <c r="MZO63" i="7" s="1"/>
  <c r="MZQ63" i="7" s="1"/>
  <c r="MZS63" i="7" s="1"/>
  <c r="MZU63" i="7" s="1"/>
  <c r="MZW63" i="7" s="1"/>
  <c r="MZY63" i="7" s="1"/>
  <c r="NAA63" i="7" s="1"/>
  <c r="NAC63" i="7" s="1"/>
  <c r="NAE63" i="7" s="1"/>
  <c r="NAG63" i="7" s="1"/>
  <c r="NAI63" i="7" s="1"/>
  <c r="NAK63" i="7" s="1"/>
  <c r="NAM63" i="7" s="1"/>
  <c r="NAO63" i="7" s="1"/>
  <c r="NAQ63" i="7" s="1"/>
  <c r="NAS63" i="7" s="1"/>
  <c r="NAU63" i="7" s="1"/>
  <c r="NAW63" i="7" s="1"/>
  <c r="NAY63" i="7" s="1"/>
  <c r="NBA63" i="7" s="1"/>
  <c r="NBC63" i="7" s="1"/>
  <c r="NBE63" i="7" s="1"/>
  <c r="NBG63" i="7" s="1"/>
  <c r="NBI63" i="7" s="1"/>
  <c r="NBK63" i="7" s="1"/>
  <c r="NBM63" i="7" s="1"/>
  <c r="NBO63" i="7" s="1"/>
  <c r="NBQ63" i="7" s="1"/>
  <c r="NBS63" i="7" s="1"/>
  <c r="NBU63" i="7" s="1"/>
  <c r="NBW63" i="7" s="1"/>
  <c r="NBY63" i="7" s="1"/>
  <c r="NCA63" i="7" s="1"/>
  <c r="NCC63" i="7" s="1"/>
  <c r="NCE63" i="7" s="1"/>
  <c r="NCG63" i="7" s="1"/>
  <c r="NCI63" i="7" s="1"/>
  <c r="NCK63" i="7" s="1"/>
  <c r="NCM63" i="7" s="1"/>
  <c r="NCO63" i="7" s="1"/>
  <c r="NCQ63" i="7" s="1"/>
  <c r="NCS63" i="7" s="1"/>
  <c r="NCU63" i="7" s="1"/>
  <c r="NCW63" i="7" s="1"/>
  <c r="NCY63" i="7" s="1"/>
  <c r="NDA63" i="7" s="1"/>
  <c r="NDC63" i="7" s="1"/>
  <c r="NDE63" i="7" s="1"/>
  <c r="NDG63" i="7" s="1"/>
  <c r="NDI63" i="7" s="1"/>
  <c r="NDK63" i="7" s="1"/>
  <c r="NDM63" i="7" s="1"/>
  <c r="NDO63" i="7" s="1"/>
  <c r="NDQ63" i="7" s="1"/>
  <c r="NDS63" i="7" s="1"/>
  <c r="NDU63" i="7" s="1"/>
  <c r="NDW63" i="7" s="1"/>
  <c r="NDY63" i="7" s="1"/>
  <c r="NEA63" i="7" s="1"/>
  <c r="NEC63" i="7" s="1"/>
  <c r="NEE63" i="7" s="1"/>
  <c r="NEG63" i="7" s="1"/>
  <c r="NEI63" i="7" s="1"/>
  <c r="NEK63" i="7" s="1"/>
  <c r="NEM63" i="7" s="1"/>
  <c r="NEO63" i="7" s="1"/>
  <c r="NEQ63" i="7" s="1"/>
  <c r="NES63" i="7" s="1"/>
  <c r="NEU63" i="7" s="1"/>
  <c r="NEW63" i="7" s="1"/>
  <c r="NEY63" i="7" s="1"/>
  <c r="NFA63" i="7" s="1"/>
  <c r="NFC63" i="7" s="1"/>
  <c r="NFE63" i="7" s="1"/>
  <c r="NFG63" i="7" s="1"/>
  <c r="NFI63" i="7" s="1"/>
  <c r="NFK63" i="7" s="1"/>
  <c r="NFM63" i="7" s="1"/>
  <c r="NFO63" i="7" s="1"/>
  <c r="NFQ63" i="7" s="1"/>
  <c r="NFS63" i="7" s="1"/>
  <c r="NFU63" i="7" s="1"/>
  <c r="NFW63" i="7" s="1"/>
  <c r="NFY63" i="7" s="1"/>
  <c r="NGA63" i="7" s="1"/>
  <c r="NGC63" i="7" s="1"/>
  <c r="NGE63" i="7" s="1"/>
  <c r="NGG63" i="7" s="1"/>
  <c r="NGI63" i="7" s="1"/>
  <c r="NGK63" i="7" s="1"/>
  <c r="NGM63" i="7" s="1"/>
  <c r="NGO63" i="7" s="1"/>
  <c r="NGQ63" i="7" s="1"/>
  <c r="NGS63" i="7" s="1"/>
  <c r="NGU63" i="7" s="1"/>
  <c r="NGW63" i="7" s="1"/>
  <c r="NGY63" i="7" s="1"/>
  <c r="NHA63" i="7" s="1"/>
  <c r="NHC63" i="7" s="1"/>
  <c r="NHE63" i="7" s="1"/>
  <c r="NHG63" i="7" s="1"/>
  <c r="NHI63" i="7" s="1"/>
  <c r="NHK63" i="7" s="1"/>
  <c r="NHM63" i="7" s="1"/>
  <c r="NHO63" i="7" s="1"/>
  <c r="NHQ63" i="7" s="1"/>
  <c r="NHS63" i="7" s="1"/>
  <c r="NHU63" i="7" s="1"/>
  <c r="NHW63" i="7" s="1"/>
  <c r="NHY63" i="7" s="1"/>
  <c r="NIA63" i="7" s="1"/>
  <c r="NIC63" i="7" s="1"/>
  <c r="NIE63" i="7" s="1"/>
  <c r="NIG63" i="7" s="1"/>
  <c r="NII63" i="7" s="1"/>
  <c r="NIK63" i="7" s="1"/>
  <c r="NIM63" i="7" s="1"/>
  <c r="NIO63" i="7" s="1"/>
  <c r="NIQ63" i="7" s="1"/>
  <c r="NIS63" i="7" s="1"/>
  <c r="NIU63" i="7" s="1"/>
  <c r="NIW63" i="7" s="1"/>
  <c r="NIY63" i="7" s="1"/>
  <c r="NJA63" i="7" s="1"/>
  <c r="NJC63" i="7" s="1"/>
  <c r="NJE63" i="7" s="1"/>
  <c r="NJG63" i="7" s="1"/>
  <c r="NJI63" i="7" s="1"/>
  <c r="NJK63" i="7" s="1"/>
  <c r="NJM63" i="7" s="1"/>
  <c r="NJO63" i="7" s="1"/>
  <c r="NJQ63" i="7" s="1"/>
  <c r="NJS63" i="7" s="1"/>
  <c r="NJU63" i="7" s="1"/>
  <c r="NJW63" i="7" s="1"/>
  <c r="NJY63" i="7" s="1"/>
  <c r="NKA63" i="7" s="1"/>
  <c r="NKC63" i="7" s="1"/>
  <c r="NKE63" i="7" s="1"/>
  <c r="NKG63" i="7" s="1"/>
  <c r="NKI63" i="7" s="1"/>
  <c r="NKK63" i="7" s="1"/>
  <c r="NKM63" i="7" s="1"/>
  <c r="NKO63" i="7" s="1"/>
  <c r="NKQ63" i="7" s="1"/>
  <c r="NKS63" i="7" s="1"/>
  <c r="NKU63" i="7" s="1"/>
  <c r="NKW63" i="7" s="1"/>
  <c r="NKY63" i="7" s="1"/>
  <c r="NLA63" i="7" s="1"/>
  <c r="NLC63" i="7" s="1"/>
  <c r="NLE63" i="7" s="1"/>
  <c r="NLG63" i="7" s="1"/>
  <c r="NLI63" i="7" s="1"/>
  <c r="NLK63" i="7" s="1"/>
  <c r="NLM63" i="7" s="1"/>
  <c r="NLO63" i="7" s="1"/>
  <c r="NLQ63" i="7" s="1"/>
  <c r="NLS63" i="7" s="1"/>
  <c r="NLU63" i="7" s="1"/>
  <c r="NLW63" i="7" s="1"/>
  <c r="NLY63" i="7" s="1"/>
  <c r="NMA63" i="7" s="1"/>
  <c r="NMC63" i="7" s="1"/>
  <c r="NME63" i="7" s="1"/>
  <c r="NMG63" i="7" s="1"/>
  <c r="NMI63" i="7" s="1"/>
  <c r="NMK63" i="7" s="1"/>
  <c r="NMM63" i="7" s="1"/>
  <c r="NMO63" i="7" s="1"/>
  <c r="NMQ63" i="7" s="1"/>
  <c r="NMS63" i="7" s="1"/>
  <c r="NMU63" i="7" s="1"/>
  <c r="NMW63" i="7" s="1"/>
  <c r="NMY63" i="7" s="1"/>
  <c r="NNA63" i="7" s="1"/>
  <c r="NNC63" i="7" s="1"/>
  <c r="NNE63" i="7" s="1"/>
  <c r="NNG63" i="7" s="1"/>
  <c r="NNI63" i="7" s="1"/>
  <c r="NNK63" i="7" s="1"/>
  <c r="NNM63" i="7" s="1"/>
  <c r="NNO63" i="7" s="1"/>
  <c r="NNQ63" i="7" s="1"/>
  <c r="NNS63" i="7" s="1"/>
  <c r="NNU63" i="7" s="1"/>
  <c r="NNW63" i="7" s="1"/>
  <c r="NNY63" i="7" s="1"/>
  <c r="NOA63" i="7" s="1"/>
  <c r="NOC63" i="7" s="1"/>
  <c r="NOE63" i="7" s="1"/>
  <c r="NOG63" i="7" s="1"/>
  <c r="NOI63" i="7" s="1"/>
  <c r="NOK63" i="7" s="1"/>
  <c r="NOM63" i="7" s="1"/>
  <c r="NOO63" i="7" s="1"/>
  <c r="NOQ63" i="7" s="1"/>
  <c r="NOS63" i="7" s="1"/>
  <c r="NOU63" i="7" s="1"/>
  <c r="NOW63" i="7" s="1"/>
  <c r="NOY63" i="7" s="1"/>
  <c r="NPA63" i="7" s="1"/>
  <c r="NPC63" i="7" s="1"/>
  <c r="NPE63" i="7" s="1"/>
  <c r="NPG63" i="7" s="1"/>
  <c r="NPI63" i="7" s="1"/>
  <c r="NPK63" i="7" s="1"/>
  <c r="NPM63" i="7" s="1"/>
  <c r="NPO63" i="7" s="1"/>
  <c r="NPQ63" i="7" s="1"/>
  <c r="NPS63" i="7" s="1"/>
  <c r="NPU63" i="7" s="1"/>
  <c r="NPW63" i="7" s="1"/>
  <c r="NPY63" i="7" s="1"/>
  <c r="NQA63" i="7" s="1"/>
  <c r="NQC63" i="7" s="1"/>
  <c r="NQE63" i="7" s="1"/>
  <c r="NQG63" i="7" s="1"/>
  <c r="NQI63" i="7" s="1"/>
  <c r="NQK63" i="7" s="1"/>
  <c r="NQM63" i="7" s="1"/>
  <c r="NQO63" i="7" s="1"/>
  <c r="NQQ63" i="7" s="1"/>
  <c r="NQS63" i="7" s="1"/>
  <c r="NQU63" i="7" s="1"/>
  <c r="NQW63" i="7" s="1"/>
  <c r="NQY63" i="7" s="1"/>
  <c r="NRA63" i="7" s="1"/>
  <c r="NRC63" i="7" s="1"/>
  <c r="NRE63" i="7" s="1"/>
  <c r="NRG63" i="7" s="1"/>
  <c r="NRI63" i="7" s="1"/>
  <c r="NRK63" i="7" s="1"/>
  <c r="NRM63" i="7" s="1"/>
  <c r="NRO63" i="7" s="1"/>
  <c r="NRQ63" i="7" s="1"/>
  <c r="NRS63" i="7" s="1"/>
  <c r="NRU63" i="7" s="1"/>
  <c r="NRW63" i="7" s="1"/>
  <c r="NRY63" i="7" s="1"/>
  <c r="NSA63" i="7" s="1"/>
  <c r="NSC63" i="7" s="1"/>
  <c r="NSE63" i="7" s="1"/>
  <c r="NSG63" i="7" s="1"/>
  <c r="NSI63" i="7" s="1"/>
  <c r="NSK63" i="7" s="1"/>
  <c r="NSM63" i="7" s="1"/>
  <c r="NSO63" i="7" s="1"/>
  <c r="NSQ63" i="7" s="1"/>
  <c r="NSS63" i="7" s="1"/>
  <c r="NSU63" i="7" s="1"/>
  <c r="NSW63" i="7" s="1"/>
  <c r="NSY63" i="7" s="1"/>
  <c r="NTA63" i="7" s="1"/>
  <c r="NTC63" i="7" s="1"/>
  <c r="NTE63" i="7" s="1"/>
  <c r="NTG63" i="7" s="1"/>
  <c r="NTI63" i="7" s="1"/>
  <c r="NTK63" i="7" s="1"/>
  <c r="NTM63" i="7" s="1"/>
  <c r="NTO63" i="7" s="1"/>
  <c r="NTQ63" i="7" s="1"/>
  <c r="NTS63" i="7" s="1"/>
  <c r="NTU63" i="7" s="1"/>
  <c r="NTW63" i="7" s="1"/>
  <c r="NTY63" i="7" s="1"/>
  <c r="NUA63" i="7" s="1"/>
  <c r="NUC63" i="7" s="1"/>
  <c r="NUE63" i="7" s="1"/>
  <c r="NUG63" i="7" s="1"/>
  <c r="NUI63" i="7" s="1"/>
  <c r="NUK63" i="7" s="1"/>
  <c r="NUM63" i="7" s="1"/>
  <c r="NUO63" i="7" s="1"/>
  <c r="NUQ63" i="7" s="1"/>
  <c r="NUS63" i="7" s="1"/>
  <c r="NUU63" i="7" s="1"/>
  <c r="NUW63" i="7" s="1"/>
  <c r="NUY63" i="7" s="1"/>
  <c r="NVA63" i="7" s="1"/>
  <c r="NVC63" i="7" s="1"/>
  <c r="NVE63" i="7" s="1"/>
  <c r="NVG63" i="7" s="1"/>
  <c r="NVI63" i="7" s="1"/>
  <c r="NVK63" i="7" s="1"/>
  <c r="NVM63" i="7" s="1"/>
  <c r="NVO63" i="7" s="1"/>
  <c r="NVQ63" i="7" s="1"/>
  <c r="NVS63" i="7" s="1"/>
  <c r="NVU63" i="7" s="1"/>
  <c r="NVW63" i="7" s="1"/>
  <c r="NVY63" i="7" s="1"/>
  <c r="NWA63" i="7" s="1"/>
  <c r="NWC63" i="7" s="1"/>
  <c r="NWE63" i="7" s="1"/>
  <c r="NWG63" i="7" s="1"/>
  <c r="NWI63" i="7" s="1"/>
  <c r="NWK63" i="7" s="1"/>
  <c r="NWM63" i="7" s="1"/>
  <c r="NWO63" i="7" s="1"/>
  <c r="NWQ63" i="7" s="1"/>
  <c r="NWS63" i="7" s="1"/>
  <c r="NWU63" i="7" s="1"/>
  <c r="NWW63" i="7" s="1"/>
  <c r="NWY63" i="7" s="1"/>
  <c r="NXA63" i="7" s="1"/>
  <c r="NXC63" i="7" s="1"/>
  <c r="NXE63" i="7" s="1"/>
  <c r="NXG63" i="7" s="1"/>
  <c r="NXI63" i="7" s="1"/>
  <c r="NXK63" i="7" s="1"/>
  <c r="NXM63" i="7" s="1"/>
  <c r="NXO63" i="7" s="1"/>
  <c r="NXQ63" i="7" s="1"/>
  <c r="NXS63" i="7" s="1"/>
  <c r="NXU63" i="7" s="1"/>
  <c r="NXW63" i="7" s="1"/>
  <c r="NXY63" i="7" s="1"/>
  <c r="NYA63" i="7" s="1"/>
  <c r="NYC63" i="7" s="1"/>
  <c r="NYE63" i="7" s="1"/>
  <c r="NYG63" i="7" s="1"/>
  <c r="NYI63" i="7" s="1"/>
  <c r="NYK63" i="7" s="1"/>
  <c r="NYM63" i="7" s="1"/>
  <c r="NYO63" i="7" s="1"/>
  <c r="NYQ63" i="7" s="1"/>
  <c r="NYS63" i="7" s="1"/>
  <c r="NYU63" i="7" s="1"/>
  <c r="NYW63" i="7" s="1"/>
  <c r="NYY63" i="7" s="1"/>
  <c r="NZA63" i="7" s="1"/>
  <c r="NZC63" i="7" s="1"/>
  <c r="NZE63" i="7" s="1"/>
  <c r="NZG63" i="7" s="1"/>
  <c r="NZI63" i="7" s="1"/>
  <c r="NZK63" i="7" s="1"/>
  <c r="NZM63" i="7" s="1"/>
  <c r="NZO63" i="7" s="1"/>
  <c r="NZQ63" i="7" s="1"/>
  <c r="NZS63" i="7" s="1"/>
  <c r="NZU63" i="7" s="1"/>
  <c r="NZW63" i="7" s="1"/>
  <c r="NZY63" i="7" s="1"/>
  <c r="OAA63" i="7" s="1"/>
  <c r="OAC63" i="7" s="1"/>
  <c r="OAE63" i="7" s="1"/>
  <c r="OAG63" i="7" s="1"/>
  <c r="OAI63" i="7" s="1"/>
  <c r="OAK63" i="7" s="1"/>
  <c r="OAM63" i="7" s="1"/>
  <c r="OAO63" i="7" s="1"/>
  <c r="OAQ63" i="7" s="1"/>
  <c r="OAS63" i="7" s="1"/>
  <c r="OAU63" i="7" s="1"/>
  <c r="OAW63" i="7" s="1"/>
  <c r="OAY63" i="7" s="1"/>
  <c r="OBA63" i="7" s="1"/>
  <c r="OBC63" i="7" s="1"/>
  <c r="OBE63" i="7" s="1"/>
  <c r="OBG63" i="7" s="1"/>
  <c r="OBI63" i="7" s="1"/>
  <c r="OBK63" i="7" s="1"/>
  <c r="OBM63" i="7" s="1"/>
  <c r="OBO63" i="7" s="1"/>
  <c r="OBQ63" i="7" s="1"/>
  <c r="OBS63" i="7" s="1"/>
  <c r="OBU63" i="7" s="1"/>
  <c r="OBW63" i="7" s="1"/>
  <c r="OBY63" i="7" s="1"/>
  <c r="OCA63" i="7" s="1"/>
  <c r="OCC63" i="7" s="1"/>
  <c r="OCE63" i="7" s="1"/>
  <c r="OCG63" i="7" s="1"/>
  <c r="OCI63" i="7" s="1"/>
  <c r="OCK63" i="7" s="1"/>
  <c r="OCM63" i="7" s="1"/>
  <c r="OCO63" i="7" s="1"/>
  <c r="OCQ63" i="7" s="1"/>
  <c r="OCS63" i="7" s="1"/>
  <c r="OCU63" i="7" s="1"/>
  <c r="OCW63" i="7" s="1"/>
  <c r="OCY63" i="7" s="1"/>
  <c r="ODA63" i="7" s="1"/>
  <c r="ODC63" i="7" s="1"/>
  <c r="ODE63" i="7" s="1"/>
  <c r="ODG63" i="7" s="1"/>
  <c r="ODI63" i="7" s="1"/>
  <c r="ODK63" i="7" s="1"/>
  <c r="ODM63" i="7" s="1"/>
  <c r="ODO63" i="7" s="1"/>
  <c r="ODQ63" i="7" s="1"/>
  <c r="ODS63" i="7" s="1"/>
  <c r="ODU63" i="7" s="1"/>
  <c r="ODW63" i="7" s="1"/>
  <c r="ODY63" i="7" s="1"/>
  <c r="OEA63" i="7" s="1"/>
  <c r="OEC63" i="7" s="1"/>
  <c r="OEE63" i="7" s="1"/>
  <c r="OEG63" i="7" s="1"/>
  <c r="OEI63" i="7" s="1"/>
  <c r="OEK63" i="7" s="1"/>
  <c r="OEM63" i="7" s="1"/>
  <c r="OEO63" i="7" s="1"/>
  <c r="OEQ63" i="7" s="1"/>
  <c r="OES63" i="7" s="1"/>
  <c r="OEU63" i="7" s="1"/>
  <c r="OEW63" i="7" s="1"/>
  <c r="OEY63" i="7" s="1"/>
  <c r="OFA63" i="7" s="1"/>
  <c r="OFC63" i="7" s="1"/>
  <c r="OFE63" i="7" s="1"/>
  <c r="OFG63" i="7" s="1"/>
  <c r="OFI63" i="7" s="1"/>
  <c r="OFK63" i="7" s="1"/>
  <c r="OFM63" i="7" s="1"/>
  <c r="OFO63" i="7" s="1"/>
  <c r="OFQ63" i="7" s="1"/>
  <c r="OFS63" i="7" s="1"/>
  <c r="OFU63" i="7" s="1"/>
  <c r="OFW63" i="7" s="1"/>
  <c r="OFY63" i="7" s="1"/>
  <c r="OGA63" i="7" s="1"/>
  <c r="OGC63" i="7" s="1"/>
  <c r="OGE63" i="7" s="1"/>
  <c r="OGG63" i="7" s="1"/>
  <c r="OGI63" i="7" s="1"/>
  <c r="OGK63" i="7" s="1"/>
  <c r="OGM63" i="7" s="1"/>
  <c r="OGO63" i="7" s="1"/>
  <c r="OGQ63" i="7" s="1"/>
  <c r="OGS63" i="7" s="1"/>
  <c r="OGU63" i="7" s="1"/>
  <c r="OGW63" i="7" s="1"/>
  <c r="OGY63" i="7" s="1"/>
  <c r="OHA63" i="7" s="1"/>
  <c r="OHC63" i="7" s="1"/>
  <c r="OHE63" i="7" s="1"/>
  <c r="OHG63" i="7" s="1"/>
  <c r="OHI63" i="7" s="1"/>
  <c r="OHK63" i="7" s="1"/>
  <c r="OHM63" i="7" s="1"/>
  <c r="OHO63" i="7" s="1"/>
  <c r="OHQ63" i="7" s="1"/>
  <c r="OHS63" i="7" s="1"/>
  <c r="OHU63" i="7" s="1"/>
  <c r="OHW63" i="7" s="1"/>
  <c r="OHY63" i="7" s="1"/>
  <c r="OIA63" i="7" s="1"/>
  <c r="OIC63" i="7" s="1"/>
  <c r="OIE63" i="7" s="1"/>
  <c r="OIG63" i="7" s="1"/>
  <c r="OII63" i="7" s="1"/>
  <c r="OIK63" i="7" s="1"/>
  <c r="OIM63" i="7" s="1"/>
  <c r="OIO63" i="7" s="1"/>
  <c r="OIQ63" i="7" s="1"/>
  <c r="OIS63" i="7" s="1"/>
  <c r="OIU63" i="7" s="1"/>
  <c r="OIW63" i="7" s="1"/>
  <c r="OIY63" i="7" s="1"/>
  <c r="OJA63" i="7" s="1"/>
  <c r="OJC63" i="7" s="1"/>
  <c r="OJE63" i="7" s="1"/>
  <c r="OJG63" i="7" s="1"/>
  <c r="OJI63" i="7" s="1"/>
  <c r="OJK63" i="7" s="1"/>
  <c r="OJM63" i="7" s="1"/>
  <c r="OJO63" i="7" s="1"/>
  <c r="OJQ63" i="7" s="1"/>
  <c r="OJS63" i="7" s="1"/>
  <c r="OJU63" i="7" s="1"/>
  <c r="OJW63" i="7" s="1"/>
  <c r="OJY63" i="7" s="1"/>
  <c r="OKA63" i="7" s="1"/>
  <c r="OKC63" i="7" s="1"/>
  <c r="OKE63" i="7" s="1"/>
  <c r="OKG63" i="7" s="1"/>
  <c r="OKI63" i="7" s="1"/>
  <c r="OKK63" i="7" s="1"/>
  <c r="OKM63" i="7" s="1"/>
  <c r="OKO63" i="7" s="1"/>
  <c r="OKQ63" i="7" s="1"/>
  <c r="OKS63" i="7" s="1"/>
  <c r="OKU63" i="7" s="1"/>
  <c r="OKW63" i="7" s="1"/>
  <c r="OKY63" i="7" s="1"/>
  <c r="OLA63" i="7" s="1"/>
  <c r="OLC63" i="7" s="1"/>
  <c r="OLE63" i="7" s="1"/>
  <c r="OLG63" i="7" s="1"/>
  <c r="OLI63" i="7" s="1"/>
  <c r="OLK63" i="7" s="1"/>
  <c r="OLM63" i="7" s="1"/>
  <c r="OLO63" i="7" s="1"/>
  <c r="OLQ63" i="7" s="1"/>
  <c r="OLS63" i="7" s="1"/>
  <c r="OLU63" i="7" s="1"/>
  <c r="OLW63" i="7" s="1"/>
  <c r="OLY63" i="7" s="1"/>
  <c r="OMA63" i="7" s="1"/>
  <c r="OMC63" i="7" s="1"/>
  <c r="OME63" i="7" s="1"/>
  <c r="OMG63" i="7" s="1"/>
  <c r="OMI63" i="7" s="1"/>
  <c r="OMK63" i="7" s="1"/>
  <c r="OMM63" i="7" s="1"/>
  <c r="OMO63" i="7" s="1"/>
  <c r="OMQ63" i="7" s="1"/>
  <c r="OMS63" i="7" s="1"/>
  <c r="OMU63" i="7" s="1"/>
  <c r="OMW63" i="7" s="1"/>
  <c r="OMY63" i="7" s="1"/>
  <c r="ONA63" i="7" s="1"/>
  <c r="ONC63" i="7" s="1"/>
  <c r="ONE63" i="7" s="1"/>
  <c r="ONG63" i="7" s="1"/>
  <c r="ONI63" i="7" s="1"/>
  <c r="ONK63" i="7" s="1"/>
  <c r="ONM63" i="7" s="1"/>
  <c r="ONO63" i="7" s="1"/>
  <c r="ONQ63" i="7" s="1"/>
  <c r="ONS63" i="7" s="1"/>
  <c r="ONU63" i="7" s="1"/>
  <c r="ONW63" i="7" s="1"/>
  <c r="ONY63" i="7" s="1"/>
  <c r="OOA63" i="7" s="1"/>
  <c r="OOC63" i="7" s="1"/>
  <c r="OOE63" i="7" s="1"/>
  <c r="OOG63" i="7" s="1"/>
  <c r="OOI63" i="7" s="1"/>
  <c r="OOK63" i="7" s="1"/>
  <c r="OOM63" i="7" s="1"/>
  <c r="OOO63" i="7" s="1"/>
  <c r="OOQ63" i="7" s="1"/>
  <c r="OOS63" i="7" s="1"/>
  <c r="OOU63" i="7" s="1"/>
  <c r="OOW63" i="7" s="1"/>
  <c r="OOY63" i="7" s="1"/>
  <c r="OPA63" i="7" s="1"/>
  <c r="OPC63" i="7" s="1"/>
  <c r="OPE63" i="7" s="1"/>
  <c r="OPG63" i="7" s="1"/>
  <c r="OPI63" i="7" s="1"/>
  <c r="OPK63" i="7" s="1"/>
  <c r="OPM63" i="7" s="1"/>
  <c r="OPO63" i="7" s="1"/>
  <c r="OPQ63" i="7" s="1"/>
  <c r="OPS63" i="7" s="1"/>
  <c r="OPU63" i="7" s="1"/>
  <c r="OPW63" i="7" s="1"/>
  <c r="OPY63" i="7" s="1"/>
  <c r="OQA63" i="7" s="1"/>
  <c r="OQC63" i="7" s="1"/>
  <c r="OQE63" i="7" s="1"/>
  <c r="OQG63" i="7" s="1"/>
  <c r="OQI63" i="7" s="1"/>
  <c r="OQK63" i="7" s="1"/>
  <c r="OQM63" i="7" s="1"/>
  <c r="OQO63" i="7" s="1"/>
  <c r="OQQ63" i="7" s="1"/>
  <c r="OQS63" i="7" s="1"/>
  <c r="OQU63" i="7" s="1"/>
  <c r="OQW63" i="7" s="1"/>
  <c r="OQY63" i="7" s="1"/>
  <c r="ORA63" i="7" s="1"/>
  <c r="ORC63" i="7" s="1"/>
  <c r="ORE63" i="7" s="1"/>
  <c r="ORG63" i="7" s="1"/>
  <c r="ORI63" i="7" s="1"/>
  <c r="ORK63" i="7" s="1"/>
  <c r="ORM63" i="7" s="1"/>
  <c r="ORO63" i="7" s="1"/>
  <c r="ORQ63" i="7" s="1"/>
  <c r="ORS63" i="7" s="1"/>
  <c r="ORU63" i="7" s="1"/>
  <c r="ORW63" i="7" s="1"/>
  <c r="ORY63" i="7" s="1"/>
  <c r="OSA63" i="7" s="1"/>
  <c r="OSC63" i="7" s="1"/>
  <c r="OSE63" i="7" s="1"/>
  <c r="OSG63" i="7" s="1"/>
  <c r="OSI63" i="7" s="1"/>
  <c r="OSK63" i="7" s="1"/>
  <c r="OSM63" i="7" s="1"/>
  <c r="OSO63" i="7" s="1"/>
  <c r="OSQ63" i="7" s="1"/>
  <c r="OSS63" i="7" s="1"/>
  <c r="OSU63" i="7" s="1"/>
  <c r="OSW63" i="7" s="1"/>
  <c r="OSY63" i="7" s="1"/>
  <c r="OTA63" i="7" s="1"/>
  <c r="OTC63" i="7" s="1"/>
  <c r="OTE63" i="7" s="1"/>
  <c r="OTG63" i="7" s="1"/>
  <c r="OTI63" i="7" s="1"/>
  <c r="OTK63" i="7" s="1"/>
  <c r="OTM63" i="7" s="1"/>
  <c r="OTO63" i="7" s="1"/>
  <c r="OTQ63" i="7" s="1"/>
  <c r="OTS63" i="7" s="1"/>
  <c r="OTU63" i="7" s="1"/>
  <c r="OTW63" i="7" s="1"/>
  <c r="OTY63" i="7" s="1"/>
  <c r="OUA63" i="7" s="1"/>
  <c r="OUC63" i="7" s="1"/>
  <c r="OUE63" i="7" s="1"/>
  <c r="OUG63" i="7" s="1"/>
  <c r="OUI63" i="7" s="1"/>
  <c r="OUK63" i="7" s="1"/>
  <c r="OUM63" i="7" s="1"/>
  <c r="OUO63" i="7" s="1"/>
  <c r="OUQ63" i="7" s="1"/>
  <c r="OUS63" i="7" s="1"/>
  <c r="OUU63" i="7" s="1"/>
  <c r="OUW63" i="7" s="1"/>
  <c r="OUY63" i="7" s="1"/>
  <c r="OVA63" i="7" s="1"/>
  <c r="OVC63" i="7" s="1"/>
  <c r="OVE63" i="7" s="1"/>
  <c r="OVG63" i="7" s="1"/>
  <c r="OVI63" i="7" s="1"/>
  <c r="OVK63" i="7" s="1"/>
  <c r="OVM63" i="7" s="1"/>
  <c r="OVO63" i="7" s="1"/>
  <c r="OVQ63" i="7" s="1"/>
  <c r="OVS63" i="7" s="1"/>
  <c r="OVU63" i="7" s="1"/>
  <c r="OVW63" i="7" s="1"/>
  <c r="OVY63" i="7" s="1"/>
  <c r="OWA63" i="7" s="1"/>
  <c r="OWC63" i="7" s="1"/>
  <c r="OWE63" i="7" s="1"/>
  <c r="OWG63" i="7" s="1"/>
  <c r="OWI63" i="7" s="1"/>
  <c r="OWK63" i="7" s="1"/>
  <c r="OWM63" i="7" s="1"/>
  <c r="OWO63" i="7" s="1"/>
  <c r="OWQ63" i="7" s="1"/>
  <c r="OWS63" i="7" s="1"/>
  <c r="OWU63" i="7" s="1"/>
  <c r="OWW63" i="7" s="1"/>
  <c r="OWY63" i="7" s="1"/>
  <c r="OXA63" i="7" s="1"/>
  <c r="OXC63" i="7" s="1"/>
  <c r="OXE63" i="7" s="1"/>
  <c r="OXG63" i="7" s="1"/>
  <c r="OXI63" i="7" s="1"/>
  <c r="OXK63" i="7" s="1"/>
  <c r="OXM63" i="7" s="1"/>
  <c r="OXO63" i="7" s="1"/>
  <c r="OXQ63" i="7" s="1"/>
  <c r="OXS63" i="7" s="1"/>
  <c r="OXU63" i="7" s="1"/>
  <c r="OXW63" i="7" s="1"/>
  <c r="OXY63" i="7" s="1"/>
  <c r="OYA63" i="7" s="1"/>
  <c r="OYC63" i="7" s="1"/>
  <c r="OYE63" i="7" s="1"/>
  <c r="OYG63" i="7" s="1"/>
  <c r="OYI63" i="7" s="1"/>
  <c r="OYK63" i="7" s="1"/>
  <c r="OYM63" i="7" s="1"/>
  <c r="OYO63" i="7" s="1"/>
  <c r="OYQ63" i="7" s="1"/>
  <c r="OYS63" i="7" s="1"/>
  <c r="OYU63" i="7" s="1"/>
  <c r="OYW63" i="7" s="1"/>
  <c r="OYY63" i="7" s="1"/>
  <c r="OZA63" i="7" s="1"/>
  <c r="OZC63" i="7" s="1"/>
  <c r="OZE63" i="7" s="1"/>
  <c r="OZG63" i="7" s="1"/>
  <c r="OZI63" i="7" s="1"/>
  <c r="OZK63" i="7" s="1"/>
  <c r="OZM63" i="7" s="1"/>
  <c r="OZO63" i="7" s="1"/>
  <c r="OZQ63" i="7" s="1"/>
  <c r="OZS63" i="7" s="1"/>
  <c r="OZU63" i="7" s="1"/>
  <c r="OZW63" i="7" s="1"/>
  <c r="OZY63" i="7" s="1"/>
  <c r="PAA63" i="7" s="1"/>
  <c r="PAC63" i="7" s="1"/>
  <c r="PAE63" i="7" s="1"/>
  <c r="PAG63" i="7" s="1"/>
  <c r="PAI63" i="7" s="1"/>
  <c r="PAK63" i="7" s="1"/>
  <c r="PAM63" i="7" s="1"/>
  <c r="PAO63" i="7" s="1"/>
  <c r="PAQ63" i="7" s="1"/>
  <c r="PAS63" i="7" s="1"/>
  <c r="PAU63" i="7" s="1"/>
  <c r="PAW63" i="7" s="1"/>
  <c r="PAY63" i="7" s="1"/>
  <c r="PBA63" i="7" s="1"/>
  <c r="PBC63" i="7" s="1"/>
  <c r="PBE63" i="7" s="1"/>
  <c r="PBG63" i="7" s="1"/>
  <c r="PBI63" i="7" s="1"/>
  <c r="PBK63" i="7" s="1"/>
  <c r="PBM63" i="7" s="1"/>
  <c r="PBO63" i="7" s="1"/>
  <c r="PBQ63" i="7" s="1"/>
  <c r="PBS63" i="7" s="1"/>
  <c r="PBU63" i="7" s="1"/>
  <c r="PBW63" i="7" s="1"/>
  <c r="PBY63" i="7" s="1"/>
  <c r="PCA63" i="7" s="1"/>
  <c r="PCC63" i="7" s="1"/>
  <c r="PCE63" i="7" s="1"/>
  <c r="PCG63" i="7" s="1"/>
  <c r="PCI63" i="7" s="1"/>
  <c r="PCK63" i="7" s="1"/>
  <c r="PCM63" i="7" s="1"/>
  <c r="PCO63" i="7" s="1"/>
  <c r="PCQ63" i="7" s="1"/>
  <c r="PCS63" i="7" s="1"/>
  <c r="PCU63" i="7" s="1"/>
  <c r="PCW63" i="7" s="1"/>
  <c r="PCY63" i="7" s="1"/>
  <c r="PDA63" i="7" s="1"/>
  <c r="PDC63" i="7" s="1"/>
  <c r="PDE63" i="7" s="1"/>
  <c r="PDG63" i="7" s="1"/>
  <c r="PDI63" i="7" s="1"/>
  <c r="PDK63" i="7" s="1"/>
  <c r="PDM63" i="7" s="1"/>
  <c r="PDO63" i="7" s="1"/>
  <c r="PDQ63" i="7" s="1"/>
  <c r="PDS63" i="7" s="1"/>
  <c r="PDU63" i="7" s="1"/>
  <c r="PDW63" i="7" s="1"/>
  <c r="PDY63" i="7" s="1"/>
  <c r="PEA63" i="7" s="1"/>
  <c r="PEC63" i="7" s="1"/>
  <c r="PEE63" i="7" s="1"/>
  <c r="PEG63" i="7" s="1"/>
  <c r="PEI63" i="7" s="1"/>
  <c r="PEK63" i="7" s="1"/>
  <c r="PEM63" i="7" s="1"/>
  <c r="PEO63" i="7" s="1"/>
  <c r="PEQ63" i="7" s="1"/>
  <c r="PES63" i="7" s="1"/>
  <c r="PEU63" i="7" s="1"/>
  <c r="PEW63" i="7" s="1"/>
  <c r="PEY63" i="7" s="1"/>
  <c r="PFA63" i="7" s="1"/>
  <c r="PFC63" i="7" s="1"/>
  <c r="PFE63" i="7" s="1"/>
  <c r="PFG63" i="7" s="1"/>
  <c r="PFI63" i="7" s="1"/>
  <c r="PFK63" i="7" s="1"/>
  <c r="PFM63" i="7" s="1"/>
  <c r="PFO63" i="7" s="1"/>
  <c r="PFQ63" i="7" s="1"/>
  <c r="PFS63" i="7" s="1"/>
  <c r="PFU63" i="7" s="1"/>
  <c r="PFW63" i="7" s="1"/>
  <c r="PFY63" i="7" s="1"/>
  <c r="PGA63" i="7" s="1"/>
  <c r="PGC63" i="7" s="1"/>
  <c r="PGE63" i="7" s="1"/>
  <c r="PGG63" i="7" s="1"/>
  <c r="PGI63" i="7" s="1"/>
  <c r="PGK63" i="7" s="1"/>
  <c r="PGM63" i="7" s="1"/>
  <c r="PGO63" i="7" s="1"/>
  <c r="PGQ63" i="7" s="1"/>
  <c r="PGS63" i="7" s="1"/>
  <c r="PGU63" i="7" s="1"/>
  <c r="PGW63" i="7" s="1"/>
  <c r="PGY63" i="7" s="1"/>
  <c r="PHA63" i="7" s="1"/>
  <c r="PHC63" i="7" s="1"/>
  <c r="PHE63" i="7" s="1"/>
  <c r="PHG63" i="7" s="1"/>
  <c r="PHI63" i="7" s="1"/>
  <c r="PHK63" i="7" s="1"/>
  <c r="PHM63" i="7" s="1"/>
  <c r="PHO63" i="7" s="1"/>
  <c r="PHQ63" i="7" s="1"/>
  <c r="PHS63" i="7" s="1"/>
  <c r="PHU63" i="7" s="1"/>
  <c r="PHW63" i="7" s="1"/>
  <c r="PHY63" i="7" s="1"/>
  <c r="PIA63" i="7" s="1"/>
  <c r="PIC63" i="7" s="1"/>
  <c r="PIE63" i="7" s="1"/>
  <c r="PIG63" i="7" s="1"/>
  <c r="PII63" i="7" s="1"/>
  <c r="PIK63" i="7" s="1"/>
  <c r="PIM63" i="7" s="1"/>
  <c r="PIO63" i="7" s="1"/>
  <c r="PIQ63" i="7" s="1"/>
  <c r="PIS63" i="7" s="1"/>
  <c r="PIU63" i="7" s="1"/>
  <c r="PIW63" i="7" s="1"/>
  <c r="PIY63" i="7" s="1"/>
  <c r="PJA63" i="7" s="1"/>
  <c r="PJC63" i="7" s="1"/>
  <c r="PJE63" i="7" s="1"/>
  <c r="PJG63" i="7" s="1"/>
  <c r="PJI63" i="7" s="1"/>
  <c r="PJK63" i="7" s="1"/>
  <c r="PJM63" i="7" s="1"/>
  <c r="PJO63" i="7" s="1"/>
  <c r="PJQ63" i="7" s="1"/>
  <c r="PJS63" i="7" s="1"/>
  <c r="PJU63" i="7" s="1"/>
  <c r="PJW63" i="7" s="1"/>
  <c r="PJY63" i="7" s="1"/>
  <c r="PKA63" i="7" s="1"/>
  <c r="PKC63" i="7" s="1"/>
  <c r="PKE63" i="7" s="1"/>
  <c r="PKG63" i="7" s="1"/>
  <c r="PKI63" i="7" s="1"/>
  <c r="PKK63" i="7" s="1"/>
  <c r="PKM63" i="7" s="1"/>
  <c r="PKO63" i="7" s="1"/>
  <c r="PKQ63" i="7" s="1"/>
  <c r="PKS63" i="7" s="1"/>
  <c r="PKU63" i="7" s="1"/>
  <c r="PKW63" i="7" s="1"/>
  <c r="PKY63" i="7" s="1"/>
  <c r="PLA63" i="7" s="1"/>
  <c r="PLC63" i="7" s="1"/>
  <c r="PLE63" i="7" s="1"/>
  <c r="PLG63" i="7" s="1"/>
  <c r="PLI63" i="7" s="1"/>
  <c r="PLK63" i="7" s="1"/>
  <c r="PLM63" i="7" s="1"/>
  <c r="PLO63" i="7" s="1"/>
  <c r="PLQ63" i="7" s="1"/>
  <c r="PLS63" i="7" s="1"/>
  <c r="PLU63" i="7" s="1"/>
  <c r="PLW63" i="7" s="1"/>
  <c r="PLY63" i="7" s="1"/>
  <c r="PMA63" i="7" s="1"/>
  <c r="PMC63" i="7" s="1"/>
  <c r="PME63" i="7" s="1"/>
  <c r="PMG63" i="7" s="1"/>
  <c r="PMI63" i="7" s="1"/>
  <c r="PMK63" i="7" s="1"/>
  <c r="PMM63" i="7" s="1"/>
  <c r="PMO63" i="7" s="1"/>
  <c r="PMQ63" i="7" s="1"/>
  <c r="PMS63" i="7" s="1"/>
  <c r="PMU63" i="7" s="1"/>
  <c r="PMW63" i="7" s="1"/>
  <c r="PMY63" i="7" s="1"/>
  <c r="PNA63" i="7" s="1"/>
  <c r="PNC63" i="7" s="1"/>
  <c r="PNE63" i="7" s="1"/>
  <c r="PNG63" i="7" s="1"/>
  <c r="PNI63" i="7" s="1"/>
  <c r="PNK63" i="7" s="1"/>
  <c r="PNM63" i="7" s="1"/>
  <c r="PNO63" i="7" s="1"/>
  <c r="PNQ63" i="7" s="1"/>
  <c r="PNS63" i="7" s="1"/>
  <c r="PNU63" i="7" s="1"/>
  <c r="PNW63" i="7" s="1"/>
  <c r="PNY63" i="7" s="1"/>
  <c r="POA63" i="7" s="1"/>
  <c r="POC63" i="7" s="1"/>
  <c r="POE63" i="7" s="1"/>
  <c r="POG63" i="7" s="1"/>
  <c r="POI63" i="7" s="1"/>
  <c r="POK63" i="7" s="1"/>
  <c r="POM63" i="7" s="1"/>
  <c r="POO63" i="7" s="1"/>
  <c r="POQ63" i="7" s="1"/>
  <c r="POS63" i="7" s="1"/>
  <c r="POU63" i="7" s="1"/>
  <c r="POW63" i="7" s="1"/>
  <c r="POY63" i="7" s="1"/>
  <c r="PPA63" i="7" s="1"/>
  <c r="PPC63" i="7" s="1"/>
  <c r="PPE63" i="7" s="1"/>
  <c r="PPG63" i="7" s="1"/>
  <c r="PPI63" i="7" s="1"/>
  <c r="PPK63" i="7" s="1"/>
  <c r="PPM63" i="7" s="1"/>
  <c r="PPO63" i="7" s="1"/>
  <c r="PPQ63" i="7" s="1"/>
  <c r="PPS63" i="7" s="1"/>
  <c r="PPU63" i="7" s="1"/>
  <c r="PPW63" i="7" s="1"/>
  <c r="PPY63" i="7" s="1"/>
  <c r="PQA63" i="7" s="1"/>
  <c r="PQC63" i="7" s="1"/>
  <c r="PQE63" i="7" s="1"/>
  <c r="PQG63" i="7" s="1"/>
  <c r="PQI63" i="7" s="1"/>
  <c r="PQK63" i="7" s="1"/>
  <c r="PQM63" i="7" s="1"/>
  <c r="PQO63" i="7" s="1"/>
  <c r="PQQ63" i="7" s="1"/>
  <c r="PQS63" i="7" s="1"/>
  <c r="PQU63" i="7" s="1"/>
  <c r="PQW63" i="7" s="1"/>
  <c r="PQY63" i="7" s="1"/>
  <c r="PRA63" i="7" s="1"/>
  <c r="PRC63" i="7" s="1"/>
  <c r="PRE63" i="7" s="1"/>
  <c r="PRG63" i="7" s="1"/>
  <c r="PRI63" i="7" s="1"/>
  <c r="PRK63" i="7" s="1"/>
  <c r="PRM63" i="7" s="1"/>
  <c r="PRO63" i="7" s="1"/>
  <c r="PRQ63" i="7" s="1"/>
  <c r="PRS63" i="7" s="1"/>
  <c r="PRU63" i="7" s="1"/>
  <c r="PRW63" i="7" s="1"/>
  <c r="PRY63" i="7" s="1"/>
  <c r="PSA63" i="7" s="1"/>
  <c r="PSC63" i="7" s="1"/>
  <c r="PSE63" i="7" s="1"/>
  <c r="PSG63" i="7" s="1"/>
  <c r="PSI63" i="7" s="1"/>
  <c r="PSK63" i="7" s="1"/>
  <c r="PSM63" i="7" s="1"/>
  <c r="PSO63" i="7" s="1"/>
  <c r="PSQ63" i="7" s="1"/>
  <c r="PSS63" i="7" s="1"/>
  <c r="PSU63" i="7" s="1"/>
  <c r="PSW63" i="7" s="1"/>
  <c r="PSY63" i="7" s="1"/>
  <c r="PTA63" i="7" s="1"/>
  <c r="PTC63" i="7" s="1"/>
  <c r="PTE63" i="7" s="1"/>
  <c r="PTG63" i="7" s="1"/>
  <c r="PTI63" i="7" s="1"/>
  <c r="PTK63" i="7" s="1"/>
  <c r="PTM63" i="7" s="1"/>
  <c r="PTO63" i="7" s="1"/>
  <c r="PTQ63" i="7" s="1"/>
  <c r="PTS63" i="7" s="1"/>
  <c r="PTU63" i="7" s="1"/>
  <c r="PTW63" i="7" s="1"/>
  <c r="PTY63" i="7" s="1"/>
  <c r="PUA63" i="7" s="1"/>
  <c r="PUC63" i="7" s="1"/>
  <c r="PUE63" i="7" s="1"/>
  <c r="PUG63" i="7" s="1"/>
  <c r="PUI63" i="7" s="1"/>
  <c r="PUK63" i="7" s="1"/>
  <c r="PUM63" i="7" s="1"/>
  <c r="PUO63" i="7" s="1"/>
  <c r="PUQ63" i="7" s="1"/>
  <c r="PUS63" i="7" s="1"/>
  <c r="PUU63" i="7" s="1"/>
  <c r="PUW63" i="7" s="1"/>
  <c r="PUY63" i="7" s="1"/>
  <c r="PVA63" i="7" s="1"/>
  <c r="PVC63" i="7" s="1"/>
  <c r="PVE63" i="7" s="1"/>
  <c r="PVG63" i="7" s="1"/>
  <c r="PVI63" i="7" s="1"/>
  <c r="PVK63" i="7" s="1"/>
  <c r="PVM63" i="7" s="1"/>
  <c r="PVO63" i="7" s="1"/>
  <c r="PVQ63" i="7" s="1"/>
  <c r="PVS63" i="7" s="1"/>
  <c r="PVU63" i="7" s="1"/>
  <c r="PVW63" i="7" s="1"/>
  <c r="PVY63" i="7" s="1"/>
  <c r="PWA63" i="7" s="1"/>
  <c r="PWC63" i="7" s="1"/>
  <c r="PWE63" i="7" s="1"/>
  <c r="PWG63" i="7" s="1"/>
  <c r="PWI63" i="7" s="1"/>
  <c r="PWK63" i="7" s="1"/>
  <c r="PWM63" i="7" s="1"/>
  <c r="PWO63" i="7" s="1"/>
  <c r="PWQ63" i="7" s="1"/>
  <c r="PWS63" i="7" s="1"/>
  <c r="PWU63" i="7" s="1"/>
  <c r="PWW63" i="7" s="1"/>
  <c r="PWY63" i="7" s="1"/>
  <c r="PXA63" i="7" s="1"/>
  <c r="PXC63" i="7" s="1"/>
  <c r="PXE63" i="7" s="1"/>
  <c r="PXG63" i="7" s="1"/>
  <c r="PXI63" i="7" s="1"/>
  <c r="PXK63" i="7" s="1"/>
  <c r="PXM63" i="7" s="1"/>
  <c r="PXO63" i="7" s="1"/>
  <c r="PXQ63" i="7" s="1"/>
  <c r="PXS63" i="7" s="1"/>
  <c r="PXU63" i="7" s="1"/>
  <c r="PXW63" i="7" s="1"/>
  <c r="PXY63" i="7" s="1"/>
  <c r="PYA63" i="7" s="1"/>
  <c r="PYC63" i="7" s="1"/>
  <c r="PYE63" i="7" s="1"/>
  <c r="PYG63" i="7" s="1"/>
  <c r="PYI63" i="7" s="1"/>
  <c r="PYK63" i="7" s="1"/>
  <c r="PYM63" i="7" s="1"/>
  <c r="PYO63" i="7" s="1"/>
  <c r="PYQ63" i="7" s="1"/>
  <c r="PYS63" i="7" s="1"/>
  <c r="PYU63" i="7" s="1"/>
  <c r="PYW63" i="7" s="1"/>
  <c r="PYY63" i="7" s="1"/>
  <c r="PZA63" i="7" s="1"/>
  <c r="PZC63" i="7" s="1"/>
  <c r="PZE63" i="7" s="1"/>
  <c r="PZG63" i="7" s="1"/>
  <c r="PZI63" i="7" s="1"/>
  <c r="PZK63" i="7" s="1"/>
  <c r="PZM63" i="7" s="1"/>
  <c r="PZO63" i="7" s="1"/>
  <c r="PZQ63" i="7" s="1"/>
  <c r="PZS63" i="7" s="1"/>
  <c r="PZU63" i="7" s="1"/>
  <c r="PZW63" i="7" s="1"/>
  <c r="PZY63" i="7" s="1"/>
  <c r="QAA63" i="7" s="1"/>
  <c r="QAC63" i="7" s="1"/>
  <c r="QAE63" i="7" s="1"/>
  <c r="QAG63" i="7" s="1"/>
  <c r="QAI63" i="7" s="1"/>
  <c r="QAK63" i="7" s="1"/>
  <c r="QAM63" i="7" s="1"/>
  <c r="QAO63" i="7" s="1"/>
  <c r="QAQ63" i="7" s="1"/>
  <c r="QAS63" i="7" s="1"/>
  <c r="QAU63" i="7" s="1"/>
  <c r="QAW63" i="7" s="1"/>
  <c r="QAY63" i="7" s="1"/>
  <c r="QBA63" i="7" s="1"/>
  <c r="QBC63" i="7" s="1"/>
  <c r="QBE63" i="7" s="1"/>
  <c r="QBG63" i="7" s="1"/>
  <c r="QBI63" i="7" s="1"/>
  <c r="QBK63" i="7" s="1"/>
  <c r="QBM63" i="7" s="1"/>
  <c r="QBO63" i="7" s="1"/>
  <c r="QBQ63" i="7" s="1"/>
  <c r="QBS63" i="7" s="1"/>
  <c r="QBU63" i="7" s="1"/>
  <c r="QBW63" i="7" s="1"/>
  <c r="QBY63" i="7" s="1"/>
  <c r="QCA63" i="7" s="1"/>
  <c r="QCC63" i="7" s="1"/>
  <c r="QCE63" i="7" s="1"/>
  <c r="QCG63" i="7" s="1"/>
  <c r="QCI63" i="7" s="1"/>
  <c r="QCK63" i="7" s="1"/>
  <c r="QCM63" i="7" s="1"/>
  <c r="QCO63" i="7" s="1"/>
  <c r="QCQ63" i="7" s="1"/>
  <c r="QCS63" i="7" s="1"/>
  <c r="QCU63" i="7" s="1"/>
  <c r="QCW63" i="7" s="1"/>
  <c r="QCY63" i="7" s="1"/>
  <c r="QDA63" i="7" s="1"/>
  <c r="QDC63" i="7" s="1"/>
  <c r="QDE63" i="7" s="1"/>
  <c r="QDG63" i="7" s="1"/>
  <c r="QDI63" i="7" s="1"/>
  <c r="QDK63" i="7" s="1"/>
  <c r="QDM63" i="7" s="1"/>
  <c r="QDO63" i="7" s="1"/>
  <c r="QDQ63" i="7" s="1"/>
  <c r="QDS63" i="7" s="1"/>
  <c r="QDU63" i="7" s="1"/>
  <c r="QDW63" i="7" s="1"/>
  <c r="QDY63" i="7" s="1"/>
  <c r="QEA63" i="7" s="1"/>
  <c r="QEC63" i="7" s="1"/>
  <c r="QEE63" i="7" s="1"/>
  <c r="QEG63" i="7" s="1"/>
  <c r="QEI63" i="7" s="1"/>
  <c r="QEK63" i="7" s="1"/>
  <c r="QEM63" i="7" s="1"/>
  <c r="QEO63" i="7" s="1"/>
  <c r="QEQ63" i="7" s="1"/>
  <c r="QES63" i="7" s="1"/>
  <c r="QEU63" i="7" s="1"/>
  <c r="QEW63" i="7" s="1"/>
  <c r="QEY63" i="7" s="1"/>
  <c r="QFA63" i="7" s="1"/>
  <c r="QFC63" i="7" s="1"/>
  <c r="QFE63" i="7" s="1"/>
  <c r="QFG63" i="7" s="1"/>
  <c r="QFI63" i="7" s="1"/>
  <c r="QFK63" i="7" s="1"/>
  <c r="QFM63" i="7" s="1"/>
  <c r="QFO63" i="7" s="1"/>
  <c r="QFQ63" i="7" s="1"/>
  <c r="QFS63" i="7" s="1"/>
  <c r="QFU63" i="7" s="1"/>
  <c r="QFW63" i="7" s="1"/>
  <c r="QFY63" i="7" s="1"/>
  <c r="QGA63" i="7" s="1"/>
  <c r="QGC63" i="7" s="1"/>
  <c r="QGE63" i="7" s="1"/>
  <c r="QGG63" i="7" s="1"/>
  <c r="QGI63" i="7" s="1"/>
  <c r="QGK63" i="7" s="1"/>
  <c r="QGM63" i="7" s="1"/>
  <c r="QGO63" i="7" s="1"/>
  <c r="QGQ63" i="7" s="1"/>
  <c r="QGS63" i="7" s="1"/>
  <c r="QGU63" i="7" s="1"/>
  <c r="QGW63" i="7" s="1"/>
  <c r="QGY63" i="7" s="1"/>
  <c r="QHA63" i="7" s="1"/>
  <c r="QHC63" i="7" s="1"/>
  <c r="QHE63" i="7" s="1"/>
  <c r="QHG63" i="7" s="1"/>
  <c r="QHI63" i="7" s="1"/>
  <c r="QHK63" i="7" s="1"/>
  <c r="QHM63" i="7" s="1"/>
  <c r="QHO63" i="7" s="1"/>
  <c r="QHQ63" i="7" s="1"/>
  <c r="QHS63" i="7" s="1"/>
  <c r="QHU63" i="7" s="1"/>
  <c r="QHW63" i="7" s="1"/>
  <c r="QHY63" i="7" s="1"/>
  <c r="QIA63" i="7" s="1"/>
  <c r="QIC63" i="7" s="1"/>
  <c r="QIE63" i="7" s="1"/>
  <c r="QIG63" i="7" s="1"/>
  <c r="QII63" i="7" s="1"/>
  <c r="QIK63" i="7" s="1"/>
  <c r="QIM63" i="7" s="1"/>
  <c r="QIO63" i="7" s="1"/>
  <c r="QIQ63" i="7" s="1"/>
  <c r="QIS63" i="7" s="1"/>
  <c r="QIU63" i="7" s="1"/>
  <c r="QIW63" i="7" s="1"/>
  <c r="QIY63" i="7" s="1"/>
  <c r="QJA63" i="7" s="1"/>
  <c r="QJC63" i="7" s="1"/>
  <c r="QJE63" i="7" s="1"/>
  <c r="QJG63" i="7" s="1"/>
  <c r="QJI63" i="7" s="1"/>
  <c r="QJK63" i="7" s="1"/>
  <c r="QJM63" i="7" s="1"/>
  <c r="QJO63" i="7" s="1"/>
  <c r="QJQ63" i="7" s="1"/>
  <c r="QJS63" i="7" s="1"/>
  <c r="QJU63" i="7" s="1"/>
  <c r="QJW63" i="7" s="1"/>
  <c r="QJY63" i="7" s="1"/>
  <c r="QKA63" i="7" s="1"/>
  <c r="QKC63" i="7" s="1"/>
  <c r="QKE63" i="7" s="1"/>
  <c r="QKG63" i="7" s="1"/>
  <c r="QKI63" i="7" s="1"/>
  <c r="QKK63" i="7" s="1"/>
  <c r="QKM63" i="7" s="1"/>
  <c r="QKO63" i="7" s="1"/>
  <c r="QKQ63" i="7" s="1"/>
  <c r="QKS63" i="7" s="1"/>
  <c r="QKU63" i="7" s="1"/>
  <c r="QKW63" i="7" s="1"/>
  <c r="QKY63" i="7" s="1"/>
  <c r="QLA63" i="7" s="1"/>
  <c r="QLC63" i="7" s="1"/>
  <c r="QLE63" i="7" s="1"/>
  <c r="QLG63" i="7" s="1"/>
  <c r="QLI63" i="7" s="1"/>
  <c r="QLK63" i="7" s="1"/>
  <c r="QLM63" i="7" s="1"/>
  <c r="QLO63" i="7" s="1"/>
  <c r="QLQ63" i="7" s="1"/>
  <c r="QLS63" i="7" s="1"/>
  <c r="QLU63" i="7" s="1"/>
  <c r="QLW63" i="7" s="1"/>
  <c r="QLY63" i="7" s="1"/>
  <c r="QMA63" i="7" s="1"/>
  <c r="QMC63" i="7" s="1"/>
  <c r="QME63" i="7" s="1"/>
  <c r="QMG63" i="7" s="1"/>
  <c r="QMI63" i="7" s="1"/>
  <c r="QMK63" i="7" s="1"/>
  <c r="QMM63" i="7" s="1"/>
  <c r="QMO63" i="7" s="1"/>
  <c r="QMQ63" i="7" s="1"/>
  <c r="QMS63" i="7" s="1"/>
  <c r="QMU63" i="7" s="1"/>
  <c r="QMW63" i="7" s="1"/>
  <c r="QMY63" i="7" s="1"/>
  <c r="QNA63" i="7" s="1"/>
  <c r="QNC63" i="7" s="1"/>
  <c r="QNE63" i="7" s="1"/>
  <c r="QNG63" i="7" s="1"/>
  <c r="QNI63" i="7" s="1"/>
  <c r="QNK63" i="7" s="1"/>
  <c r="QNM63" i="7" s="1"/>
  <c r="QNO63" i="7" s="1"/>
  <c r="QNQ63" i="7" s="1"/>
  <c r="QNS63" i="7" s="1"/>
  <c r="QNU63" i="7" s="1"/>
  <c r="QNW63" i="7" s="1"/>
  <c r="QNY63" i="7" s="1"/>
  <c r="QOA63" i="7" s="1"/>
  <c r="QOC63" i="7" s="1"/>
  <c r="QOE63" i="7" s="1"/>
  <c r="QOG63" i="7" s="1"/>
  <c r="QOI63" i="7" s="1"/>
  <c r="QOK63" i="7" s="1"/>
  <c r="QOM63" i="7" s="1"/>
  <c r="QOO63" i="7" s="1"/>
  <c r="QOQ63" i="7" s="1"/>
  <c r="QOS63" i="7" s="1"/>
  <c r="QOU63" i="7" s="1"/>
  <c r="QOW63" i="7" s="1"/>
  <c r="QOY63" i="7" s="1"/>
  <c r="QPA63" i="7" s="1"/>
  <c r="QPC63" i="7" s="1"/>
  <c r="QPE63" i="7" s="1"/>
  <c r="QPG63" i="7" s="1"/>
  <c r="QPI63" i="7" s="1"/>
  <c r="QPK63" i="7" s="1"/>
  <c r="QPM63" i="7" s="1"/>
  <c r="QPO63" i="7" s="1"/>
  <c r="QPQ63" i="7" s="1"/>
  <c r="QPS63" i="7" s="1"/>
  <c r="QPU63" i="7" s="1"/>
  <c r="QPW63" i="7" s="1"/>
  <c r="QPY63" i="7" s="1"/>
  <c r="QQA63" i="7" s="1"/>
  <c r="QQC63" i="7" s="1"/>
  <c r="QQE63" i="7" s="1"/>
  <c r="QQG63" i="7" s="1"/>
  <c r="QQI63" i="7" s="1"/>
  <c r="QQK63" i="7" s="1"/>
  <c r="QQM63" i="7" s="1"/>
  <c r="QQO63" i="7" s="1"/>
  <c r="QQQ63" i="7" s="1"/>
  <c r="QQS63" i="7" s="1"/>
  <c r="QQU63" i="7" s="1"/>
  <c r="QQW63" i="7" s="1"/>
  <c r="QQY63" i="7" s="1"/>
  <c r="QRA63" i="7" s="1"/>
  <c r="QRC63" i="7" s="1"/>
  <c r="QRE63" i="7" s="1"/>
  <c r="QRG63" i="7" s="1"/>
  <c r="QRI63" i="7" s="1"/>
  <c r="QRK63" i="7" s="1"/>
  <c r="QRM63" i="7" s="1"/>
  <c r="QRO63" i="7" s="1"/>
  <c r="QRQ63" i="7" s="1"/>
  <c r="QRS63" i="7" s="1"/>
  <c r="QRU63" i="7" s="1"/>
  <c r="QRW63" i="7" s="1"/>
  <c r="QRY63" i="7" s="1"/>
  <c r="QSA63" i="7" s="1"/>
  <c r="QSC63" i="7" s="1"/>
  <c r="QSE63" i="7" s="1"/>
  <c r="QSG63" i="7" s="1"/>
  <c r="QSI63" i="7" s="1"/>
  <c r="QSK63" i="7" s="1"/>
  <c r="QSM63" i="7" s="1"/>
  <c r="QSO63" i="7" s="1"/>
  <c r="QSQ63" i="7" s="1"/>
  <c r="QSS63" i="7" s="1"/>
  <c r="QSU63" i="7" s="1"/>
  <c r="QSW63" i="7" s="1"/>
  <c r="QSY63" i="7" s="1"/>
  <c r="QTA63" i="7" s="1"/>
  <c r="QTC63" i="7" s="1"/>
  <c r="QTE63" i="7" s="1"/>
  <c r="QTG63" i="7" s="1"/>
  <c r="QTI63" i="7" s="1"/>
  <c r="QTK63" i="7" s="1"/>
  <c r="QTM63" i="7" s="1"/>
  <c r="QTO63" i="7" s="1"/>
  <c r="QTQ63" i="7" s="1"/>
  <c r="QTS63" i="7" s="1"/>
  <c r="QTU63" i="7" s="1"/>
  <c r="QTW63" i="7" s="1"/>
  <c r="QTY63" i="7" s="1"/>
  <c r="QUA63" i="7" s="1"/>
  <c r="QUC63" i="7" s="1"/>
  <c r="QUE63" i="7" s="1"/>
  <c r="QUG63" i="7" s="1"/>
  <c r="QUI63" i="7" s="1"/>
  <c r="QUK63" i="7" s="1"/>
  <c r="QUM63" i="7" s="1"/>
  <c r="QUO63" i="7" s="1"/>
  <c r="QUQ63" i="7" s="1"/>
  <c r="QUS63" i="7" s="1"/>
  <c r="QUU63" i="7" s="1"/>
  <c r="QUW63" i="7" s="1"/>
  <c r="QUY63" i="7" s="1"/>
  <c r="QVA63" i="7" s="1"/>
  <c r="QVC63" i="7" s="1"/>
  <c r="QVE63" i="7" s="1"/>
  <c r="QVG63" i="7" s="1"/>
  <c r="QVI63" i="7" s="1"/>
  <c r="QVK63" i="7" s="1"/>
  <c r="QVM63" i="7" s="1"/>
  <c r="QVO63" i="7" s="1"/>
  <c r="QVQ63" i="7" s="1"/>
  <c r="QVS63" i="7" s="1"/>
  <c r="QVU63" i="7" s="1"/>
  <c r="QVW63" i="7" s="1"/>
  <c r="QVY63" i="7" s="1"/>
  <c r="QWA63" i="7" s="1"/>
  <c r="QWC63" i="7" s="1"/>
  <c r="QWE63" i="7" s="1"/>
  <c r="QWG63" i="7" s="1"/>
  <c r="QWI63" i="7" s="1"/>
  <c r="QWK63" i="7" s="1"/>
  <c r="QWM63" i="7" s="1"/>
  <c r="QWO63" i="7" s="1"/>
  <c r="QWQ63" i="7" s="1"/>
  <c r="QWS63" i="7" s="1"/>
  <c r="QWU63" i="7" s="1"/>
  <c r="QWW63" i="7" s="1"/>
  <c r="QWY63" i="7" s="1"/>
  <c r="QXA63" i="7" s="1"/>
  <c r="QXC63" i="7" s="1"/>
  <c r="QXE63" i="7" s="1"/>
  <c r="QXG63" i="7" s="1"/>
  <c r="QXI63" i="7" s="1"/>
  <c r="QXK63" i="7" s="1"/>
  <c r="QXM63" i="7" s="1"/>
  <c r="QXO63" i="7" s="1"/>
  <c r="QXQ63" i="7" s="1"/>
  <c r="QXS63" i="7" s="1"/>
  <c r="QXU63" i="7" s="1"/>
  <c r="QXW63" i="7" s="1"/>
  <c r="QXY63" i="7" s="1"/>
  <c r="QYA63" i="7" s="1"/>
  <c r="QYC63" i="7" s="1"/>
  <c r="QYE63" i="7" s="1"/>
  <c r="QYG63" i="7" s="1"/>
  <c r="QYI63" i="7" s="1"/>
  <c r="QYK63" i="7" s="1"/>
  <c r="QYM63" i="7" s="1"/>
  <c r="QYO63" i="7" s="1"/>
  <c r="QYQ63" i="7" s="1"/>
  <c r="QYS63" i="7" s="1"/>
  <c r="QYU63" i="7" s="1"/>
  <c r="QYW63" i="7" s="1"/>
  <c r="QYY63" i="7" s="1"/>
  <c r="QZA63" i="7" s="1"/>
  <c r="QZC63" i="7" s="1"/>
  <c r="QZE63" i="7" s="1"/>
  <c r="QZG63" i="7" s="1"/>
  <c r="QZI63" i="7" s="1"/>
  <c r="QZK63" i="7" s="1"/>
  <c r="QZM63" i="7" s="1"/>
  <c r="QZO63" i="7" s="1"/>
  <c r="QZQ63" i="7" s="1"/>
  <c r="QZS63" i="7" s="1"/>
  <c r="QZU63" i="7" s="1"/>
  <c r="QZW63" i="7" s="1"/>
  <c r="QZY63" i="7" s="1"/>
  <c r="RAA63" i="7" s="1"/>
  <c r="RAC63" i="7" s="1"/>
  <c r="RAE63" i="7" s="1"/>
  <c r="RAG63" i="7" s="1"/>
  <c r="RAI63" i="7" s="1"/>
  <c r="RAK63" i="7" s="1"/>
  <c r="RAM63" i="7" s="1"/>
  <c r="RAO63" i="7" s="1"/>
  <c r="RAQ63" i="7" s="1"/>
  <c r="RAS63" i="7" s="1"/>
  <c r="RAU63" i="7" s="1"/>
  <c r="RAW63" i="7" s="1"/>
  <c r="RAY63" i="7" s="1"/>
  <c r="RBA63" i="7" s="1"/>
  <c r="RBC63" i="7" s="1"/>
  <c r="RBE63" i="7" s="1"/>
  <c r="RBG63" i="7" s="1"/>
  <c r="RBI63" i="7" s="1"/>
  <c r="RBK63" i="7" s="1"/>
  <c r="RBM63" i="7" s="1"/>
  <c r="RBO63" i="7" s="1"/>
  <c r="RBQ63" i="7" s="1"/>
  <c r="RBS63" i="7" s="1"/>
  <c r="RBU63" i="7" s="1"/>
  <c r="RBW63" i="7" s="1"/>
  <c r="RBY63" i="7" s="1"/>
  <c r="RCA63" i="7" s="1"/>
  <c r="RCC63" i="7" s="1"/>
  <c r="RCE63" i="7" s="1"/>
  <c r="RCG63" i="7" s="1"/>
  <c r="RCI63" i="7" s="1"/>
  <c r="RCK63" i="7" s="1"/>
  <c r="RCM63" i="7" s="1"/>
  <c r="RCO63" i="7" s="1"/>
  <c r="RCQ63" i="7" s="1"/>
  <c r="RCS63" i="7" s="1"/>
  <c r="RCU63" i="7" s="1"/>
  <c r="RCW63" i="7" s="1"/>
  <c r="RCY63" i="7" s="1"/>
  <c r="RDA63" i="7" s="1"/>
  <c r="RDC63" i="7" s="1"/>
  <c r="RDE63" i="7" s="1"/>
  <c r="RDG63" i="7" s="1"/>
  <c r="RDI63" i="7" s="1"/>
  <c r="RDK63" i="7" s="1"/>
  <c r="RDM63" i="7" s="1"/>
  <c r="RDO63" i="7" s="1"/>
  <c r="RDQ63" i="7" s="1"/>
  <c r="RDS63" i="7" s="1"/>
  <c r="RDU63" i="7" s="1"/>
  <c r="RDW63" i="7" s="1"/>
  <c r="RDY63" i="7" s="1"/>
  <c r="REA63" i="7" s="1"/>
  <c r="REC63" i="7" s="1"/>
  <c r="REE63" i="7" s="1"/>
  <c r="REG63" i="7" s="1"/>
  <c r="REI63" i="7" s="1"/>
  <c r="REK63" i="7" s="1"/>
  <c r="REM63" i="7" s="1"/>
  <c r="REO63" i="7" s="1"/>
  <c r="REQ63" i="7" s="1"/>
  <c r="RES63" i="7" s="1"/>
  <c r="REU63" i="7" s="1"/>
  <c r="REW63" i="7" s="1"/>
  <c r="REY63" i="7" s="1"/>
  <c r="RFA63" i="7" s="1"/>
  <c r="RFC63" i="7" s="1"/>
  <c r="RFE63" i="7" s="1"/>
  <c r="RFG63" i="7" s="1"/>
  <c r="RFI63" i="7" s="1"/>
  <c r="RFK63" i="7" s="1"/>
  <c r="RFM63" i="7" s="1"/>
  <c r="RFO63" i="7" s="1"/>
  <c r="RFQ63" i="7" s="1"/>
  <c r="RFS63" i="7" s="1"/>
  <c r="RFU63" i="7" s="1"/>
  <c r="RFW63" i="7" s="1"/>
  <c r="RFY63" i="7" s="1"/>
  <c r="RGA63" i="7" s="1"/>
  <c r="RGC63" i="7" s="1"/>
  <c r="RGE63" i="7" s="1"/>
  <c r="RGG63" i="7" s="1"/>
  <c r="RGI63" i="7" s="1"/>
  <c r="RGK63" i="7" s="1"/>
  <c r="RGM63" i="7" s="1"/>
  <c r="RGO63" i="7" s="1"/>
  <c r="RGQ63" i="7" s="1"/>
  <c r="RGS63" i="7" s="1"/>
  <c r="RGU63" i="7" s="1"/>
  <c r="RGW63" i="7" s="1"/>
  <c r="RGY63" i="7" s="1"/>
  <c r="RHA63" i="7" s="1"/>
  <c r="RHC63" i="7" s="1"/>
  <c r="RHE63" i="7" s="1"/>
  <c r="RHG63" i="7" s="1"/>
  <c r="RHI63" i="7" s="1"/>
  <c r="RHK63" i="7" s="1"/>
  <c r="RHM63" i="7" s="1"/>
  <c r="RHO63" i="7" s="1"/>
  <c r="RHQ63" i="7" s="1"/>
  <c r="RHS63" i="7" s="1"/>
  <c r="RHU63" i="7" s="1"/>
  <c r="RHW63" i="7" s="1"/>
  <c r="RHY63" i="7" s="1"/>
  <c r="RIA63" i="7" s="1"/>
  <c r="RIC63" i="7" s="1"/>
  <c r="RIE63" i="7" s="1"/>
  <c r="RIG63" i="7" s="1"/>
  <c r="RII63" i="7" s="1"/>
  <c r="RIK63" i="7" s="1"/>
  <c r="RIM63" i="7" s="1"/>
  <c r="RIO63" i="7" s="1"/>
  <c r="RIQ63" i="7" s="1"/>
  <c r="RIS63" i="7" s="1"/>
  <c r="RIU63" i="7" s="1"/>
  <c r="RIW63" i="7" s="1"/>
  <c r="RIY63" i="7" s="1"/>
  <c r="RJA63" i="7" s="1"/>
  <c r="RJC63" i="7" s="1"/>
  <c r="RJE63" i="7" s="1"/>
  <c r="RJG63" i="7" s="1"/>
  <c r="RJI63" i="7" s="1"/>
  <c r="RJK63" i="7" s="1"/>
  <c r="RJM63" i="7" s="1"/>
  <c r="RJO63" i="7" s="1"/>
  <c r="RJQ63" i="7" s="1"/>
  <c r="RJS63" i="7" s="1"/>
  <c r="RJU63" i="7" s="1"/>
  <c r="RJW63" i="7" s="1"/>
  <c r="RJY63" i="7" s="1"/>
  <c r="RKA63" i="7" s="1"/>
  <c r="RKC63" i="7" s="1"/>
  <c r="RKE63" i="7" s="1"/>
  <c r="RKG63" i="7" s="1"/>
  <c r="RKI63" i="7" s="1"/>
  <c r="RKK63" i="7" s="1"/>
  <c r="RKM63" i="7" s="1"/>
  <c r="RKO63" i="7" s="1"/>
  <c r="RKQ63" i="7" s="1"/>
  <c r="RKS63" i="7" s="1"/>
  <c r="RKU63" i="7" s="1"/>
  <c r="RKW63" i="7" s="1"/>
  <c r="RKY63" i="7" s="1"/>
  <c r="RLA63" i="7" s="1"/>
  <c r="RLC63" i="7" s="1"/>
  <c r="RLE63" i="7" s="1"/>
  <c r="RLG63" i="7" s="1"/>
  <c r="RLI63" i="7" s="1"/>
  <c r="RLK63" i="7" s="1"/>
  <c r="RLM63" i="7" s="1"/>
  <c r="RLO63" i="7" s="1"/>
  <c r="RLQ63" i="7" s="1"/>
  <c r="RLS63" i="7" s="1"/>
  <c r="RLU63" i="7" s="1"/>
  <c r="RLW63" i="7" s="1"/>
  <c r="RLY63" i="7" s="1"/>
  <c r="RMA63" i="7" s="1"/>
  <c r="RMC63" i="7" s="1"/>
  <c r="RME63" i="7" s="1"/>
  <c r="RMG63" i="7" s="1"/>
  <c r="RMI63" i="7" s="1"/>
  <c r="RMK63" i="7" s="1"/>
  <c r="RMM63" i="7" s="1"/>
  <c r="RMO63" i="7" s="1"/>
  <c r="RMQ63" i="7" s="1"/>
  <c r="RMS63" i="7" s="1"/>
  <c r="RMU63" i="7" s="1"/>
  <c r="RMW63" i="7" s="1"/>
  <c r="RMY63" i="7" s="1"/>
  <c r="RNA63" i="7" s="1"/>
  <c r="RNC63" i="7" s="1"/>
  <c r="RNE63" i="7" s="1"/>
  <c r="RNG63" i="7" s="1"/>
  <c r="RNI63" i="7" s="1"/>
  <c r="RNK63" i="7" s="1"/>
  <c r="RNM63" i="7" s="1"/>
  <c r="RNO63" i="7" s="1"/>
  <c r="RNQ63" i="7" s="1"/>
  <c r="RNS63" i="7" s="1"/>
  <c r="RNU63" i="7" s="1"/>
  <c r="RNW63" i="7" s="1"/>
  <c r="RNY63" i="7" s="1"/>
  <c r="ROA63" i="7" s="1"/>
  <c r="ROC63" i="7" s="1"/>
  <c r="ROE63" i="7" s="1"/>
  <c r="ROG63" i="7" s="1"/>
  <c r="ROI63" i="7" s="1"/>
  <c r="ROK63" i="7" s="1"/>
  <c r="ROM63" i="7" s="1"/>
  <c r="ROO63" i="7" s="1"/>
  <c r="ROQ63" i="7" s="1"/>
  <c r="ROS63" i="7" s="1"/>
  <c r="ROU63" i="7" s="1"/>
  <c r="ROW63" i="7" s="1"/>
  <c r="ROY63" i="7" s="1"/>
  <c r="RPA63" i="7" s="1"/>
  <c r="RPC63" i="7" s="1"/>
  <c r="RPE63" i="7" s="1"/>
  <c r="RPG63" i="7" s="1"/>
  <c r="RPI63" i="7" s="1"/>
  <c r="RPK63" i="7" s="1"/>
  <c r="RPM63" i="7" s="1"/>
  <c r="RPO63" i="7" s="1"/>
  <c r="RPQ63" i="7" s="1"/>
  <c r="RPS63" i="7" s="1"/>
  <c r="RPU63" i="7" s="1"/>
  <c r="RPW63" i="7" s="1"/>
  <c r="RPY63" i="7" s="1"/>
  <c r="RQA63" i="7" s="1"/>
  <c r="RQC63" i="7" s="1"/>
  <c r="RQE63" i="7" s="1"/>
  <c r="RQG63" i="7" s="1"/>
  <c r="RQI63" i="7" s="1"/>
  <c r="RQK63" i="7" s="1"/>
  <c r="RQM63" i="7" s="1"/>
  <c r="RQO63" i="7" s="1"/>
  <c r="RQQ63" i="7" s="1"/>
  <c r="RQS63" i="7" s="1"/>
  <c r="RQU63" i="7" s="1"/>
  <c r="RQW63" i="7" s="1"/>
  <c r="RQY63" i="7" s="1"/>
  <c r="RRA63" i="7" s="1"/>
  <c r="RRC63" i="7" s="1"/>
  <c r="RRE63" i="7" s="1"/>
  <c r="RRG63" i="7" s="1"/>
  <c r="RRI63" i="7" s="1"/>
  <c r="RRK63" i="7" s="1"/>
  <c r="RRM63" i="7" s="1"/>
  <c r="RRO63" i="7" s="1"/>
  <c r="RRQ63" i="7" s="1"/>
  <c r="RRS63" i="7" s="1"/>
  <c r="RRU63" i="7" s="1"/>
  <c r="RRW63" i="7" s="1"/>
  <c r="RRY63" i="7" s="1"/>
  <c r="RSA63" i="7" s="1"/>
  <c r="RSC63" i="7" s="1"/>
  <c r="RSE63" i="7" s="1"/>
  <c r="RSG63" i="7" s="1"/>
  <c r="RSI63" i="7" s="1"/>
  <c r="RSK63" i="7" s="1"/>
  <c r="RSM63" i="7" s="1"/>
  <c r="RSO63" i="7" s="1"/>
  <c r="RSQ63" i="7" s="1"/>
  <c r="RSS63" i="7" s="1"/>
  <c r="RSU63" i="7" s="1"/>
  <c r="RSW63" i="7" s="1"/>
  <c r="RSY63" i="7" s="1"/>
  <c r="RTA63" i="7" s="1"/>
  <c r="RTC63" i="7" s="1"/>
  <c r="RTE63" i="7" s="1"/>
  <c r="RTG63" i="7" s="1"/>
  <c r="RTI63" i="7" s="1"/>
  <c r="RTK63" i="7" s="1"/>
  <c r="RTM63" i="7" s="1"/>
  <c r="RTO63" i="7" s="1"/>
  <c r="RTQ63" i="7" s="1"/>
  <c r="RTS63" i="7" s="1"/>
  <c r="RTU63" i="7" s="1"/>
  <c r="RTW63" i="7" s="1"/>
  <c r="RTY63" i="7" s="1"/>
  <c r="RUA63" i="7" s="1"/>
  <c r="RUC63" i="7" s="1"/>
  <c r="RUE63" i="7" s="1"/>
  <c r="RUG63" i="7" s="1"/>
  <c r="RUI63" i="7" s="1"/>
  <c r="RUK63" i="7" s="1"/>
  <c r="RUM63" i="7" s="1"/>
  <c r="RUO63" i="7" s="1"/>
  <c r="RUQ63" i="7" s="1"/>
  <c r="RUS63" i="7" s="1"/>
  <c r="RUU63" i="7" s="1"/>
  <c r="RUW63" i="7" s="1"/>
  <c r="RUY63" i="7" s="1"/>
  <c r="RVA63" i="7" s="1"/>
  <c r="RVC63" i="7" s="1"/>
  <c r="RVE63" i="7" s="1"/>
  <c r="RVG63" i="7" s="1"/>
  <c r="RVI63" i="7" s="1"/>
  <c r="RVK63" i="7" s="1"/>
  <c r="RVM63" i="7" s="1"/>
  <c r="RVO63" i="7" s="1"/>
  <c r="RVQ63" i="7" s="1"/>
  <c r="RVS63" i="7" s="1"/>
  <c r="RVU63" i="7" s="1"/>
  <c r="RVW63" i="7" s="1"/>
  <c r="RVY63" i="7" s="1"/>
  <c r="RWA63" i="7" s="1"/>
  <c r="RWC63" i="7" s="1"/>
  <c r="RWE63" i="7" s="1"/>
  <c r="RWG63" i="7" s="1"/>
  <c r="RWI63" i="7" s="1"/>
  <c r="RWK63" i="7" s="1"/>
  <c r="RWM63" i="7" s="1"/>
  <c r="RWO63" i="7" s="1"/>
  <c r="RWQ63" i="7" s="1"/>
  <c r="RWS63" i="7" s="1"/>
  <c r="RWU63" i="7" s="1"/>
  <c r="RWW63" i="7" s="1"/>
  <c r="RWY63" i="7" s="1"/>
  <c r="RXA63" i="7" s="1"/>
  <c r="RXC63" i="7" s="1"/>
  <c r="RXE63" i="7" s="1"/>
  <c r="RXG63" i="7" s="1"/>
  <c r="RXI63" i="7" s="1"/>
  <c r="RXK63" i="7" s="1"/>
  <c r="RXM63" i="7" s="1"/>
  <c r="RXO63" i="7" s="1"/>
  <c r="RXQ63" i="7" s="1"/>
  <c r="RXS63" i="7" s="1"/>
  <c r="RXU63" i="7" s="1"/>
  <c r="RXW63" i="7" s="1"/>
  <c r="RXY63" i="7" s="1"/>
  <c r="RYA63" i="7" s="1"/>
  <c r="RYC63" i="7" s="1"/>
  <c r="RYE63" i="7" s="1"/>
  <c r="RYG63" i="7" s="1"/>
  <c r="RYI63" i="7" s="1"/>
  <c r="RYK63" i="7" s="1"/>
  <c r="RYM63" i="7" s="1"/>
  <c r="RYO63" i="7" s="1"/>
  <c r="RYQ63" i="7" s="1"/>
  <c r="RYS63" i="7" s="1"/>
  <c r="RYU63" i="7" s="1"/>
  <c r="RYW63" i="7" s="1"/>
  <c r="RYY63" i="7" s="1"/>
  <c r="RZA63" i="7" s="1"/>
  <c r="RZC63" i="7" s="1"/>
  <c r="RZE63" i="7" s="1"/>
  <c r="RZG63" i="7" s="1"/>
  <c r="RZI63" i="7" s="1"/>
  <c r="RZK63" i="7" s="1"/>
  <c r="RZM63" i="7" s="1"/>
  <c r="RZO63" i="7" s="1"/>
  <c r="RZQ63" i="7" s="1"/>
  <c r="RZS63" i="7" s="1"/>
  <c r="RZU63" i="7" s="1"/>
  <c r="RZW63" i="7" s="1"/>
  <c r="RZY63" i="7" s="1"/>
  <c r="SAA63" i="7" s="1"/>
  <c r="SAC63" i="7" s="1"/>
  <c r="SAE63" i="7" s="1"/>
  <c r="SAG63" i="7" s="1"/>
  <c r="SAI63" i="7" s="1"/>
  <c r="SAK63" i="7" s="1"/>
  <c r="SAM63" i="7" s="1"/>
  <c r="SAO63" i="7" s="1"/>
  <c r="SAQ63" i="7" s="1"/>
  <c r="SAS63" i="7" s="1"/>
  <c r="SAU63" i="7" s="1"/>
  <c r="SAW63" i="7" s="1"/>
  <c r="SAY63" i="7" s="1"/>
  <c r="SBA63" i="7" s="1"/>
  <c r="SBC63" i="7" s="1"/>
  <c r="SBE63" i="7" s="1"/>
  <c r="SBG63" i="7" s="1"/>
  <c r="SBI63" i="7" s="1"/>
  <c r="SBK63" i="7" s="1"/>
  <c r="SBM63" i="7" s="1"/>
  <c r="SBO63" i="7" s="1"/>
  <c r="SBQ63" i="7" s="1"/>
  <c r="SBS63" i="7" s="1"/>
  <c r="SBU63" i="7" s="1"/>
  <c r="SBW63" i="7" s="1"/>
  <c r="SBY63" i="7" s="1"/>
  <c r="SCA63" i="7" s="1"/>
  <c r="SCC63" i="7" s="1"/>
  <c r="SCE63" i="7" s="1"/>
  <c r="SCG63" i="7" s="1"/>
  <c r="SCI63" i="7" s="1"/>
  <c r="SCK63" i="7" s="1"/>
  <c r="SCM63" i="7" s="1"/>
  <c r="SCO63" i="7" s="1"/>
  <c r="SCQ63" i="7" s="1"/>
  <c r="SCS63" i="7" s="1"/>
  <c r="SCU63" i="7" s="1"/>
  <c r="SCW63" i="7" s="1"/>
  <c r="SCY63" i="7" s="1"/>
  <c r="SDA63" i="7" s="1"/>
  <c r="SDC63" i="7" s="1"/>
  <c r="SDE63" i="7" s="1"/>
  <c r="SDG63" i="7" s="1"/>
  <c r="SDI63" i="7" s="1"/>
  <c r="SDK63" i="7" s="1"/>
  <c r="SDM63" i="7" s="1"/>
  <c r="SDO63" i="7" s="1"/>
  <c r="SDQ63" i="7" s="1"/>
  <c r="SDS63" i="7" s="1"/>
  <c r="SDU63" i="7" s="1"/>
  <c r="SDW63" i="7" s="1"/>
  <c r="SDY63" i="7" s="1"/>
  <c r="SEA63" i="7" s="1"/>
  <c r="SEC63" i="7" s="1"/>
  <c r="SEE63" i="7" s="1"/>
  <c r="SEG63" i="7" s="1"/>
  <c r="SEI63" i="7" s="1"/>
  <c r="SEK63" i="7" s="1"/>
  <c r="SEM63" i="7" s="1"/>
  <c r="SEO63" i="7" s="1"/>
  <c r="SEQ63" i="7" s="1"/>
  <c r="SES63" i="7" s="1"/>
  <c r="SEU63" i="7" s="1"/>
  <c r="SEW63" i="7" s="1"/>
  <c r="SEY63" i="7" s="1"/>
  <c r="SFA63" i="7" s="1"/>
  <c r="SFC63" i="7" s="1"/>
  <c r="SFE63" i="7" s="1"/>
  <c r="SFG63" i="7" s="1"/>
  <c r="SFI63" i="7" s="1"/>
  <c r="SFK63" i="7" s="1"/>
  <c r="SFM63" i="7" s="1"/>
  <c r="SFO63" i="7" s="1"/>
  <c r="SFQ63" i="7" s="1"/>
  <c r="SFS63" i="7" s="1"/>
  <c r="SFU63" i="7" s="1"/>
  <c r="SFW63" i="7" s="1"/>
  <c r="SFY63" i="7" s="1"/>
  <c r="SGA63" i="7" s="1"/>
  <c r="SGC63" i="7" s="1"/>
  <c r="SGE63" i="7" s="1"/>
  <c r="SGG63" i="7" s="1"/>
  <c r="SGI63" i="7" s="1"/>
  <c r="SGK63" i="7" s="1"/>
  <c r="SGM63" i="7" s="1"/>
  <c r="SGO63" i="7" s="1"/>
  <c r="SGQ63" i="7" s="1"/>
  <c r="SGS63" i="7" s="1"/>
  <c r="SGU63" i="7" s="1"/>
  <c r="SGW63" i="7" s="1"/>
  <c r="SGY63" i="7" s="1"/>
  <c r="SHA63" i="7" s="1"/>
  <c r="SHC63" i="7" s="1"/>
  <c r="SHE63" i="7" s="1"/>
  <c r="SHG63" i="7" s="1"/>
  <c r="SHI63" i="7" s="1"/>
  <c r="SHK63" i="7" s="1"/>
  <c r="SHM63" i="7" s="1"/>
  <c r="SHO63" i="7" s="1"/>
  <c r="SHQ63" i="7" s="1"/>
  <c r="SHS63" i="7" s="1"/>
  <c r="SHU63" i="7" s="1"/>
  <c r="SHW63" i="7" s="1"/>
  <c r="SHY63" i="7" s="1"/>
  <c r="SIA63" i="7" s="1"/>
  <c r="SIC63" i="7" s="1"/>
  <c r="SIE63" i="7" s="1"/>
  <c r="SIG63" i="7" s="1"/>
  <c r="SII63" i="7" s="1"/>
  <c r="SIK63" i="7" s="1"/>
  <c r="SIM63" i="7" s="1"/>
  <c r="SIO63" i="7" s="1"/>
  <c r="SIQ63" i="7" s="1"/>
  <c r="SIS63" i="7" s="1"/>
  <c r="SIU63" i="7" s="1"/>
  <c r="SIW63" i="7" s="1"/>
  <c r="SIY63" i="7" s="1"/>
  <c r="SJA63" i="7" s="1"/>
  <c r="SJC63" i="7" s="1"/>
  <c r="SJE63" i="7" s="1"/>
  <c r="SJG63" i="7" s="1"/>
  <c r="SJI63" i="7" s="1"/>
  <c r="SJK63" i="7" s="1"/>
  <c r="SJM63" i="7" s="1"/>
  <c r="SJO63" i="7" s="1"/>
  <c r="SJQ63" i="7" s="1"/>
  <c r="SJS63" i="7" s="1"/>
  <c r="SJU63" i="7" s="1"/>
  <c r="SJW63" i="7" s="1"/>
  <c r="SJY63" i="7" s="1"/>
  <c r="SKA63" i="7" s="1"/>
  <c r="SKC63" i="7" s="1"/>
  <c r="SKE63" i="7" s="1"/>
  <c r="SKG63" i="7" s="1"/>
  <c r="SKI63" i="7" s="1"/>
  <c r="SKK63" i="7" s="1"/>
  <c r="SKM63" i="7" s="1"/>
  <c r="SKO63" i="7" s="1"/>
  <c r="SKQ63" i="7" s="1"/>
  <c r="SKS63" i="7" s="1"/>
  <c r="SKU63" i="7" s="1"/>
  <c r="SKW63" i="7" s="1"/>
  <c r="SKY63" i="7" s="1"/>
  <c r="SLA63" i="7" s="1"/>
  <c r="SLC63" i="7" s="1"/>
  <c r="SLE63" i="7" s="1"/>
  <c r="SLG63" i="7" s="1"/>
  <c r="SLI63" i="7" s="1"/>
  <c r="SLK63" i="7" s="1"/>
  <c r="SLM63" i="7" s="1"/>
  <c r="SLO63" i="7" s="1"/>
  <c r="SLQ63" i="7" s="1"/>
  <c r="SLS63" i="7" s="1"/>
  <c r="SLU63" i="7" s="1"/>
  <c r="SLW63" i="7" s="1"/>
  <c r="SLY63" i="7" s="1"/>
  <c r="SMA63" i="7" s="1"/>
  <c r="SMC63" i="7" s="1"/>
  <c r="SME63" i="7" s="1"/>
  <c r="SMG63" i="7" s="1"/>
  <c r="SMI63" i="7" s="1"/>
  <c r="SMK63" i="7" s="1"/>
  <c r="SMM63" i="7" s="1"/>
  <c r="SMO63" i="7" s="1"/>
  <c r="SMQ63" i="7" s="1"/>
  <c r="SMS63" i="7" s="1"/>
  <c r="SMU63" i="7" s="1"/>
  <c r="SMW63" i="7" s="1"/>
  <c r="SMY63" i="7" s="1"/>
  <c r="SNA63" i="7" s="1"/>
  <c r="SNC63" i="7" s="1"/>
  <c r="SNE63" i="7" s="1"/>
  <c r="SNG63" i="7" s="1"/>
  <c r="SNI63" i="7" s="1"/>
  <c r="SNK63" i="7" s="1"/>
  <c r="SNM63" i="7" s="1"/>
  <c r="SNO63" i="7" s="1"/>
  <c r="SNQ63" i="7" s="1"/>
  <c r="SNS63" i="7" s="1"/>
  <c r="SNU63" i="7" s="1"/>
  <c r="SNW63" i="7" s="1"/>
  <c r="SNY63" i="7" s="1"/>
  <c r="SOA63" i="7" s="1"/>
  <c r="SOC63" i="7" s="1"/>
  <c r="SOE63" i="7" s="1"/>
  <c r="SOG63" i="7" s="1"/>
  <c r="SOI63" i="7" s="1"/>
  <c r="SOK63" i="7" s="1"/>
  <c r="SOM63" i="7" s="1"/>
  <c r="SOO63" i="7" s="1"/>
  <c r="SOQ63" i="7" s="1"/>
  <c r="SOS63" i="7" s="1"/>
  <c r="SOU63" i="7" s="1"/>
  <c r="SOW63" i="7" s="1"/>
  <c r="SOY63" i="7" s="1"/>
  <c r="SPA63" i="7" s="1"/>
  <c r="SPC63" i="7" s="1"/>
  <c r="SPE63" i="7" s="1"/>
  <c r="SPG63" i="7" s="1"/>
  <c r="SPI63" i="7" s="1"/>
  <c r="SPK63" i="7" s="1"/>
  <c r="SPM63" i="7" s="1"/>
  <c r="SPO63" i="7" s="1"/>
  <c r="SPQ63" i="7" s="1"/>
  <c r="SPS63" i="7" s="1"/>
  <c r="SPU63" i="7" s="1"/>
  <c r="SPW63" i="7" s="1"/>
  <c r="SPY63" i="7" s="1"/>
  <c r="SQA63" i="7" s="1"/>
  <c r="SQC63" i="7" s="1"/>
  <c r="SQE63" i="7" s="1"/>
  <c r="SQG63" i="7" s="1"/>
  <c r="SQI63" i="7" s="1"/>
  <c r="SQK63" i="7" s="1"/>
  <c r="SQM63" i="7" s="1"/>
  <c r="SQO63" i="7" s="1"/>
  <c r="SQQ63" i="7" s="1"/>
  <c r="SQS63" i="7" s="1"/>
  <c r="SQU63" i="7" s="1"/>
  <c r="SQW63" i="7" s="1"/>
  <c r="SQY63" i="7" s="1"/>
  <c r="SRA63" i="7" s="1"/>
  <c r="SRC63" i="7" s="1"/>
  <c r="SRE63" i="7" s="1"/>
  <c r="SRG63" i="7" s="1"/>
  <c r="SRI63" i="7" s="1"/>
  <c r="SRK63" i="7" s="1"/>
  <c r="SRM63" i="7" s="1"/>
  <c r="SRO63" i="7" s="1"/>
  <c r="SRQ63" i="7" s="1"/>
  <c r="SRS63" i="7" s="1"/>
  <c r="SRU63" i="7" s="1"/>
  <c r="SRW63" i="7" s="1"/>
  <c r="SRY63" i="7" s="1"/>
  <c r="SSA63" i="7" s="1"/>
  <c r="SSC63" i="7" s="1"/>
  <c r="SSE63" i="7" s="1"/>
  <c r="SSG63" i="7" s="1"/>
  <c r="SSI63" i="7" s="1"/>
  <c r="SSK63" i="7" s="1"/>
  <c r="SSM63" i="7" s="1"/>
  <c r="SSO63" i="7" s="1"/>
  <c r="SSQ63" i="7" s="1"/>
  <c r="SSS63" i="7" s="1"/>
  <c r="SSU63" i="7" s="1"/>
  <c r="SSW63" i="7" s="1"/>
  <c r="SSY63" i="7" s="1"/>
  <c r="STA63" i="7" s="1"/>
  <c r="STC63" i="7" s="1"/>
  <c r="STE63" i="7" s="1"/>
  <c r="STG63" i="7" s="1"/>
  <c r="STI63" i="7" s="1"/>
  <c r="STK63" i="7" s="1"/>
  <c r="STM63" i="7" s="1"/>
  <c r="STO63" i="7" s="1"/>
  <c r="STQ63" i="7" s="1"/>
  <c r="STS63" i="7" s="1"/>
  <c r="STU63" i="7" s="1"/>
  <c r="STW63" i="7" s="1"/>
  <c r="STY63" i="7" s="1"/>
  <c r="SUA63" i="7" s="1"/>
  <c r="SUC63" i="7" s="1"/>
  <c r="SUE63" i="7" s="1"/>
  <c r="SUG63" i="7" s="1"/>
  <c r="SUI63" i="7" s="1"/>
  <c r="SUK63" i="7" s="1"/>
  <c r="SUM63" i="7" s="1"/>
  <c r="SUO63" i="7" s="1"/>
  <c r="SUQ63" i="7" s="1"/>
  <c r="SUS63" i="7" s="1"/>
  <c r="SUU63" i="7" s="1"/>
  <c r="SUW63" i="7" s="1"/>
  <c r="SUY63" i="7" s="1"/>
  <c r="SVA63" i="7" s="1"/>
  <c r="SVC63" i="7" s="1"/>
  <c r="SVE63" i="7" s="1"/>
  <c r="SVG63" i="7" s="1"/>
  <c r="SVI63" i="7" s="1"/>
  <c r="SVK63" i="7" s="1"/>
  <c r="SVM63" i="7" s="1"/>
  <c r="SVO63" i="7" s="1"/>
  <c r="SVQ63" i="7" s="1"/>
  <c r="SVS63" i="7" s="1"/>
  <c r="SVU63" i="7" s="1"/>
  <c r="SVW63" i="7" s="1"/>
  <c r="SVY63" i="7" s="1"/>
  <c r="SWA63" i="7" s="1"/>
  <c r="SWC63" i="7" s="1"/>
  <c r="SWE63" i="7" s="1"/>
  <c r="SWG63" i="7" s="1"/>
  <c r="SWI63" i="7" s="1"/>
  <c r="SWK63" i="7" s="1"/>
  <c r="SWM63" i="7" s="1"/>
  <c r="SWO63" i="7" s="1"/>
  <c r="SWQ63" i="7" s="1"/>
  <c r="SWS63" i="7" s="1"/>
  <c r="SWU63" i="7" s="1"/>
  <c r="SWW63" i="7" s="1"/>
  <c r="SWY63" i="7" s="1"/>
  <c r="SXA63" i="7" s="1"/>
  <c r="SXC63" i="7" s="1"/>
  <c r="SXE63" i="7" s="1"/>
  <c r="SXG63" i="7" s="1"/>
  <c r="SXI63" i="7" s="1"/>
  <c r="SXK63" i="7" s="1"/>
  <c r="SXM63" i="7" s="1"/>
  <c r="SXO63" i="7" s="1"/>
  <c r="SXQ63" i="7" s="1"/>
  <c r="SXS63" i="7" s="1"/>
  <c r="SXU63" i="7" s="1"/>
  <c r="SXW63" i="7" s="1"/>
  <c r="SXY63" i="7" s="1"/>
  <c r="SYA63" i="7" s="1"/>
  <c r="SYC63" i="7" s="1"/>
  <c r="SYE63" i="7" s="1"/>
  <c r="SYG63" i="7" s="1"/>
  <c r="SYI63" i="7" s="1"/>
  <c r="SYK63" i="7" s="1"/>
  <c r="SYM63" i="7" s="1"/>
  <c r="SYO63" i="7" s="1"/>
  <c r="SYQ63" i="7" s="1"/>
  <c r="SYS63" i="7" s="1"/>
  <c r="SYU63" i="7" s="1"/>
  <c r="SYW63" i="7" s="1"/>
  <c r="SYY63" i="7" s="1"/>
  <c r="SZA63" i="7" s="1"/>
  <c r="SZC63" i="7" s="1"/>
  <c r="SZE63" i="7" s="1"/>
  <c r="SZG63" i="7" s="1"/>
  <c r="SZI63" i="7" s="1"/>
  <c r="SZK63" i="7" s="1"/>
  <c r="SZM63" i="7" s="1"/>
  <c r="SZO63" i="7" s="1"/>
  <c r="SZQ63" i="7" s="1"/>
  <c r="SZS63" i="7" s="1"/>
  <c r="SZU63" i="7" s="1"/>
  <c r="SZW63" i="7" s="1"/>
  <c r="SZY63" i="7" s="1"/>
  <c r="TAA63" i="7" s="1"/>
  <c r="TAC63" i="7" s="1"/>
  <c r="TAE63" i="7" s="1"/>
  <c r="TAG63" i="7" s="1"/>
  <c r="TAI63" i="7" s="1"/>
  <c r="TAK63" i="7" s="1"/>
  <c r="TAM63" i="7" s="1"/>
  <c r="TAO63" i="7" s="1"/>
  <c r="TAQ63" i="7" s="1"/>
  <c r="TAS63" i="7" s="1"/>
  <c r="TAU63" i="7" s="1"/>
  <c r="TAW63" i="7" s="1"/>
  <c r="TAY63" i="7" s="1"/>
  <c r="TBA63" i="7" s="1"/>
  <c r="TBC63" i="7" s="1"/>
  <c r="TBE63" i="7" s="1"/>
  <c r="TBG63" i="7" s="1"/>
  <c r="TBI63" i="7" s="1"/>
  <c r="TBK63" i="7" s="1"/>
  <c r="TBM63" i="7" s="1"/>
  <c r="TBO63" i="7" s="1"/>
  <c r="TBQ63" i="7" s="1"/>
  <c r="TBS63" i="7" s="1"/>
  <c r="TBU63" i="7" s="1"/>
  <c r="TBW63" i="7" s="1"/>
  <c r="TBY63" i="7" s="1"/>
  <c r="TCA63" i="7" s="1"/>
  <c r="TCC63" i="7" s="1"/>
  <c r="TCE63" i="7" s="1"/>
  <c r="TCG63" i="7" s="1"/>
  <c r="TCI63" i="7" s="1"/>
  <c r="TCK63" i="7" s="1"/>
  <c r="TCM63" i="7" s="1"/>
  <c r="TCO63" i="7" s="1"/>
  <c r="TCQ63" i="7" s="1"/>
  <c r="TCS63" i="7" s="1"/>
  <c r="TCU63" i="7" s="1"/>
  <c r="TCW63" i="7" s="1"/>
  <c r="TCY63" i="7" s="1"/>
  <c r="TDA63" i="7" s="1"/>
  <c r="TDC63" i="7" s="1"/>
  <c r="TDE63" i="7" s="1"/>
  <c r="TDG63" i="7" s="1"/>
  <c r="TDI63" i="7" s="1"/>
  <c r="TDK63" i="7" s="1"/>
  <c r="TDM63" i="7" s="1"/>
  <c r="TDO63" i="7" s="1"/>
  <c r="TDQ63" i="7" s="1"/>
  <c r="TDS63" i="7" s="1"/>
  <c r="TDU63" i="7" s="1"/>
  <c r="TDW63" i="7" s="1"/>
  <c r="TDY63" i="7" s="1"/>
  <c r="TEA63" i="7" s="1"/>
  <c r="TEC63" i="7" s="1"/>
  <c r="TEE63" i="7" s="1"/>
  <c r="TEG63" i="7" s="1"/>
  <c r="TEI63" i="7" s="1"/>
  <c r="TEK63" i="7" s="1"/>
  <c r="TEM63" i="7" s="1"/>
  <c r="TEO63" i="7" s="1"/>
  <c r="TEQ63" i="7" s="1"/>
  <c r="TES63" i="7" s="1"/>
  <c r="TEU63" i="7" s="1"/>
  <c r="TEW63" i="7" s="1"/>
  <c r="TEY63" i="7" s="1"/>
  <c r="TFA63" i="7" s="1"/>
  <c r="TFC63" i="7" s="1"/>
  <c r="TFE63" i="7" s="1"/>
  <c r="TFG63" i="7" s="1"/>
  <c r="TFI63" i="7" s="1"/>
  <c r="TFK63" i="7" s="1"/>
  <c r="TFM63" i="7" s="1"/>
  <c r="TFO63" i="7" s="1"/>
  <c r="TFQ63" i="7" s="1"/>
  <c r="TFS63" i="7" s="1"/>
  <c r="TFU63" i="7" s="1"/>
  <c r="TFW63" i="7" s="1"/>
  <c r="TFY63" i="7" s="1"/>
  <c r="TGA63" i="7" s="1"/>
  <c r="TGC63" i="7" s="1"/>
  <c r="TGE63" i="7" s="1"/>
  <c r="TGG63" i="7" s="1"/>
  <c r="TGI63" i="7" s="1"/>
  <c r="TGK63" i="7" s="1"/>
  <c r="TGM63" i="7" s="1"/>
  <c r="TGO63" i="7" s="1"/>
  <c r="TGQ63" i="7" s="1"/>
  <c r="TGS63" i="7" s="1"/>
  <c r="TGU63" i="7" s="1"/>
  <c r="TGW63" i="7" s="1"/>
  <c r="TGY63" i="7" s="1"/>
  <c r="THA63" i="7" s="1"/>
  <c r="THC63" i="7" s="1"/>
  <c r="THE63" i="7" s="1"/>
  <c r="THG63" i="7" s="1"/>
  <c r="THI63" i="7" s="1"/>
  <c r="THK63" i="7" s="1"/>
  <c r="THM63" i="7" s="1"/>
  <c r="THO63" i="7" s="1"/>
  <c r="THQ63" i="7" s="1"/>
  <c r="THS63" i="7" s="1"/>
  <c r="THU63" i="7" s="1"/>
  <c r="THW63" i="7" s="1"/>
  <c r="THY63" i="7" s="1"/>
  <c r="TIA63" i="7" s="1"/>
  <c r="TIC63" i="7" s="1"/>
  <c r="TIE63" i="7" s="1"/>
  <c r="TIG63" i="7" s="1"/>
  <c r="TII63" i="7" s="1"/>
  <c r="TIK63" i="7" s="1"/>
  <c r="TIM63" i="7" s="1"/>
  <c r="TIO63" i="7" s="1"/>
  <c r="TIQ63" i="7" s="1"/>
  <c r="TIS63" i="7" s="1"/>
  <c r="TIU63" i="7" s="1"/>
  <c r="TIW63" i="7" s="1"/>
  <c r="TIY63" i="7" s="1"/>
  <c r="TJA63" i="7" s="1"/>
  <c r="TJC63" i="7" s="1"/>
  <c r="TJE63" i="7" s="1"/>
  <c r="TJG63" i="7" s="1"/>
  <c r="TJI63" i="7" s="1"/>
  <c r="TJK63" i="7" s="1"/>
  <c r="TJM63" i="7" s="1"/>
  <c r="TJO63" i="7" s="1"/>
  <c r="TJQ63" i="7" s="1"/>
  <c r="TJS63" i="7" s="1"/>
  <c r="TJU63" i="7" s="1"/>
  <c r="TJW63" i="7" s="1"/>
  <c r="TJY63" i="7" s="1"/>
  <c r="TKA63" i="7" s="1"/>
  <c r="TKC63" i="7" s="1"/>
  <c r="TKE63" i="7" s="1"/>
  <c r="TKG63" i="7" s="1"/>
  <c r="TKI63" i="7" s="1"/>
  <c r="TKK63" i="7" s="1"/>
  <c r="TKM63" i="7" s="1"/>
  <c r="TKO63" i="7" s="1"/>
  <c r="TKQ63" i="7" s="1"/>
  <c r="TKS63" i="7" s="1"/>
  <c r="TKU63" i="7" s="1"/>
  <c r="TKW63" i="7" s="1"/>
  <c r="TKY63" i="7" s="1"/>
  <c r="TLA63" i="7" s="1"/>
  <c r="TLC63" i="7" s="1"/>
  <c r="TLE63" i="7" s="1"/>
  <c r="TLG63" i="7" s="1"/>
  <c r="TLI63" i="7" s="1"/>
  <c r="TLK63" i="7" s="1"/>
  <c r="TLM63" i="7" s="1"/>
  <c r="TLO63" i="7" s="1"/>
  <c r="TLQ63" i="7" s="1"/>
  <c r="TLS63" i="7" s="1"/>
  <c r="TLU63" i="7" s="1"/>
  <c r="TLW63" i="7" s="1"/>
  <c r="TLY63" i="7" s="1"/>
  <c r="TMA63" i="7" s="1"/>
  <c r="TMC63" i="7" s="1"/>
  <c r="TME63" i="7" s="1"/>
  <c r="TMG63" i="7" s="1"/>
  <c r="TMI63" i="7" s="1"/>
  <c r="TMK63" i="7" s="1"/>
  <c r="TMM63" i="7" s="1"/>
  <c r="TMO63" i="7" s="1"/>
  <c r="TMQ63" i="7" s="1"/>
  <c r="TMS63" i="7" s="1"/>
  <c r="TMU63" i="7" s="1"/>
  <c r="TMW63" i="7" s="1"/>
  <c r="TMY63" i="7" s="1"/>
  <c r="TNA63" i="7" s="1"/>
  <c r="TNC63" i="7" s="1"/>
  <c r="TNE63" i="7" s="1"/>
  <c r="TNG63" i="7" s="1"/>
  <c r="TNI63" i="7" s="1"/>
  <c r="TNK63" i="7" s="1"/>
  <c r="TNM63" i="7" s="1"/>
  <c r="TNO63" i="7" s="1"/>
  <c r="TNQ63" i="7" s="1"/>
  <c r="TNS63" i="7" s="1"/>
  <c r="TNU63" i="7" s="1"/>
  <c r="TNW63" i="7" s="1"/>
  <c r="TNY63" i="7" s="1"/>
  <c r="TOA63" i="7" s="1"/>
  <c r="TOC63" i="7" s="1"/>
  <c r="TOE63" i="7" s="1"/>
  <c r="TOG63" i="7" s="1"/>
  <c r="TOI63" i="7" s="1"/>
  <c r="TOK63" i="7" s="1"/>
  <c r="TOM63" i="7" s="1"/>
  <c r="TOO63" i="7" s="1"/>
  <c r="TOQ63" i="7" s="1"/>
  <c r="TOS63" i="7" s="1"/>
  <c r="TOU63" i="7" s="1"/>
  <c r="TOW63" i="7" s="1"/>
  <c r="TOY63" i="7" s="1"/>
  <c r="TPA63" i="7" s="1"/>
  <c r="TPC63" i="7" s="1"/>
  <c r="TPE63" i="7" s="1"/>
  <c r="TPG63" i="7" s="1"/>
  <c r="TPI63" i="7" s="1"/>
  <c r="TPK63" i="7" s="1"/>
  <c r="TPM63" i="7" s="1"/>
  <c r="TPO63" i="7" s="1"/>
  <c r="TPQ63" i="7" s="1"/>
  <c r="TPS63" i="7" s="1"/>
  <c r="TPU63" i="7" s="1"/>
  <c r="TPW63" i="7" s="1"/>
  <c r="TPY63" i="7" s="1"/>
  <c r="TQA63" i="7" s="1"/>
  <c r="TQC63" i="7" s="1"/>
  <c r="TQE63" i="7" s="1"/>
  <c r="TQG63" i="7" s="1"/>
  <c r="TQI63" i="7" s="1"/>
  <c r="TQK63" i="7" s="1"/>
  <c r="TQM63" i="7" s="1"/>
  <c r="TQO63" i="7" s="1"/>
  <c r="TQQ63" i="7" s="1"/>
  <c r="TQS63" i="7" s="1"/>
  <c r="TQU63" i="7" s="1"/>
  <c r="TQW63" i="7" s="1"/>
  <c r="TQY63" i="7" s="1"/>
  <c r="TRA63" i="7" s="1"/>
  <c r="TRC63" i="7" s="1"/>
  <c r="TRE63" i="7" s="1"/>
  <c r="TRG63" i="7" s="1"/>
  <c r="TRI63" i="7" s="1"/>
  <c r="TRK63" i="7" s="1"/>
  <c r="TRM63" i="7" s="1"/>
  <c r="TRO63" i="7" s="1"/>
  <c r="TRQ63" i="7" s="1"/>
  <c r="TRS63" i="7" s="1"/>
  <c r="TRU63" i="7" s="1"/>
  <c r="TRW63" i="7" s="1"/>
  <c r="TRY63" i="7" s="1"/>
  <c r="TSA63" i="7" s="1"/>
  <c r="TSC63" i="7" s="1"/>
  <c r="TSE63" i="7" s="1"/>
  <c r="TSG63" i="7" s="1"/>
  <c r="TSI63" i="7" s="1"/>
  <c r="TSK63" i="7" s="1"/>
  <c r="TSM63" i="7" s="1"/>
  <c r="TSO63" i="7" s="1"/>
  <c r="TSQ63" i="7" s="1"/>
  <c r="TSS63" i="7" s="1"/>
  <c r="TSU63" i="7" s="1"/>
  <c r="TSW63" i="7" s="1"/>
  <c r="TSY63" i="7" s="1"/>
  <c r="TTA63" i="7" s="1"/>
  <c r="TTC63" i="7" s="1"/>
  <c r="TTE63" i="7" s="1"/>
  <c r="TTG63" i="7" s="1"/>
  <c r="TTI63" i="7" s="1"/>
  <c r="TTK63" i="7" s="1"/>
  <c r="TTM63" i="7" s="1"/>
  <c r="TTO63" i="7" s="1"/>
  <c r="TTQ63" i="7" s="1"/>
  <c r="TTS63" i="7" s="1"/>
  <c r="TTU63" i="7" s="1"/>
  <c r="TTW63" i="7" s="1"/>
  <c r="TTY63" i="7" s="1"/>
  <c r="TUA63" i="7" s="1"/>
  <c r="TUC63" i="7" s="1"/>
  <c r="TUE63" i="7" s="1"/>
  <c r="TUG63" i="7" s="1"/>
  <c r="TUI63" i="7" s="1"/>
  <c r="TUK63" i="7" s="1"/>
  <c r="TUM63" i="7" s="1"/>
  <c r="TUO63" i="7" s="1"/>
  <c r="TUQ63" i="7" s="1"/>
  <c r="TUS63" i="7" s="1"/>
  <c r="TUU63" i="7" s="1"/>
  <c r="TUW63" i="7" s="1"/>
  <c r="TUY63" i="7" s="1"/>
  <c r="TVA63" i="7" s="1"/>
  <c r="TVC63" i="7" s="1"/>
  <c r="TVE63" i="7" s="1"/>
  <c r="TVG63" i="7" s="1"/>
  <c r="TVI63" i="7" s="1"/>
  <c r="TVK63" i="7" s="1"/>
  <c r="TVM63" i="7" s="1"/>
  <c r="TVO63" i="7" s="1"/>
  <c r="TVQ63" i="7" s="1"/>
  <c r="TVS63" i="7" s="1"/>
  <c r="TVU63" i="7" s="1"/>
  <c r="TVW63" i="7" s="1"/>
  <c r="TVY63" i="7" s="1"/>
  <c r="TWA63" i="7" s="1"/>
  <c r="TWC63" i="7" s="1"/>
  <c r="TWE63" i="7" s="1"/>
  <c r="TWG63" i="7" s="1"/>
  <c r="TWI63" i="7" s="1"/>
  <c r="TWK63" i="7" s="1"/>
  <c r="TWM63" i="7" s="1"/>
  <c r="TWO63" i="7" s="1"/>
  <c r="TWQ63" i="7" s="1"/>
  <c r="TWS63" i="7" s="1"/>
  <c r="TWU63" i="7" s="1"/>
  <c r="TWW63" i="7" s="1"/>
  <c r="TWY63" i="7" s="1"/>
  <c r="TXA63" i="7" s="1"/>
  <c r="TXC63" i="7" s="1"/>
  <c r="TXE63" i="7" s="1"/>
  <c r="TXG63" i="7" s="1"/>
  <c r="TXI63" i="7" s="1"/>
  <c r="TXK63" i="7" s="1"/>
  <c r="TXM63" i="7" s="1"/>
  <c r="TXO63" i="7" s="1"/>
  <c r="TXQ63" i="7" s="1"/>
  <c r="TXS63" i="7" s="1"/>
  <c r="TXU63" i="7" s="1"/>
  <c r="TXW63" i="7" s="1"/>
  <c r="TXY63" i="7" s="1"/>
  <c r="TYA63" i="7" s="1"/>
  <c r="TYC63" i="7" s="1"/>
  <c r="TYE63" i="7" s="1"/>
  <c r="TYG63" i="7" s="1"/>
  <c r="TYI63" i="7" s="1"/>
  <c r="TYK63" i="7" s="1"/>
  <c r="TYM63" i="7" s="1"/>
  <c r="TYO63" i="7" s="1"/>
  <c r="TYQ63" i="7" s="1"/>
  <c r="TYS63" i="7" s="1"/>
  <c r="TYU63" i="7" s="1"/>
  <c r="TYW63" i="7" s="1"/>
  <c r="TYY63" i="7" s="1"/>
  <c r="TZA63" i="7" s="1"/>
  <c r="TZC63" i="7" s="1"/>
  <c r="TZE63" i="7" s="1"/>
  <c r="TZG63" i="7" s="1"/>
  <c r="TZI63" i="7" s="1"/>
  <c r="TZK63" i="7" s="1"/>
  <c r="TZM63" i="7" s="1"/>
  <c r="TZO63" i="7" s="1"/>
  <c r="TZQ63" i="7" s="1"/>
  <c r="TZS63" i="7" s="1"/>
  <c r="TZU63" i="7" s="1"/>
  <c r="TZW63" i="7" s="1"/>
  <c r="TZY63" i="7" s="1"/>
  <c r="UAA63" i="7" s="1"/>
  <c r="UAC63" i="7" s="1"/>
  <c r="UAE63" i="7" s="1"/>
  <c r="UAG63" i="7" s="1"/>
  <c r="UAI63" i="7" s="1"/>
  <c r="UAK63" i="7" s="1"/>
  <c r="UAM63" i="7" s="1"/>
  <c r="UAO63" i="7" s="1"/>
  <c r="UAQ63" i="7" s="1"/>
  <c r="UAS63" i="7" s="1"/>
  <c r="UAU63" i="7" s="1"/>
  <c r="UAW63" i="7" s="1"/>
  <c r="UAY63" i="7" s="1"/>
  <c r="UBA63" i="7" s="1"/>
  <c r="UBC63" i="7" s="1"/>
  <c r="UBE63" i="7" s="1"/>
  <c r="UBG63" i="7" s="1"/>
  <c r="UBI63" i="7" s="1"/>
  <c r="UBK63" i="7" s="1"/>
  <c r="UBM63" i="7" s="1"/>
  <c r="UBO63" i="7" s="1"/>
  <c r="UBQ63" i="7" s="1"/>
  <c r="UBS63" i="7" s="1"/>
  <c r="UBU63" i="7" s="1"/>
  <c r="UBW63" i="7" s="1"/>
  <c r="UBY63" i="7" s="1"/>
  <c r="UCA63" i="7" s="1"/>
  <c r="UCC63" i="7" s="1"/>
  <c r="UCE63" i="7" s="1"/>
  <c r="UCG63" i="7" s="1"/>
  <c r="UCI63" i="7" s="1"/>
  <c r="UCK63" i="7" s="1"/>
  <c r="UCM63" i="7" s="1"/>
  <c r="UCO63" i="7" s="1"/>
  <c r="UCQ63" i="7" s="1"/>
  <c r="UCS63" i="7" s="1"/>
  <c r="UCU63" i="7" s="1"/>
  <c r="UCW63" i="7" s="1"/>
  <c r="UCY63" i="7" s="1"/>
  <c r="UDA63" i="7" s="1"/>
  <c r="UDC63" i="7" s="1"/>
  <c r="UDE63" i="7" s="1"/>
  <c r="UDG63" i="7" s="1"/>
  <c r="UDI63" i="7" s="1"/>
  <c r="UDK63" i="7" s="1"/>
  <c r="UDM63" i="7" s="1"/>
  <c r="UDO63" i="7" s="1"/>
  <c r="UDQ63" i="7" s="1"/>
  <c r="UDS63" i="7" s="1"/>
  <c r="UDU63" i="7" s="1"/>
  <c r="UDW63" i="7" s="1"/>
  <c r="UDY63" i="7" s="1"/>
  <c r="UEA63" i="7" s="1"/>
  <c r="UEC63" i="7" s="1"/>
  <c r="UEE63" i="7" s="1"/>
  <c r="UEG63" i="7" s="1"/>
  <c r="UEI63" i="7" s="1"/>
  <c r="UEK63" i="7" s="1"/>
  <c r="UEM63" i="7" s="1"/>
  <c r="UEO63" i="7" s="1"/>
  <c r="UEQ63" i="7" s="1"/>
  <c r="UES63" i="7" s="1"/>
  <c r="UEU63" i="7" s="1"/>
  <c r="UEW63" i="7" s="1"/>
  <c r="UEY63" i="7" s="1"/>
  <c r="UFA63" i="7" s="1"/>
  <c r="UFC63" i="7" s="1"/>
  <c r="UFE63" i="7" s="1"/>
  <c r="UFG63" i="7" s="1"/>
  <c r="UFI63" i="7" s="1"/>
  <c r="UFK63" i="7" s="1"/>
  <c r="UFM63" i="7" s="1"/>
  <c r="UFO63" i="7" s="1"/>
  <c r="UFQ63" i="7" s="1"/>
  <c r="UFS63" i="7" s="1"/>
  <c r="UFU63" i="7" s="1"/>
  <c r="UFW63" i="7" s="1"/>
  <c r="UFY63" i="7" s="1"/>
  <c r="UGA63" i="7" s="1"/>
  <c r="UGC63" i="7" s="1"/>
  <c r="UGE63" i="7" s="1"/>
  <c r="UGG63" i="7" s="1"/>
  <c r="UGI63" i="7" s="1"/>
  <c r="UGK63" i="7" s="1"/>
  <c r="UGM63" i="7" s="1"/>
  <c r="UGO63" i="7" s="1"/>
  <c r="UGQ63" i="7" s="1"/>
  <c r="UGS63" i="7" s="1"/>
  <c r="UGU63" i="7" s="1"/>
  <c r="UGW63" i="7" s="1"/>
  <c r="UGY63" i="7" s="1"/>
  <c r="UHA63" i="7" s="1"/>
  <c r="UHC63" i="7" s="1"/>
  <c r="UHE63" i="7" s="1"/>
  <c r="UHG63" i="7" s="1"/>
  <c r="UHI63" i="7" s="1"/>
  <c r="UHK63" i="7" s="1"/>
  <c r="UHM63" i="7" s="1"/>
  <c r="UHO63" i="7" s="1"/>
  <c r="UHQ63" i="7" s="1"/>
  <c r="UHS63" i="7" s="1"/>
  <c r="UHU63" i="7" s="1"/>
  <c r="UHW63" i="7" s="1"/>
  <c r="UHY63" i="7" s="1"/>
  <c r="UIA63" i="7" s="1"/>
  <c r="UIC63" i="7" s="1"/>
  <c r="UIE63" i="7" s="1"/>
  <c r="UIG63" i="7" s="1"/>
  <c r="UII63" i="7" s="1"/>
  <c r="UIK63" i="7" s="1"/>
  <c r="UIM63" i="7" s="1"/>
  <c r="UIO63" i="7" s="1"/>
  <c r="UIQ63" i="7" s="1"/>
  <c r="UIS63" i="7" s="1"/>
  <c r="UIU63" i="7" s="1"/>
  <c r="UIW63" i="7" s="1"/>
  <c r="UIY63" i="7" s="1"/>
  <c r="UJA63" i="7" s="1"/>
  <c r="UJC63" i="7" s="1"/>
  <c r="UJE63" i="7" s="1"/>
  <c r="UJG63" i="7" s="1"/>
  <c r="UJI63" i="7" s="1"/>
  <c r="UJK63" i="7" s="1"/>
  <c r="UJM63" i="7" s="1"/>
  <c r="UJO63" i="7" s="1"/>
  <c r="UJQ63" i="7" s="1"/>
  <c r="UJS63" i="7" s="1"/>
  <c r="UJU63" i="7" s="1"/>
  <c r="UJW63" i="7" s="1"/>
  <c r="UJY63" i="7" s="1"/>
  <c r="UKA63" i="7" s="1"/>
  <c r="UKC63" i="7" s="1"/>
  <c r="UKE63" i="7" s="1"/>
  <c r="UKG63" i="7" s="1"/>
  <c r="UKI63" i="7" s="1"/>
  <c r="UKK63" i="7" s="1"/>
  <c r="UKM63" i="7" s="1"/>
  <c r="UKO63" i="7" s="1"/>
  <c r="UKQ63" i="7" s="1"/>
  <c r="UKS63" i="7" s="1"/>
  <c r="UKU63" i="7" s="1"/>
  <c r="UKW63" i="7" s="1"/>
  <c r="UKY63" i="7" s="1"/>
  <c r="ULA63" i="7" s="1"/>
  <c r="ULC63" i="7" s="1"/>
  <c r="ULE63" i="7" s="1"/>
  <c r="ULG63" i="7" s="1"/>
  <c r="ULI63" i="7" s="1"/>
  <c r="ULK63" i="7" s="1"/>
  <c r="ULM63" i="7" s="1"/>
  <c r="ULO63" i="7" s="1"/>
  <c r="ULQ63" i="7" s="1"/>
  <c r="ULS63" i="7" s="1"/>
  <c r="ULU63" i="7" s="1"/>
  <c r="ULW63" i="7" s="1"/>
  <c r="ULY63" i="7" s="1"/>
  <c r="UMA63" i="7" s="1"/>
  <c r="UMC63" i="7" s="1"/>
  <c r="UME63" i="7" s="1"/>
  <c r="UMG63" i="7" s="1"/>
  <c r="UMI63" i="7" s="1"/>
  <c r="UMK63" i="7" s="1"/>
  <c r="UMM63" i="7" s="1"/>
  <c r="UMO63" i="7" s="1"/>
  <c r="UMQ63" i="7" s="1"/>
  <c r="UMS63" i="7" s="1"/>
  <c r="UMU63" i="7" s="1"/>
  <c r="UMW63" i="7" s="1"/>
  <c r="UMY63" i="7" s="1"/>
  <c r="UNA63" i="7" s="1"/>
  <c r="UNC63" i="7" s="1"/>
  <c r="UNE63" i="7" s="1"/>
  <c r="UNG63" i="7" s="1"/>
  <c r="UNI63" i="7" s="1"/>
  <c r="UNK63" i="7" s="1"/>
  <c r="UNM63" i="7" s="1"/>
  <c r="UNO63" i="7" s="1"/>
  <c r="UNQ63" i="7" s="1"/>
  <c r="UNS63" i="7" s="1"/>
  <c r="UNU63" i="7" s="1"/>
  <c r="UNW63" i="7" s="1"/>
  <c r="UNY63" i="7" s="1"/>
  <c r="UOA63" i="7" s="1"/>
  <c r="UOC63" i="7" s="1"/>
  <c r="UOE63" i="7" s="1"/>
  <c r="UOG63" i="7" s="1"/>
  <c r="UOI63" i="7" s="1"/>
  <c r="UOK63" i="7" s="1"/>
  <c r="UOM63" i="7" s="1"/>
  <c r="UOO63" i="7" s="1"/>
  <c r="UOQ63" i="7" s="1"/>
  <c r="UOS63" i="7" s="1"/>
  <c r="UOU63" i="7" s="1"/>
  <c r="UOW63" i="7" s="1"/>
  <c r="UOY63" i="7" s="1"/>
  <c r="UPA63" i="7" s="1"/>
  <c r="UPC63" i="7" s="1"/>
  <c r="UPE63" i="7" s="1"/>
  <c r="UPG63" i="7" s="1"/>
  <c r="UPI63" i="7" s="1"/>
  <c r="UPK63" i="7" s="1"/>
  <c r="UPM63" i="7" s="1"/>
  <c r="UPO63" i="7" s="1"/>
  <c r="UPQ63" i="7" s="1"/>
  <c r="UPS63" i="7" s="1"/>
  <c r="UPU63" i="7" s="1"/>
  <c r="UPW63" i="7" s="1"/>
  <c r="UPY63" i="7" s="1"/>
  <c r="UQA63" i="7" s="1"/>
  <c r="UQC63" i="7" s="1"/>
  <c r="UQE63" i="7" s="1"/>
  <c r="UQG63" i="7" s="1"/>
  <c r="UQI63" i="7" s="1"/>
  <c r="UQK63" i="7" s="1"/>
  <c r="UQM63" i="7" s="1"/>
  <c r="UQO63" i="7" s="1"/>
  <c r="UQQ63" i="7" s="1"/>
  <c r="UQS63" i="7" s="1"/>
  <c r="UQU63" i="7" s="1"/>
  <c r="UQW63" i="7" s="1"/>
  <c r="UQY63" i="7" s="1"/>
  <c r="URA63" i="7" s="1"/>
  <c r="URC63" i="7" s="1"/>
  <c r="URE63" i="7" s="1"/>
  <c r="URG63" i="7" s="1"/>
  <c r="URI63" i="7" s="1"/>
  <c r="URK63" i="7" s="1"/>
  <c r="URM63" i="7" s="1"/>
  <c r="URO63" i="7" s="1"/>
  <c r="URQ63" i="7" s="1"/>
  <c r="URS63" i="7" s="1"/>
  <c r="URU63" i="7" s="1"/>
  <c r="URW63" i="7" s="1"/>
  <c r="URY63" i="7" s="1"/>
  <c r="USA63" i="7" s="1"/>
  <c r="USC63" i="7" s="1"/>
  <c r="USE63" i="7" s="1"/>
  <c r="USG63" i="7" s="1"/>
  <c r="USI63" i="7" s="1"/>
  <c r="USK63" i="7" s="1"/>
  <c r="USM63" i="7" s="1"/>
  <c r="USO63" i="7" s="1"/>
  <c r="USQ63" i="7" s="1"/>
  <c r="USS63" i="7" s="1"/>
  <c r="USU63" i="7" s="1"/>
  <c r="USW63" i="7" s="1"/>
  <c r="USY63" i="7" s="1"/>
  <c r="UTA63" i="7" s="1"/>
  <c r="UTC63" i="7" s="1"/>
  <c r="UTE63" i="7" s="1"/>
  <c r="UTG63" i="7" s="1"/>
  <c r="UTI63" i="7" s="1"/>
  <c r="UTK63" i="7" s="1"/>
  <c r="UTM63" i="7" s="1"/>
  <c r="UTO63" i="7" s="1"/>
  <c r="UTQ63" i="7" s="1"/>
  <c r="UTS63" i="7" s="1"/>
  <c r="UTU63" i="7" s="1"/>
  <c r="UTW63" i="7" s="1"/>
  <c r="UTY63" i="7" s="1"/>
  <c r="UUA63" i="7" s="1"/>
  <c r="UUC63" i="7" s="1"/>
  <c r="UUE63" i="7" s="1"/>
  <c r="UUG63" i="7" s="1"/>
  <c r="UUI63" i="7" s="1"/>
  <c r="UUK63" i="7" s="1"/>
  <c r="UUM63" i="7" s="1"/>
  <c r="UUO63" i="7" s="1"/>
  <c r="UUQ63" i="7" s="1"/>
  <c r="UUS63" i="7" s="1"/>
  <c r="UUU63" i="7" s="1"/>
  <c r="UUW63" i="7" s="1"/>
  <c r="UUY63" i="7" s="1"/>
  <c r="UVA63" i="7" s="1"/>
  <c r="UVC63" i="7" s="1"/>
  <c r="UVE63" i="7" s="1"/>
  <c r="UVG63" i="7" s="1"/>
  <c r="UVI63" i="7" s="1"/>
  <c r="UVK63" i="7" s="1"/>
  <c r="UVM63" i="7" s="1"/>
  <c r="UVO63" i="7" s="1"/>
  <c r="UVQ63" i="7" s="1"/>
  <c r="UVS63" i="7" s="1"/>
  <c r="UVU63" i="7" s="1"/>
  <c r="UVW63" i="7" s="1"/>
  <c r="UVY63" i="7" s="1"/>
  <c r="UWA63" i="7" s="1"/>
  <c r="UWC63" i="7" s="1"/>
  <c r="UWE63" i="7" s="1"/>
  <c r="UWG63" i="7" s="1"/>
  <c r="UWI63" i="7" s="1"/>
  <c r="UWK63" i="7" s="1"/>
  <c r="UWM63" i="7" s="1"/>
  <c r="UWO63" i="7" s="1"/>
  <c r="UWQ63" i="7" s="1"/>
  <c r="UWS63" i="7" s="1"/>
  <c r="UWU63" i="7" s="1"/>
  <c r="UWW63" i="7" s="1"/>
  <c r="UWY63" i="7" s="1"/>
  <c r="UXA63" i="7" s="1"/>
  <c r="UXC63" i="7" s="1"/>
  <c r="UXE63" i="7" s="1"/>
  <c r="UXG63" i="7" s="1"/>
  <c r="UXI63" i="7" s="1"/>
  <c r="UXK63" i="7" s="1"/>
  <c r="UXM63" i="7" s="1"/>
  <c r="UXO63" i="7" s="1"/>
  <c r="UXQ63" i="7" s="1"/>
  <c r="UXS63" i="7" s="1"/>
  <c r="UXU63" i="7" s="1"/>
  <c r="UXW63" i="7" s="1"/>
  <c r="UXY63" i="7" s="1"/>
  <c r="UYA63" i="7" s="1"/>
  <c r="UYC63" i="7" s="1"/>
  <c r="UYE63" i="7" s="1"/>
  <c r="UYG63" i="7" s="1"/>
  <c r="UYI63" i="7" s="1"/>
  <c r="UYK63" i="7" s="1"/>
  <c r="UYM63" i="7" s="1"/>
  <c r="UYO63" i="7" s="1"/>
  <c r="UYQ63" i="7" s="1"/>
  <c r="UYS63" i="7" s="1"/>
  <c r="UYU63" i="7" s="1"/>
  <c r="UYW63" i="7" s="1"/>
  <c r="UYY63" i="7" s="1"/>
  <c r="UZA63" i="7" s="1"/>
  <c r="UZC63" i="7" s="1"/>
  <c r="UZE63" i="7" s="1"/>
  <c r="UZG63" i="7" s="1"/>
  <c r="UZI63" i="7" s="1"/>
  <c r="UZK63" i="7" s="1"/>
  <c r="UZM63" i="7" s="1"/>
  <c r="UZO63" i="7" s="1"/>
  <c r="UZQ63" i="7" s="1"/>
  <c r="UZS63" i="7" s="1"/>
  <c r="UZU63" i="7" s="1"/>
  <c r="UZW63" i="7" s="1"/>
  <c r="UZY63" i="7" s="1"/>
  <c r="VAA63" i="7" s="1"/>
  <c r="VAC63" i="7" s="1"/>
  <c r="VAE63" i="7" s="1"/>
  <c r="VAG63" i="7" s="1"/>
  <c r="VAI63" i="7" s="1"/>
  <c r="VAK63" i="7" s="1"/>
  <c r="VAM63" i="7" s="1"/>
  <c r="VAO63" i="7" s="1"/>
  <c r="VAQ63" i="7" s="1"/>
  <c r="VAS63" i="7" s="1"/>
  <c r="VAU63" i="7" s="1"/>
  <c r="VAW63" i="7" s="1"/>
  <c r="VAY63" i="7" s="1"/>
  <c r="VBA63" i="7" s="1"/>
  <c r="VBC63" i="7" s="1"/>
  <c r="VBE63" i="7" s="1"/>
  <c r="VBG63" i="7" s="1"/>
  <c r="VBI63" i="7" s="1"/>
  <c r="VBK63" i="7" s="1"/>
  <c r="VBM63" i="7" s="1"/>
  <c r="VBO63" i="7" s="1"/>
  <c r="VBQ63" i="7" s="1"/>
  <c r="VBS63" i="7" s="1"/>
  <c r="VBU63" i="7" s="1"/>
  <c r="VBW63" i="7" s="1"/>
  <c r="VBY63" i="7" s="1"/>
  <c r="VCA63" i="7" s="1"/>
  <c r="VCC63" i="7" s="1"/>
  <c r="VCE63" i="7" s="1"/>
  <c r="VCG63" i="7" s="1"/>
  <c r="VCI63" i="7" s="1"/>
  <c r="VCK63" i="7" s="1"/>
  <c r="VCM63" i="7" s="1"/>
  <c r="VCO63" i="7" s="1"/>
  <c r="VCQ63" i="7" s="1"/>
  <c r="VCS63" i="7" s="1"/>
  <c r="VCU63" i="7" s="1"/>
  <c r="VCW63" i="7" s="1"/>
  <c r="VCY63" i="7" s="1"/>
  <c r="VDA63" i="7" s="1"/>
  <c r="VDC63" i="7" s="1"/>
  <c r="VDE63" i="7" s="1"/>
  <c r="VDG63" i="7" s="1"/>
  <c r="VDI63" i="7" s="1"/>
  <c r="VDK63" i="7" s="1"/>
  <c r="VDM63" i="7" s="1"/>
  <c r="VDO63" i="7" s="1"/>
  <c r="VDQ63" i="7" s="1"/>
  <c r="VDS63" i="7" s="1"/>
  <c r="VDU63" i="7" s="1"/>
  <c r="VDW63" i="7" s="1"/>
  <c r="VDY63" i="7" s="1"/>
  <c r="VEA63" i="7" s="1"/>
  <c r="VEC63" i="7" s="1"/>
  <c r="VEE63" i="7" s="1"/>
  <c r="VEG63" i="7" s="1"/>
  <c r="VEI63" i="7" s="1"/>
  <c r="VEK63" i="7" s="1"/>
  <c r="VEM63" i="7" s="1"/>
  <c r="VEO63" i="7" s="1"/>
  <c r="VEQ63" i="7" s="1"/>
  <c r="VES63" i="7" s="1"/>
  <c r="VEU63" i="7" s="1"/>
  <c r="VEW63" i="7" s="1"/>
  <c r="VEY63" i="7" s="1"/>
  <c r="VFA63" i="7" s="1"/>
  <c r="VFC63" i="7" s="1"/>
  <c r="VFE63" i="7" s="1"/>
  <c r="VFG63" i="7" s="1"/>
  <c r="VFI63" i="7" s="1"/>
  <c r="VFK63" i="7" s="1"/>
  <c r="VFM63" i="7" s="1"/>
  <c r="VFO63" i="7" s="1"/>
  <c r="VFQ63" i="7" s="1"/>
  <c r="VFS63" i="7" s="1"/>
  <c r="VFU63" i="7" s="1"/>
  <c r="VFW63" i="7" s="1"/>
  <c r="VFY63" i="7" s="1"/>
  <c r="VGA63" i="7" s="1"/>
  <c r="VGC63" i="7" s="1"/>
  <c r="VGE63" i="7" s="1"/>
  <c r="VGG63" i="7" s="1"/>
  <c r="VGI63" i="7" s="1"/>
  <c r="VGK63" i="7" s="1"/>
  <c r="VGM63" i="7" s="1"/>
  <c r="VGO63" i="7" s="1"/>
  <c r="VGQ63" i="7" s="1"/>
  <c r="VGS63" i="7" s="1"/>
  <c r="VGU63" i="7" s="1"/>
  <c r="VGW63" i="7" s="1"/>
  <c r="VGY63" i="7" s="1"/>
  <c r="VHA63" i="7" s="1"/>
  <c r="VHC63" i="7" s="1"/>
  <c r="VHE63" i="7" s="1"/>
  <c r="VHG63" i="7" s="1"/>
  <c r="VHI63" i="7" s="1"/>
  <c r="VHK63" i="7" s="1"/>
  <c r="VHM63" i="7" s="1"/>
  <c r="VHO63" i="7" s="1"/>
  <c r="VHQ63" i="7" s="1"/>
  <c r="VHS63" i="7" s="1"/>
  <c r="VHU63" i="7" s="1"/>
  <c r="VHW63" i="7" s="1"/>
  <c r="VHY63" i="7" s="1"/>
  <c r="VIA63" i="7" s="1"/>
  <c r="VIC63" i="7" s="1"/>
  <c r="VIE63" i="7" s="1"/>
  <c r="VIG63" i="7" s="1"/>
  <c r="VII63" i="7" s="1"/>
  <c r="VIK63" i="7" s="1"/>
  <c r="VIM63" i="7" s="1"/>
  <c r="VIO63" i="7" s="1"/>
  <c r="VIQ63" i="7" s="1"/>
  <c r="VIS63" i="7" s="1"/>
  <c r="VIU63" i="7" s="1"/>
  <c r="VIW63" i="7" s="1"/>
  <c r="VIY63" i="7" s="1"/>
  <c r="VJA63" i="7" s="1"/>
  <c r="VJC63" i="7" s="1"/>
  <c r="VJE63" i="7" s="1"/>
  <c r="VJG63" i="7" s="1"/>
  <c r="VJI63" i="7" s="1"/>
  <c r="VJK63" i="7" s="1"/>
  <c r="VJM63" i="7" s="1"/>
  <c r="VJO63" i="7" s="1"/>
  <c r="VJQ63" i="7" s="1"/>
  <c r="VJS63" i="7" s="1"/>
  <c r="VJU63" i="7" s="1"/>
  <c r="VJW63" i="7" s="1"/>
  <c r="VJY63" i="7" s="1"/>
  <c r="VKA63" i="7" s="1"/>
  <c r="VKC63" i="7" s="1"/>
  <c r="VKE63" i="7" s="1"/>
  <c r="VKG63" i="7" s="1"/>
  <c r="VKI63" i="7" s="1"/>
  <c r="VKK63" i="7" s="1"/>
  <c r="VKM63" i="7" s="1"/>
  <c r="VKO63" i="7" s="1"/>
  <c r="VKQ63" i="7" s="1"/>
  <c r="VKS63" i="7" s="1"/>
  <c r="VKU63" i="7" s="1"/>
  <c r="VKW63" i="7" s="1"/>
  <c r="VKY63" i="7" s="1"/>
  <c r="VLA63" i="7" s="1"/>
  <c r="VLC63" i="7" s="1"/>
  <c r="VLE63" i="7" s="1"/>
  <c r="VLG63" i="7" s="1"/>
  <c r="VLI63" i="7" s="1"/>
  <c r="VLK63" i="7" s="1"/>
  <c r="VLM63" i="7" s="1"/>
  <c r="VLO63" i="7" s="1"/>
  <c r="VLQ63" i="7" s="1"/>
  <c r="VLS63" i="7" s="1"/>
  <c r="VLU63" i="7" s="1"/>
  <c r="VLW63" i="7" s="1"/>
  <c r="VLY63" i="7" s="1"/>
  <c r="VMA63" i="7" s="1"/>
  <c r="VMC63" i="7" s="1"/>
  <c r="VME63" i="7" s="1"/>
  <c r="VMG63" i="7" s="1"/>
  <c r="VMI63" i="7" s="1"/>
  <c r="VMK63" i="7" s="1"/>
  <c r="VMM63" i="7" s="1"/>
  <c r="VMO63" i="7" s="1"/>
  <c r="VMQ63" i="7" s="1"/>
  <c r="VMS63" i="7" s="1"/>
  <c r="VMU63" i="7" s="1"/>
  <c r="VMW63" i="7" s="1"/>
  <c r="VMY63" i="7" s="1"/>
  <c r="VNA63" i="7" s="1"/>
  <c r="VNC63" i="7" s="1"/>
  <c r="VNE63" i="7" s="1"/>
  <c r="VNG63" i="7" s="1"/>
  <c r="VNI63" i="7" s="1"/>
  <c r="VNK63" i="7" s="1"/>
  <c r="VNM63" i="7" s="1"/>
  <c r="VNO63" i="7" s="1"/>
  <c r="VNQ63" i="7" s="1"/>
  <c r="VNS63" i="7" s="1"/>
  <c r="VNU63" i="7" s="1"/>
  <c r="VNW63" i="7" s="1"/>
  <c r="VNY63" i="7" s="1"/>
  <c r="VOA63" i="7" s="1"/>
  <c r="VOC63" i="7" s="1"/>
  <c r="VOE63" i="7" s="1"/>
  <c r="VOG63" i="7" s="1"/>
  <c r="VOI63" i="7" s="1"/>
  <c r="VOK63" i="7" s="1"/>
  <c r="VOM63" i="7" s="1"/>
  <c r="VOO63" i="7" s="1"/>
  <c r="VOQ63" i="7" s="1"/>
  <c r="VOS63" i="7" s="1"/>
  <c r="VOU63" i="7" s="1"/>
  <c r="VOW63" i="7" s="1"/>
  <c r="VOY63" i="7" s="1"/>
  <c r="VPA63" i="7" s="1"/>
  <c r="VPC63" i="7" s="1"/>
  <c r="VPE63" i="7" s="1"/>
  <c r="VPG63" i="7" s="1"/>
  <c r="VPI63" i="7" s="1"/>
  <c r="VPK63" i="7" s="1"/>
  <c r="VPM63" i="7" s="1"/>
  <c r="VPO63" i="7" s="1"/>
  <c r="VPQ63" i="7" s="1"/>
  <c r="VPS63" i="7" s="1"/>
  <c r="VPU63" i="7" s="1"/>
  <c r="VPW63" i="7" s="1"/>
  <c r="VPY63" i="7" s="1"/>
  <c r="VQA63" i="7" s="1"/>
  <c r="VQC63" i="7" s="1"/>
  <c r="VQE63" i="7" s="1"/>
  <c r="VQG63" i="7" s="1"/>
  <c r="VQI63" i="7" s="1"/>
  <c r="VQK63" i="7" s="1"/>
  <c r="VQM63" i="7" s="1"/>
  <c r="VQO63" i="7" s="1"/>
  <c r="VQQ63" i="7" s="1"/>
  <c r="VQS63" i="7" s="1"/>
  <c r="VQU63" i="7" s="1"/>
  <c r="VQW63" i="7" s="1"/>
  <c r="VQY63" i="7" s="1"/>
  <c r="VRA63" i="7" s="1"/>
  <c r="VRC63" i="7" s="1"/>
  <c r="VRE63" i="7" s="1"/>
  <c r="VRG63" i="7" s="1"/>
  <c r="VRI63" i="7" s="1"/>
  <c r="VRK63" i="7" s="1"/>
  <c r="VRM63" i="7" s="1"/>
  <c r="VRO63" i="7" s="1"/>
  <c r="VRQ63" i="7" s="1"/>
  <c r="VRS63" i="7" s="1"/>
  <c r="VRU63" i="7" s="1"/>
  <c r="VRW63" i="7" s="1"/>
  <c r="VRY63" i="7" s="1"/>
  <c r="VSA63" i="7" s="1"/>
  <c r="VSC63" i="7" s="1"/>
  <c r="VSE63" i="7" s="1"/>
  <c r="VSG63" i="7" s="1"/>
  <c r="VSI63" i="7" s="1"/>
  <c r="VSK63" i="7" s="1"/>
  <c r="VSM63" i="7" s="1"/>
  <c r="VSO63" i="7" s="1"/>
  <c r="VSQ63" i="7" s="1"/>
  <c r="VSS63" i="7" s="1"/>
  <c r="VSU63" i="7" s="1"/>
  <c r="VSW63" i="7" s="1"/>
  <c r="VSY63" i="7" s="1"/>
  <c r="VTA63" i="7" s="1"/>
  <c r="VTC63" i="7" s="1"/>
  <c r="VTE63" i="7" s="1"/>
  <c r="VTG63" i="7" s="1"/>
  <c r="VTI63" i="7" s="1"/>
  <c r="VTK63" i="7" s="1"/>
  <c r="VTM63" i="7" s="1"/>
  <c r="VTO63" i="7" s="1"/>
  <c r="VTQ63" i="7" s="1"/>
  <c r="VTS63" i="7" s="1"/>
  <c r="VTU63" i="7" s="1"/>
  <c r="VTW63" i="7" s="1"/>
  <c r="VTY63" i="7" s="1"/>
  <c r="VUA63" i="7" s="1"/>
  <c r="VUC63" i="7" s="1"/>
  <c r="VUE63" i="7" s="1"/>
  <c r="VUG63" i="7" s="1"/>
  <c r="VUI63" i="7" s="1"/>
  <c r="VUK63" i="7" s="1"/>
  <c r="VUM63" i="7" s="1"/>
  <c r="VUO63" i="7" s="1"/>
  <c r="VUQ63" i="7" s="1"/>
  <c r="VUS63" i="7" s="1"/>
  <c r="VUU63" i="7" s="1"/>
  <c r="VUW63" i="7" s="1"/>
  <c r="VUY63" i="7" s="1"/>
  <c r="VVA63" i="7" s="1"/>
  <c r="VVC63" i="7" s="1"/>
  <c r="VVE63" i="7" s="1"/>
  <c r="VVG63" i="7" s="1"/>
  <c r="VVI63" i="7" s="1"/>
  <c r="VVK63" i="7" s="1"/>
  <c r="VVM63" i="7" s="1"/>
  <c r="VVO63" i="7" s="1"/>
  <c r="VVQ63" i="7" s="1"/>
  <c r="VVS63" i="7" s="1"/>
  <c r="VVU63" i="7" s="1"/>
  <c r="VVW63" i="7" s="1"/>
  <c r="VVY63" i="7" s="1"/>
  <c r="VWA63" i="7" s="1"/>
  <c r="VWC63" i="7" s="1"/>
  <c r="VWE63" i="7" s="1"/>
  <c r="VWG63" i="7" s="1"/>
  <c r="VWI63" i="7" s="1"/>
  <c r="VWK63" i="7" s="1"/>
  <c r="VWM63" i="7" s="1"/>
  <c r="VWO63" i="7" s="1"/>
  <c r="VWQ63" i="7" s="1"/>
  <c r="VWS63" i="7" s="1"/>
  <c r="VWU63" i="7" s="1"/>
  <c r="VWW63" i="7" s="1"/>
  <c r="VWY63" i="7" s="1"/>
  <c r="VXA63" i="7" s="1"/>
  <c r="VXC63" i="7" s="1"/>
  <c r="VXE63" i="7" s="1"/>
  <c r="VXG63" i="7" s="1"/>
  <c r="VXI63" i="7" s="1"/>
  <c r="VXK63" i="7" s="1"/>
  <c r="VXM63" i="7" s="1"/>
  <c r="VXO63" i="7" s="1"/>
  <c r="VXQ63" i="7" s="1"/>
  <c r="VXS63" i="7" s="1"/>
  <c r="VXU63" i="7" s="1"/>
  <c r="VXW63" i="7" s="1"/>
  <c r="VXY63" i="7" s="1"/>
  <c r="VYA63" i="7" s="1"/>
  <c r="VYC63" i="7" s="1"/>
  <c r="VYE63" i="7" s="1"/>
  <c r="VYG63" i="7" s="1"/>
  <c r="VYI63" i="7" s="1"/>
  <c r="VYK63" i="7" s="1"/>
  <c r="VYM63" i="7" s="1"/>
  <c r="VYO63" i="7" s="1"/>
  <c r="VYQ63" i="7" s="1"/>
  <c r="VYS63" i="7" s="1"/>
  <c r="VYU63" i="7" s="1"/>
  <c r="VYW63" i="7" s="1"/>
  <c r="VYY63" i="7" s="1"/>
  <c r="VZA63" i="7" s="1"/>
  <c r="VZC63" i="7" s="1"/>
  <c r="VZE63" i="7" s="1"/>
  <c r="VZG63" i="7" s="1"/>
  <c r="VZI63" i="7" s="1"/>
  <c r="VZK63" i="7" s="1"/>
  <c r="VZM63" i="7" s="1"/>
  <c r="VZO63" i="7" s="1"/>
  <c r="VZQ63" i="7" s="1"/>
  <c r="VZS63" i="7" s="1"/>
  <c r="VZU63" i="7" s="1"/>
  <c r="VZW63" i="7" s="1"/>
  <c r="VZY63" i="7" s="1"/>
  <c r="WAA63" i="7" s="1"/>
  <c r="WAC63" i="7" s="1"/>
  <c r="WAE63" i="7" s="1"/>
  <c r="WAG63" i="7" s="1"/>
  <c r="WAI63" i="7" s="1"/>
  <c r="WAK63" i="7" s="1"/>
  <c r="WAM63" i="7" s="1"/>
  <c r="WAO63" i="7" s="1"/>
  <c r="WAQ63" i="7" s="1"/>
  <c r="WAS63" i="7" s="1"/>
  <c r="WAU63" i="7" s="1"/>
  <c r="WAW63" i="7" s="1"/>
  <c r="WAY63" i="7" s="1"/>
  <c r="WBA63" i="7" s="1"/>
  <c r="WBC63" i="7" s="1"/>
  <c r="WBE63" i="7" s="1"/>
  <c r="WBG63" i="7" s="1"/>
  <c r="WBI63" i="7" s="1"/>
  <c r="WBK63" i="7" s="1"/>
  <c r="WBM63" i="7" s="1"/>
  <c r="WBO63" i="7" s="1"/>
  <c r="WBQ63" i="7" s="1"/>
  <c r="WBS63" i="7" s="1"/>
  <c r="WBU63" i="7" s="1"/>
  <c r="WBW63" i="7" s="1"/>
  <c r="WBY63" i="7" s="1"/>
  <c r="WCA63" i="7" s="1"/>
  <c r="WCC63" i="7" s="1"/>
  <c r="WCE63" i="7" s="1"/>
  <c r="WCG63" i="7" s="1"/>
  <c r="WCI63" i="7" s="1"/>
  <c r="WCK63" i="7" s="1"/>
  <c r="WCM63" i="7" s="1"/>
  <c r="WCO63" i="7" s="1"/>
  <c r="WCQ63" i="7" s="1"/>
  <c r="WCS63" i="7" s="1"/>
  <c r="WCU63" i="7" s="1"/>
  <c r="WCW63" i="7" s="1"/>
  <c r="WCY63" i="7" s="1"/>
  <c r="WDA63" i="7" s="1"/>
  <c r="WDC63" i="7" s="1"/>
  <c r="WDE63" i="7" s="1"/>
  <c r="WDG63" i="7" s="1"/>
  <c r="WDI63" i="7" s="1"/>
  <c r="WDK63" i="7" s="1"/>
  <c r="WDM63" i="7" s="1"/>
  <c r="WDO63" i="7" s="1"/>
  <c r="WDQ63" i="7" s="1"/>
  <c r="WDS63" i="7" s="1"/>
  <c r="WDU63" i="7" s="1"/>
  <c r="WDW63" i="7" s="1"/>
  <c r="WDY63" i="7" s="1"/>
  <c r="WEA63" i="7" s="1"/>
  <c r="WEC63" i="7" s="1"/>
  <c r="WEE63" i="7" s="1"/>
  <c r="WEG63" i="7" s="1"/>
  <c r="WEI63" i="7" s="1"/>
  <c r="WEK63" i="7" s="1"/>
  <c r="WEM63" i="7" s="1"/>
  <c r="WEO63" i="7" s="1"/>
  <c r="WEQ63" i="7" s="1"/>
  <c r="WES63" i="7" s="1"/>
  <c r="WEU63" i="7" s="1"/>
  <c r="WEW63" i="7" s="1"/>
  <c r="WEY63" i="7" s="1"/>
  <c r="WFA63" i="7" s="1"/>
  <c r="WFC63" i="7" s="1"/>
  <c r="WFE63" i="7" s="1"/>
  <c r="WFG63" i="7" s="1"/>
  <c r="WFI63" i="7" s="1"/>
  <c r="WFK63" i="7" s="1"/>
  <c r="WFM63" i="7" s="1"/>
  <c r="WFO63" i="7" s="1"/>
  <c r="WFQ63" i="7" s="1"/>
  <c r="WFS63" i="7" s="1"/>
  <c r="WFU63" i="7" s="1"/>
  <c r="WFW63" i="7" s="1"/>
  <c r="WFY63" i="7" s="1"/>
  <c r="WGA63" i="7" s="1"/>
  <c r="WGC63" i="7" s="1"/>
  <c r="WGE63" i="7" s="1"/>
  <c r="WGG63" i="7" s="1"/>
  <c r="WGI63" i="7" s="1"/>
  <c r="WGK63" i="7" s="1"/>
  <c r="WGM63" i="7" s="1"/>
  <c r="WGO63" i="7" s="1"/>
  <c r="WGQ63" i="7" s="1"/>
  <c r="WGS63" i="7" s="1"/>
  <c r="WGU63" i="7" s="1"/>
  <c r="WGW63" i="7" s="1"/>
  <c r="WGY63" i="7" s="1"/>
  <c r="WHA63" i="7" s="1"/>
  <c r="WHC63" i="7" s="1"/>
  <c r="WHE63" i="7" s="1"/>
  <c r="WHG63" i="7" s="1"/>
  <c r="WHI63" i="7" s="1"/>
  <c r="WHK63" i="7" s="1"/>
  <c r="WHM63" i="7" s="1"/>
  <c r="WHO63" i="7" s="1"/>
  <c r="WHQ63" i="7" s="1"/>
  <c r="WHS63" i="7" s="1"/>
  <c r="WHU63" i="7" s="1"/>
  <c r="WHW63" i="7" s="1"/>
  <c r="WHY63" i="7" s="1"/>
  <c r="WIA63" i="7" s="1"/>
  <c r="WIC63" i="7" s="1"/>
  <c r="WIE63" i="7" s="1"/>
  <c r="WIG63" i="7" s="1"/>
  <c r="WII63" i="7" s="1"/>
  <c r="WIK63" i="7" s="1"/>
  <c r="WIM63" i="7" s="1"/>
  <c r="WIO63" i="7" s="1"/>
  <c r="WIQ63" i="7" s="1"/>
  <c r="WIS63" i="7" s="1"/>
  <c r="WIU63" i="7" s="1"/>
  <c r="WIW63" i="7" s="1"/>
  <c r="WIY63" i="7" s="1"/>
  <c r="WJA63" i="7" s="1"/>
  <c r="WJC63" i="7" s="1"/>
  <c r="WJE63" i="7" s="1"/>
  <c r="WJG63" i="7" s="1"/>
  <c r="WJI63" i="7" s="1"/>
  <c r="WJK63" i="7" s="1"/>
  <c r="WJM63" i="7" s="1"/>
  <c r="WJO63" i="7" s="1"/>
  <c r="WJQ63" i="7" s="1"/>
  <c r="WJS63" i="7" s="1"/>
  <c r="WJU63" i="7" s="1"/>
  <c r="WJW63" i="7" s="1"/>
  <c r="WJY63" i="7" s="1"/>
  <c r="WKA63" i="7" s="1"/>
  <c r="WKC63" i="7" s="1"/>
  <c r="WKE63" i="7" s="1"/>
  <c r="WKG63" i="7" s="1"/>
  <c r="WKI63" i="7" s="1"/>
  <c r="WKK63" i="7" s="1"/>
  <c r="WKM63" i="7" s="1"/>
  <c r="WKO63" i="7" s="1"/>
  <c r="WKQ63" i="7" s="1"/>
  <c r="WKS63" i="7" s="1"/>
  <c r="WKU63" i="7" s="1"/>
  <c r="WKW63" i="7" s="1"/>
  <c r="WKY63" i="7" s="1"/>
  <c r="WLA63" i="7" s="1"/>
  <c r="WLC63" i="7" s="1"/>
  <c r="WLE63" i="7" s="1"/>
  <c r="WLG63" i="7" s="1"/>
  <c r="WLI63" i="7" s="1"/>
  <c r="WLK63" i="7" s="1"/>
  <c r="WLM63" i="7" s="1"/>
  <c r="WLO63" i="7" s="1"/>
  <c r="WLQ63" i="7" s="1"/>
  <c r="WLS63" i="7" s="1"/>
  <c r="WLU63" i="7" s="1"/>
  <c r="WLW63" i="7" s="1"/>
  <c r="WLY63" i="7" s="1"/>
  <c r="WMA63" i="7" s="1"/>
  <c r="WMC63" i="7" s="1"/>
  <c r="WME63" i="7" s="1"/>
  <c r="WMG63" i="7" s="1"/>
  <c r="WMI63" i="7" s="1"/>
  <c r="WMK63" i="7" s="1"/>
  <c r="WMM63" i="7" s="1"/>
  <c r="WMO63" i="7" s="1"/>
  <c r="WMQ63" i="7" s="1"/>
  <c r="WMS63" i="7" s="1"/>
  <c r="WMU63" i="7" s="1"/>
  <c r="WMW63" i="7" s="1"/>
  <c r="WMY63" i="7" s="1"/>
  <c r="WNA63" i="7" s="1"/>
  <c r="WNC63" i="7" s="1"/>
  <c r="WNE63" i="7" s="1"/>
  <c r="WNG63" i="7" s="1"/>
  <c r="WNI63" i="7" s="1"/>
  <c r="WNK63" i="7" s="1"/>
  <c r="WNM63" i="7" s="1"/>
  <c r="WNO63" i="7" s="1"/>
  <c r="WNQ63" i="7" s="1"/>
  <c r="WNS63" i="7" s="1"/>
  <c r="WNU63" i="7" s="1"/>
  <c r="WNW63" i="7" s="1"/>
  <c r="WNY63" i="7" s="1"/>
  <c r="WOA63" i="7" s="1"/>
  <c r="WOC63" i="7" s="1"/>
  <c r="WOE63" i="7" s="1"/>
  <c r="WOG63" i="7" s="1"/>
  <c r="WOI63" i="7" s="1"/>
  <c r="WOK63" i="7" s="1"/>
  <c r="WOM63" i="7" s="1"/>
  <c r="WOO63" i="7" s="1"/>
  <c r="WOQ63" i="7" s="1"/>
  <c r="WOS63" i="7" s="1"/>
  <c r="WOU63" i="7" s="1"/>
  <c r="WOW63" i="7" s="1"/>
  <c r="WOY63" i="7" s="1"/>
  <c r="WPA63" i="7" s="1"/>
  <c r="WPC63" i="7" s="1"/>
  <c r="WPE63" i="7" s="1"/>
  <c r="WPG63" i="7" s="1"/>
  <c r="WPI63" i="7" s="1"/>
  <c r="WPK63" i="7" s="1"/>
  <c r="WPM63" i="7" s="1"/>
  <c r="WPO63" i="7" s="1"/>
  <c r="WPQ63" i="7" s="1"/>
  <c r="WPS63" i="7" s="1"/>
  <c r="WPU63" i="7" s="1"/>
  <c r="WPW63" i="7" s="1"/>
  <c r="WPY63" i="7" s="1"/>
  <c r="WQA63" i="7" s="1"/>
  <c r="WQC63" i="7" s="1"/>
  <c r="WQE63" i="7" s="1"/>
  <c r="WQG63" i="7" s="1"/>
  <c r="WQI63" i="7" s="1"/>
  <c r="WQK63" i="7" s="1"/>
  <c r="WQM63" i="7" s="1"/>
  <c r="WQO63" i="7" s="1"/>
  <c r="WQQ63" i="7" s="1"/>
  <c r="WQS63" i="7" s="1"/>
  <c r="WQU63" i="7" s="1"/>
  <c r="WQW63" i="7" s="1"/>
  <c r="WQY63" i="7" s="1"/>
  <c r="WRA63" i="7" s="1"/>
  <c r="WRC63" i="7" s="1"/>
  <c r="WRE63" i="7" s="1"/>
  <c r="WRG63" i="7" s="1"/>
  <c r="WRI63" i="7" s="1"/>
  <c r="WRK63" i="7" s="1"/>
  <c r="WRM63" i="7" s="1"/>
  <c r="WRO63" i="7" s="1"/>
  <c r="WRQ63" i="7" s="1"/>
  <c r="WRS63" i="7" s="1"/>
  <c r="WRU63" i="7" s="1"/>
  <c r="WRW63" i="7" s="1"/>
  <c r="WRY63" i="7" s="1"/>
  <c r="WSA63" i="7" s="1"/>
  <c r="WSC63" i="7" s="1"/>
  <c r="WSE63" i="7" s="1"/>
  <c r="WSG63" i="7" s="1"/>
  <c r="WSI63" i="7" s="1"/>
  <c r="WSK63" i="7" s="1"/>
  <c r="WSM63" i="7" s="1"/>
  <c r="WSO63" i="7" s="1"/>
  <c r="WSQ63" i="7" s="1"/>
  <c r="WSS63" i="7" s="1"/>
  <c r="WSU63" i="7" s="1"/>
  <c r="WSW63" i="7" s="1"/>
  <c r="WSY63" i="7" s="1"/>
  <c r="WTA63" i="7" s="1"/>
  <c r="WTC63" i="7" s="1"/>
  <c r="WTE63" i="7" s="1"/>
  <c r="WTG63" i="7" s="1"/>
  <c r="WTI63" i="7" s="1"/>
  <c r="WTK63" i="7" s="1"/>
  <c r="WTM63" i="7" s="1"/>
  <c r="WTO63" i="7" s="1"/>
  <c r="WTQ63" i="7" s="1"/>
  <c r="WTS63" i="7" s="1"/>
  <c r="WTU63" i="7" s="1"/>
  <c r="WTW63" i="7" s="1"/>
  <c r="WTY63" i="7" s="1"/>
  <c r="WUA63" i="7" s="1"/>
  <c r="WUC63" i="7" s="1"/>
  <c r="WUE63" i="7" s="1"/>
  <c r="WUG63" i="7" s="1"/>
  <c r="WUI63" i="7" s="1"/>
  <c r="WUK63" i="7" s="1"/>
  <c r="WUM63" i="7" s="1"/>
  <c r="WUO63" i="7" s="1"/>
  <c r="WUQ63" i="7" s="1"/>
  <c r="WUS63" i="7" s="1"/>
  <c r="WUU63" i="7" s="1"/>
  <c r="WUW63" i="7" s="1"/>
  <c r="WUY63" i="7" s="1"/>
  <c r="WVA63" i="7" s="1"/>
  <c r="WVC63" i="7" s="1"/>
  <c r="WVE63" i="7" s="1"/>
  <c r="WVG63" i="7" s="1"/>
  <c r="WVI63" i="7" s="1"/>
  <c r="WVK63" i="7" s="1"/>
  <c r="WVM63" i="7" s="1"/>
  <c r="WVO63" i="7" s="1"/>
  <c r="WVQ63" i="7" s="1"/>
  <c r="WVS63" i="7" s="1"/>
  <c r="WVU63" i="7" s="1"/>
  <c r="WVW63" i="7" s="1"/>
  <c r="WVY63" i="7" s="1"/>
  <c r="WWA63" i="7" s="1"/>
  <c r="WWC63" i="7" s="1"/>
  <c r="WWE63" i="7" s="1"/>
  <c r="WWG63" i="7" s="1"/>
  <c r="WWI63" i="7" s="1"/>
  <c r="WWK63" i="7" s="1"/>
  <c r="WWM63" i="7" s="1"/>
  <c r="WWO63" i="7" s="1"/>
  <c r="WWQ63" i="7" s="1"/>
  <c r="WWS63" i="7" s="1"/>
  <c r="WWU63" i="7" s="1"/>
  <c r="WWW63" i="7" s="1"/>
  <c r="WWY63" i="7" s="1"/>
  <c r="WXA63" i="7" s="1"/>
  <c r="WXC63" i="7" s="1"/>
  <c r="WXE63" i="7" s="1"/>
  <c r="WXG63" i="7" s="1"/>
  <c r="WXI63" i="7" s="1"/>
  <c r="WXK63" i="7" s="1"/>
  <c r="WXM63" i="7" s="1"/>
  <c r="WXO63" i="7" s="1"/>
  <c r="WXQ63" i="7" s="1"/>
  <c r="WXS63" i="7" s="1"/>
  <c r="WXU63" i="7" s="1"/>
  <c r="WXW63" i="7" s="1"/>
  <c r="WXY63" i="7" s="1"/>
  <c r="WYA63" i="7" s="1"/>
  <c r="WYC63" i="7" s="1"/>
  <c r="WYE63" i="7" s="1"/>
  <c r="WYG63" i="7" s="1"/>
  <c r="WYI63" i="7" s="1"/>
  <c r="WYK63" i="7" s="1"/>
  <c r="WYM63" i="7" s="1"/>
  <c r="WYO63" i="7" s="1"/>
  <c r="WYQ63" i="7" s="1"/>
  <c r="WYS63" i="7" s="1"/>
  <c r="WYU63" i="7" s="1"/>
  <c r="WYW63" i="7" s="1"/>
  <c r="WYY63" i="7" s="1"/>
  <c r="WZA63" i="7" s="1"/>
  <c r="WZC63" i="7" s="1"/>
  <c r="WZE63" i="7" s="1"/>
  <c r="WZG63" i="7" s="1"/>
  <c r="WZI63" i="7" s="1"/>
  <c r="WZK63" i="7" s="1"/>
  <c r="WZM63" i="7" s="1"/>
  <c r="WZO63" i="7" s="1"/>
  <c r="WZQ63" i="7" s="1"/>
  <c r="WZS63" i="7" s="1"/>
  <c r="WZU63" i="7" s="1"/>
  <c r="WZW63" i="7" s="1"/>
  <c r="WZY63" i="7" s="1"/>
  <c r="XAA63" i="7" s="1"/>
  <c r="XAC63" i="7" s="1"/>
  <c r="XAE63" i="7" s="1"/>
  <c r="XAG63" i="7" s="1"/>
  <c r="XAI63" i="7" s="1"/>
  <c r="XAK63" i="7" s="1"/>
  <c r="XAM63" i="7" s="1"/>
  <c r="XAO63" i="7" s="1"/>
  <c r="XAQ63" i="7" s="1"/>
  <c r="XAS63" i="7" s="1"/>
  <c r="XAU63" i="7" s="1"/>
  <c r="XAW63" i="7" s="1"/>
  <c r="XAY63" i="7" s="1"/>
  <c r="XBA63" i="7" s="1"/>
  <c r="XBC63" i="7" s="1"/>
  <c r="XBE63" i="7" s="1"/>
  <c r="XBG63" i="7" s="1"/>
  <c r="XBI63" i="7" s="1"/>
  <c r="XBK63" i="7" s="1"/>
  <c r="XBM63" i="7" s="1"/>
  <c r="XBO63" i="7" s="1"/>
  <c r="XBQ63" i="7" s="1"/>
  <c r="XBS63" i="7" s="1"/>
  <c r="XBU63" i="7" s="1"/>
  <c r="XBW63" i="7" s="1"/>
  <c r="XBY63" i="7" s="1"/>
  <c r="XCA63" i="7" s="1"/>
  <c r="XCC63" i="7" s="1"/>
  <c r="XCE63" i="7" s="1"/>
  <c r="XCG63" i="7" s="1"/>
  <c r="XCI63" i="7" s="1"/>
  <c r="XCK63" i="7" s="1"/>
  <c r="XCM63" i="7" s="1"/>
  <c r="XCO63" i="7" s="1"/>
  <c r="XCQ63" i="7" s="1"/>
  <c r="XCS63" i="7" s="1"/>
  <c r="XCU63" i="7" s="1"/>
  <c r="XCW63" i="7" s="1"/>
  <c r="XCY63" i="7" s="1"/>
  <c r="XDA63" i="7" s="1"/>
  <c r="XDC63" i="7" s="1"/>
  <c r="XDE63" i="7" s="1"/>
  <c r="XDG63" i="7" s="1"/>
  <c r="XDI63" i="7" s="1"/>
  <c r="XDK63" i="7" s="1"/>
  <c r="XDM63" i="7" s="1"/>
  <c r="XDO63" i="7" s="1"/>
  <c r="XDQ63" i="7" s="1"/>
  <c r="XDS63" i="7" s="1"/>
  <c r="XDU63" i="7" s="1"/>
  <c r="XDW63" i="7" s="1"/>
  <c r="XDY63" i="7" s="1"/>
  <c r="XEA63" i="7" s="1"/>
  <c r="XEC63" i="7" s="1"/>
  <c r="XEE63" i="7" s="1"/>
  <c r="XEG63" i="7" s="1"/>
  <c r="XEI63" i="7" s="1"/>
  <c r="XEK63" i="7" s="1"/>
  <c r="XEM63" i="7" s="1"/>
  <c r="XEO63" i="7" s="1"/>
  <c r="XEQ63" i="7" s="1"/>
  <c r="XES63" i="7" s="1"/>
  <c r="XEU63" i="7" s="1"/>
  <c r="XEW63" i="7" s="1"/>
  <c r="XEY63" i="7" s="1"/>
  <c r="XFA63" i="7" s="1"/>
  <c r="XFC63" i="7" s="1"/>
  <c r="E104" i="4"/>
  <c r="R99" i="4"/>
  <c r="R104" i="4" s="1"/>
  <c r="C63" i="11"/>
  <c r="D57" i="11"/>
  <c r="C63" i="4"/>
  <c r="B62" i="4"/>
  <c r="B63" i="4" s="1"/>
  <c r="B62" i="13"/>
  <c r="E62" i="4"/>
  <c r="E63" i="4" s="1"/>
  <c r="E97" i="4" s="1"/>
  <c r="E105" i="4" s="1"/>
  <c r="R56" i="4"/>
  <c r="R62" i="4" s="1"/>
  <c r="R63" i="4" s="1"/>
  <c r="R97" i="4" s="1"/>
  <c r="R105" i="4" s="1"/>
  <c r="C64" i="11" l="1"/>
  <c r="D63" i="11"/>
  <c r="C97" i="4"/>
  <c r="B63" i="13"/>
  <c r="D64" i="11" l="1"/>
  <c r="C98" i="11"/>
  <c r="B97" i="4"/>
  <c r="C105" i="4"/>
  <c r="B97" i="13"/>
  <c r="D98" i="11" l="1"/>
  <c r="C106" i="11"/>
  <c r="D106" i="11" s="1"/>
  <c r="AC464" i="3"/>
  <c r="B105" i="4"/>
  <c r="B105" i="13"/>
  <c r="BE101" i="3"/>
  <c r="AG268" i="20"/>
  <c r="AB265" i="20" l="1"/>
  <c r="AG267" i="20" s="1"/>
  <c r="AG269" i="20" s="1"/>
  <c r="AK272" i="20" s="1"/>
  <c r="T834" i="20" s="1"/>
  <c r="BE77" i="3" s="1"/>
  <c r="BE22" i="3"/>
  <c r="N180" i="24"/>
  <c r="AC463" i="3"/>
  <c r="BE44" i="3" s="1"/>
  <c r="AB47" i="15"/>
  <c r="AB49" i="15" s="1"/>
  <c r="AB54" i="15" s="1"/>
  <c r="AB55" i="15" s="1"/>
  <c r="AB56" i="15" s="1"/>
  <c r="N181" i="24" l="1"/>
  <c r="N191" i="24"/>
  <c r="M26" i="3"/>
  <c r="AB57" i="15"/>
  <c r="AB59" i="15" s="1"/>
  <c r="AB77" i="15" s="1"/>
  <c r="AB78" i="15" s="1"/>
  <c r="BE19" i="3" l="1"/>
  <c r="P204" i="3"/>
  <c r="I10" i="21"/>
  <c r="I11" i="21" s="1"/>
  <c r="I18" i="21" s="1"/>
  <c r="H4" i="21" s="1"/>
  <c r="H5" i="21" s="1"/>
  <c r="BE83" i="3" s="1"/>
  <c r="M27" i="3"/>
  <c r="AB79" i="15"/>
  <c r="AB81" i="15" s="1"/>
  <c r="J82" i="15"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BCDC4B40-877F-4137-A6CC-4DF23B66236C}">
      <text>
        <r>
          <rPr>
            <sz val="9"/>
            <color indexed="81"/>
            <rFont val="Tahoma"/>
            <family val="2"/>
          </rPr>
          <t>INSERT PERCENTAGE SHARE OF RESIDUAL RECEIPTS CASH FLOW</t>
        </r>
      </text>
    </comment>
    <comment ref="C66" authorId="0" shapeId="0" xr:uid="{03CA8768-4613-4301-BD90-C2AD5109FD3C}">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<sst xmlns="http://schemas.openxmlformats.org/spreadsheetml/2006/main" count="5075" uniqueCount="2807">
  <si>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</si>
  <si>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</si>
  <si>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</si>
  <si>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</si>
  <si>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</si>
  <si>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</si>
  <si>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</si>
  <si>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</si>
  <si>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</si>
  <si>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</si>
  <si>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</si>
  <si>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</si>
  <si>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</si>
  <si>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</si>
  <si>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</si>
  <si>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</si>
  <si>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</si>
  <si>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</si>
  <si>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</si>
  <si>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</si>
  <si>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</si>
  <si>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</si>
  <si>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</si>
  <si>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</si>
  <si>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</si>
  <si>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</si>
  <si>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</si>
  <si>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</si>
  <si>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</si>
  <si>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</si>
  <si>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</si>
  <si>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</si>
  <si>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</si>
  <si>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</si>
  <si>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</si>
  <si>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</si>
  <si>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</si>
  <si>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</si>
  <si>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</si>
  <si>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</si>
  <si>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</si>
  <si>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</si>
  <si>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</si>
  <si>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</si>
  <si>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</si>
  <si>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</si>
  <si>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</si>
  <si>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</si>
  <si>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</si>
  <si>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</si>
  <si>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</si>
  <si>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</si>
  <si>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</si>
  <si>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</si>
  <si>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</si>
  <si>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</si>
  <si>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</si>
  <si>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</si>
  <si>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</si>
  <si>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</si>
  <si>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</si>
  <si>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</si>
  <si>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</si>
  <si>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</si>
  <si>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</si>
  <si>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</si>
  <si>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</si>
  <si>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</si>
  <si>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</si>
  <si>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</si>
  <si>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</si>
  <si>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</si>
  <si>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</si>
  <si>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</si>
  <si>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</si>
  <si>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</si>
  <si>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</si>
  <si>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</si>
  <si>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</si>
  <si>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</si>
  <si>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</si>
  <si>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</si>
  <si>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</si>
  <si>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</si>
  <si>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</si>
  <si>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</si>
  <si>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</si>
  <si>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</si>
  <si>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</si>
  <si>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</si>
  <si>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</si>
  <si>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</si>
  <si>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</si>
  <si>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</si>
  <si>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</si>
  <si>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</si>
  <si>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</si>
  <si>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</si>
  <si>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</si>
  <si>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</si>
  <si>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</si>
  <si>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</si>
  <si>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</si>
  <si>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</si>
  <si>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</si>
  <si>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</si>
  <si>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</si>
  <si>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</si>
  <si>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</si>
  <si>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</si>
  <si>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</si>
  <si>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</si>
  <si>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</si>
  <si>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</si>
  <si>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</si>
  <si>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</si>
  <si>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</si>
  <si>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</si>
  <si>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</si>
  <si>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</si>
  <si>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</si>
  <si>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</si>
  <si>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</si>
  <si>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</si>
  <si>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</si>
  <si>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</si>
  <si>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</si>
  <si>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</si>
  <si>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</si>
  <si>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</si>
  <si>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</si>
  <si>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</si>
  <si>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</si>
  <si>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</si>
  <si>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</si>
  <si>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</si>
  <si>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</si>
  <si>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</si>
  <si>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</si>
  <si>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</si>
  <si>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</si>
  <si>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</si>
  <si>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</si>
  <si>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</si>
  <si>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</si>
  <si>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</si>
  <si>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</si>
  <si>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</si>
  <si>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</si>
  <si>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</si>
  <si>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</si>
  <si>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</si>
  <si>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</si>
  <si>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</si>
  <si>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</si>
  <si>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</si>
  <si>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</si>
  <si>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</si>
  <si>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</si>
  <si>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</si>
  <si>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</si>
  <si>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</si>
  <si>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</si>
  <si>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</si>
  <si>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</si>
  <si>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</si>
  <si>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</si>
  <si>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</si>
  <si>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</si>
  <si>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</si>
  <si>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</si>
  <si>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</si>
  <si>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</si>
  <si>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</si>
  <si>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</si>
  <si>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</si>
  <si>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</si>
  <si>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</si>
  <si>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</si>
  <si>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</si>
  <si>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</si>
  <si>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</si>
  <si>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</si>
  <si>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</si>
  <si>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</si>
  <si>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</si>
  <si>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</si>
  <si>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</si>
  <si>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</si>
  <si>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</si>
  <si>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</si>
  <si>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</si>
  <si>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</si>
  <si>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</si>
  <si>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</si>
  <si>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</si>
  <si>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</si>
  <si>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</si>
  <si>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</si>
  <si>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</si>
  <si>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</si>
  <si>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</si>
  <si>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</si>
  <si>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</si>
  <si>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</si>
  <si>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</si>
  <si>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</si>
  <si>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</si>
  <si>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</si>
  <si>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</si>
  <si>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</si>
  <si>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</si>
  <si>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</si>
  <si>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</si>
  <si>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</si>
  <si>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</si>
  <si>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</si>
  <si>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</si>
  <si>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</si>
  <si>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</si>
  <si>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</si>
  <si>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</si>
  <si>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</si>
  <si>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</si>
  <si>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</si>
  <si>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</si>
  <si>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</si>
  <si>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</si>
  <si>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</si>
  <si>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</si>
  <si>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</si>
  <si>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</si>
  <si>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</si>
  <si>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</si>
  <si>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</si>
  <si>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</si>
  <si>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</si>
  <si>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</si>
  <si>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</si>
  <si>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</si>
  <si>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</si>
  <si>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</si>
  <si>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</si>
  <si>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</si>
  <si>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</si>
  <si>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</si>
  <si>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</si>
  <si>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</si>
  <si>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</si>
  <si>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</si>
  <si>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</si>
  <si>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</si>
  <si>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</si>
  <si>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</si>
  <si>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</si>
  <si>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</si>
  <si>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</si>
  <si>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</si>
  <si>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</si>
  <si>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</si>
  <si>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</si>
  <si>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</si>
  <si>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</si>
  <si>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</si>
  <si>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</si>
  <si>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</si>
  <si>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</si>
  <si>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</si>
  <si>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</si>
  <si>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</si>
  <si>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</si>
  <si>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</si>
  <si>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</si>
  <si>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</si>
  <si>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</si>
  <si>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</si>
  <si>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</si>
  <si>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</si>
  <si>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</si>
  <si>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</si>
  <si>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</si>
  <si>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</si>
  <si>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</si>
  <si>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</si>
  <si>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</si>
  <si>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</si>
  <si>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</si>
  <si>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</si>
  <si>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</si>
  <si>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</si>
  <si>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</si>
  <si>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</si>
  <si>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</si>
  <si>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</si>
  <si>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</si>
  <si>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</si>
  <si>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</si>
  <si>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</si>
  <si>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</si>
  <si>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</si>
  <si>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</si>
  <si>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</si>
  <si>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</si>
  <si>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</si>
  <si>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</si>
  <si>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</si>
  <si>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</si>
  <si>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</si>
  <si>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</si>
  <si>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</si>
  <si>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</si>
  <si>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</si>
  <si>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</si>
  <si>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</si>
  <si>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</si>
  <si>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</si>
  <si>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</si>
  <si>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</si>
  <si>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</si>
  <si>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</si>
  <si>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</si>
  <si>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</si>
  <si>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</si>
  <si>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</si>
  <si>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</si>
  <si>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</si>
  <si>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</si>
  <si>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</si>
  <si>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</si>
  <si>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</si>
  <si>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</si>
  <si>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</si>
  <si>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</si>
  <si>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</si>
  <si>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</si>
  <si>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</si>
  <si>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</si>
  <si>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</si>
  <si>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</si>
  <si>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</si>
  <si>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</si>
  <si>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</si>
  <si>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</si>
  <si>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</si>
  <si>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</si>
  <si>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</si>
  <si>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</si>
  <si>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</si>
  <si>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</si>
  <si>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</si>
  <si>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</si>
  <si>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</si>
  <si>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</si>
  <si>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</si>
  <si>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</si>
  <si>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</si>
  <si>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</si>
  <si>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</si>
  <si>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</si>
  <si>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</si>
  <si>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</si>
  <si>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</si>
  <si>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</si>
  <si>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</si>
  <si>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</si>
  <si>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</si>
  <si>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</si>
  <si>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</si>
  <si>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</si>
  <si>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</si>
  <si>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</si>
  <si>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</si>
  <si>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</si>
  <si>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</si>
  <si>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</si>
  <si>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</si>
  <si>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</si>
  <si>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</si>
  <si>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</si>
  <si>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</si>
  <si>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</si>
  <si>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</si>
  <si>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</si>
  <si>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</si>
  <si>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</si>
  <si>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</si>
  <si>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</si>
  <si>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</si>
  <si>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</si>
  <si>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</si>
  <si>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</si>
  <si>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</si>
  <si>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</si>
  <si>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</si>
  <si>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</si>
  <si>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</si>
  <si>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</si>
  <si>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</si>
  <si>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</si>
  <si>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</si>
  <si>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</si>
  <si>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</si>
  <si>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</si>
  <si>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</si>
  <si>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</si>
  <si>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</si>
  <si>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</si>
  <si>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</si>
  <si>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</si>
  <si>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</si>
  <si>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</si>
  <si>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</si>
  <si>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</si>
  <si>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</si>
  <si>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</si>
  <si>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</si>
  <si>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</si>
  <si>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</si>
  <si>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</si>
  <si>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</si>
  <si>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</si>
  <si>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</si>
  <si>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</si>
  <si>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</si>
  <si>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</si>
  <si>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</si>
  <si>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</si>
  <si>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</si>
  <si>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</si>
  <si>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</si>
  <si>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</si>
  <si>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</si>
  <si>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</si>
  <si>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</si>
  <si>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</si>
  <si>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</si>
  <si>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</si>
  <si>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</si>
  <si>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</si>
  <si>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</si>
  <si>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</si>
  <si>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</si>
  <si>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</si>
  <si>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</si>
  <si>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</si>
  <si>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</si>
  <si>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</si>
  <si>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</si>
  <si>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</si>
  <si>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</si>
  <si>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</si>
  <si>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</si>
  <si>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</si>
  <si>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</si>
  <si>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</si>
  <si>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</si>
  <si>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</si>
  <si>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</si>
  <si>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</si>
  <si>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</si>
  <si>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</si>
  <si>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</si>
  <si>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</si>
  <si>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</si>
  <si>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</si>
  <si>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</si>
  <si>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</si>
  <si>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</si>
  <si>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</si>
  <si>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</si>
  <si>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</si>
  <si>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</si>
  <si>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</si>
  <si>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</si>
  <si>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</si>
  <si>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</si>
  <si>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</si>
  <si>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</si>
  <si>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</si>
  <si>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</si>
  <si>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</si>
  <si>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</si>
  <si>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</si>
  <si>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</si>
  <si>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</si>
  <si>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</si>
  <si>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</si>
  <si>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</si>
  <si>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</si>
  <si>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</si>
  <si>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</si>
  <si>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</si>
  <si>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</si>
  <si>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</si>
  <si>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</si>
  <si>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</si>
  <si>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</si>
  <si>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</si>
  <si>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</si>
  <si>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</si>
  <si>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</si>
  <si>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</si>
  <si>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</si>
  <si>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</si>
  <si>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</si>
  <si>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</si>
  <si>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</si>
  <si>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</si>
  <si>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</si>
  <si>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</si>
  <si>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</si>
  <si>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</si>
  <si>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</si>
  <si>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</si>
  <si>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</si>
  <si>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</si>
  <si>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</si>
  <si>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</si>
  <si>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</si>
  <si>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</si>
  <si>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</si>
  <si>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</si>
  <si>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</si>
  <si>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</si>
  <si>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</si>
  <si>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</si>
  <si>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</si>
  <si>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</si>
  <si>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</si>
  <si>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</si>
  <si>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</si>
  <si>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</si>
  <si>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</si>
  <si>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</si>
  <si>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</si>
  <si>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</si>
  <si>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</si>
  <si>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</si>
  <si>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</si>
  <si>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</si>
  <si>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</si>
  <si>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</si>
  <si>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</si>
  <si>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</si>
  <si>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</si>
  <si>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</si>
  <si>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</si>
  <si>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</si>
  <si>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</si>
  <si>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</si>
  <si>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</si>
  <si>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</si>
  <si>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</si>
  <si>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</si>
  <si>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</si>
  <si>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</si>
  <si>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</si>
  <si>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</si>
  <si>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</si>
  <si>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</si>
  <si>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</si>
  <si>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</si>
  <si>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</si>
  <si>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</si>
  <si>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</si>
  <si>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</si>
  <si>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</si>
  <si>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</si>
  <si>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</si>
  <si>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</si>
  <si>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</si>
  <si>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</si>
  <si>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</si>
  <si>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</si>
  <si>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</si>
  <si>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</si>
  <si>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</si>
  <si>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</si>
  <si>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</si>
  <si>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</si>
  <si>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</si>
  <si>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</si>
  <si>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</si>
  <si>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</si>
  <si>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</si>
  <si>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</si>
  <si>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</si>
  <si>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</si>
  <si>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</si>
  <si>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</si>
  <si>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</si>
  <si>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</si>
  <si>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</si>
  <si>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</si>
  <si>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</si>
  <si>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</si>
  <si>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</si>
  <si>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</si>
  <si>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</si>
  <si>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</si>
  <si>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</si>
  <si>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</si>
  <si>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</si>
  <si>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</si>
  <si>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</si>
  <si>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</si>
  <si>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</si>
  <si>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</si>
  <si>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</si>
  <si>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</si>
  <si>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</si>
  <si>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</si>
  <si>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</si>
  <si>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</si>
  <si>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</si>
  <si>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</si>
  <si>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</si>
  <si>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</si>
  <si>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</si>
  <si>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</si>
  <si>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</si>
  <si>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</si>
  <si>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</si>
  <si>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</si>
  <si>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</si>
  <si>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</si>
  <si>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</si>
  <si>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</si>
  <si>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</si>
  <si>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</si>
  <si>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</si>
  <si>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</si>
  <si>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</si>
  <si>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</si>
  <si>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</si>
  <si>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</si>
  <si>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</si>
  <si>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</si>
  <si>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</si>
  <si>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</si>
  <si>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</si>
  <si>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</si>
  <si>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</si>
  <si>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</si>
  <si>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</si>
  <si>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</si>
  <si>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</si>
  <si>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</si>
  <si>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</si>
  <si>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</si>
  <si>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</si>
  <si>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</si>
  <si>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</si>
  <si>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</si>
  <si>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</si>
  <si>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</si>
  <si>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</si>
  <si>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</si>
  <si>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</si>
  <si>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</si>
  <si>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</si>
  <si>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</si>
  <si>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</si>
  <si>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</si>
  <si>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</si>
  <si>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</si>
  <si>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</si>
  <si>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</si>
  <si>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</si>
  <si>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</si>
  <si>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</si>
  <si>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</si>
  <si>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</si>
  <si>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</si>
  <si>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</si>
  <si>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</si>
  <si>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</si>
  <si>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</si>
  <si>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</si>
  <si>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</si>
  <si>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</si>
  <si>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</si>
  <si>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</si>
  <si>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</si>
  <si>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</si>
  <si>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</si>
  <si>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</si>
  <si>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</si>
  <si>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</si>
  <si>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</si>
  <si>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</si>
  <si>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</si>
  <si>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</si>
  <si>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</si>
  <si>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</si>
  <si>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</si>
  <si>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</si>
  <si>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</si>
  <si>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</si>
  <si>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</si>
  <si>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</si>
  <si>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</si>
  <si>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</si>
  <si>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</si>
  <si>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</si>
  <si>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</si>
  <si>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</si>
  <si>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</si>
  <si>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</si>
  <si>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</si>
  <si>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</si>
  <si>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</si>
  <si>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</si>
  <si>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</si>
  <si>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</si>
  <si>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</si>
  <si>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</si>
  <si>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</si>
  <si>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</si>
  <si>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</si>
  <si>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</si>
  <si>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</si>
  <si>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</si>
  <si>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</si>
  <si>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</si>
  <si>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</si>
  <si>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</si>
  <si>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</si>
  <si>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</si>
  <si>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</si>
  <si>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</si>
  <si>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</si>
  <si>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</si>
  <si>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</si>
  <si>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</si>
  <si>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</si>
  <si>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</si>
  <si>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</si>
  <si>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</si>
  <si>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</si>
  <si>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</si>
  <si>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</si>
  <si>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</si>
  <si>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</si>
  <si>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</si>
  <si>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</si>
  <si>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</si>
  <si>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</si>
  <si>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</si>
  <si>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</si>
  <si>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</si>
  <si>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</si>
  <si>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</si>
  <si>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</si>
  <si>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</si>
  <si>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</si>
  <si>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</si>
  <si>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</si>
  <si>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</si>
  <si>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</si>
  <si>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</si>
  <si>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</si>
  <si>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</si>
  <si>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</si>
  <si>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</si>
  <si>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</si>
  <si>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</si>
  <si>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</si>
  <si>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</si>
  <si>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</si>
  <si>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</si>
  <si>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</si>
  <si>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</si>
  <si>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</si>
  <si>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</si>
  <si>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</si>
  <si>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</si>
  <si>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</si>
  <si>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</si>
  <si>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</si>
  <si>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</si>
  <si>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</si>
  <si>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</si>
  <si>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</si>
  <si>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</si>
  <si>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</si>
  <si>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</si>
  <si>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</si>
  <si>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</si>
  <si>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</si>
  <si>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</si>
  <si>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</si>
  <si>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</si>
  <si>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</si>
  <si>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</si>
  <si>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</si>
  <si>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</si>
  <si>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</si>
  <si>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</si>
  <si>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</si>
  <si>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</si>
  <si>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</si>
  <si>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</si>
  <si>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</si>
  <si>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</si>
  <si>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</si>
  <si>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</si>
  <si>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</si>
  <si>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</si>
  <si>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</si>
  <si>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</si>
  <si>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</si>
  <si>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</si>
  <si>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</si>
  <si>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</si>
  <si>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</si>
  <si>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</si>
  <si>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</si>
  <si>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</si>
  <si>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</si>
  <si>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</si>
  <si>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</si>
  <si>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</si>
  <si>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</si>
  <si>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</si>
  <si>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</si>
  <si>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</si>
  <si>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</si>
  <si>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</si>
  <si>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</si>
  <si>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</si>
  <si>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</si>
  <si>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</si>
  <si>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</si>
  <si>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</si>
  <si>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</si>
  <si>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</si>
  <si>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</si>
  <si>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</si>
  <si>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</si>
  <si>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</si>
  <si>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</si>
  <si>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</si>
  <si>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</si>
  <si>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</si>
  <si>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</si>
  <si>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</si>
  <si>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</si>
  <si>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</si>
  <si>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</si>
  <si>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</si>
  <si>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</si>
  <si>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</si>
  <si>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</si>
  <si>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</si>
  <si>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</si>
  <si>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</si>
  <si>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</si>
  <si>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</si>
  <si>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</si>
  <si>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</si>
  <si>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</si>
  <si>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</si>
  <si>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</si>
  <si>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</si>
  <si>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</si>
  <si>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</si>
  <si>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</si>
  <si>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</si>
  <si>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</si>
  <si>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</si>
  <si>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</si>
  <si>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</si>
  <si>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</si>
  <si>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</si>
  <si>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</si>
  <si>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</si>
  <si>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</si>
  <si>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</si>
  <si>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</si>
  <si>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</si>
  <si>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</si>
  <si>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</si>
  <si>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</si>
  <si>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</si>
  <si>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</si>
  <si>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</si>
  <si>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</si>
  <si>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</si>
  <si>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</si>
  <si>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</si>
  <si>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</si>
  <si>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</si>
  <si>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</si>
  <si>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</si>
  <si>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</si>
  <si>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</si>
  <si>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</si>
  <si>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</si>
  <si>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</si>
  <si>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</si>
  <si>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</si>
  <si>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</si>
  <si>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</si>
  <si>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</si>
  <si>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</si>
  <si>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</si>
  <si>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</si>
  <si>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</si>
  <si>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</si>
  <si>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</si>
  <si>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</si>
  <si>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</si>
  <si>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</si>
  <si>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</si>
  <si>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</si>
  <si>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</si>
  <si>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</si>
  <si>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</si>
  <si>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</si>
  <si>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</si>
  <si>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</si>
  <si>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</si>
  <si>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</si>
  <si>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</si>
  <si>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</si>
  <si>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</si>
  <si>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</si>
  <si>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</si>
  <si>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</si>
  <si>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</si>
  <si>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</si>
  <si>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</si>
  <si>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</si>
  <si>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</si>
  <si>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</si>
  <si>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</si>
  <si>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</si>
  <si>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</si>
  <si>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</si>
  <si>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</si>
  <si>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</si>
  <si>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</si>
  <si>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</si>
  <si>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</si>
  <si>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</si>
  <si>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</si>
  <si>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</si>
  <si>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</si>
  <si>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</si>
  <si>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</si>
  <si>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</si>
  <si>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</si>
  <si>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</si>
  <si>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</si>
  <si>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</si>
  <si>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</si>
  <si>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</si>
  <si>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</si>
  <si>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</si>
  <si>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</si>
  <si>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</si>
  <si>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</si>
  <si>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</si>
  <si>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</si>
  <si>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</si>
  <si>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</si>
  <si>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</si>
  <si>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</si>
  <si>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</si>
  <si>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</si>
  <si>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</si>
  <si>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</si>
  <si>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</si>
  <si>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</si>
  <si>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</si>
  <si>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</si>
  <si>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</si>
  <si>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</si>
  <si>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</si>
  <si>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</si>
  <si>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</si>
  <si>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</si>
  <si>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</si>
  <si>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</si>
  <si>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</si>
  <si>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</si>
  <si>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</si>
  <si>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</si>
  <si>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</si>
  <si>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</si>
  <si>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</si>
  <si>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</si>
  <si>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</si>
  <si>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</si>
  <si>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</si>
  <si>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</si>
  <si>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</si>
  <si>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</si>
  <si>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</si>
  <si>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</si>
  <si>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</si>
  <si>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</si>
  <si>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</si>
  <si>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</si>
  <si>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</si>
  <si>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</si>
  <si>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</si>
  <si>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</si>
  <si>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</si>
  <si>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</si>
  <si>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</si>
  <si>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</si>
  <si>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</si>
  <si>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</si>
  <si>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</si>
  <si>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</si>
  <si>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</si>
  <si>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</si>
  <si>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</si>
  <si>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</si>
  <si>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</si>
  <si>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</si>
  <si>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</si>
  <si>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</si>
  <si>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</si>
  <si>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</si>
  <si>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</si>
  <si>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</si>
  <si>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</si>
  <si>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</si>
  <si>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</si>
  <si>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</si>
  <si>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</si>
  <si>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</si>
  <si>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</si>
  <si>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</si>
  <si>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</si>
  <si>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</si>
  <si>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</si>
  <si>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</si>
  <si>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</si>
  <si>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</si>
  <si>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</si>
  <si>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</si>
  <si>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</si>
  <si>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</si>
  <si>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</si>
  <si>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</si>
  <si>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</si>
  <si>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</si>
  <si>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</si>
  <si>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</si>
  <si>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</si>
  <si>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</si>
  <si>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</si>
  <si>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</si>
  <si>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</si>
  <si>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</si>
  <si>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</si>
  <si>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</si>
  <si>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</si>
  <si>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</si>
  <si>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</si>
  <si>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</si>
  <si>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</si>
  <si>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</si>
  <si>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</si>
  <si>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</si>
  <si>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</si>
  <si>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</si>
  <si>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</si>
  <si>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</si>
  <si>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</si>
  <si>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</si>
  <si>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</si>
  <si>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</si>
  <si>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</si>
  <si>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</si>
  <si>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</si>
  <si>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</si>
  <si>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</si>
  <si>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</si>
  <si>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</si>
  <si>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</si>
  <si>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</si>
  <si>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</si>
  <si>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</si>
  <si>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</si>
  <si>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</si>
  <si>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</si>
  <si>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</si>
  <si>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</si>
  <si>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</si>
  <si>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</si>
  <si>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</si>
  <si>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</si>
  <si>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</si>
  <si>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</si>
  <si>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</si>
  <si>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</si>
  <si>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</si>
  <si>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</si>
  <si>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</si>
  <si>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</si>
  <si>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</si>
  <si>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</si>
  <si>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</si>
  <si>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</si>
  <si>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</si>
  <si>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</si>
  <si>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</si>
  <si>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</si>
  <si>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</si>
  <si>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</si>
  <si>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</si>
  <si>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</si>
  <si>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</si>
  <si>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</si>
  <si>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</si>
  <si>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</si>
  <si>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</si>
  <si>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</si>
  <si>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</si>
  <si>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</si>
  <si>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</si>
  <si>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</si>
  <si>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</si>
  <si>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</si>
  <si>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</si>
  <si>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</si>
  <si>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</si>
  <si>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</si>
  <si>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</si>
  <si>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</si>
  <si>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</si>
  <si>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</si>
  <si>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</si>
  <si>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</si>
  <si>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</si>
  <si>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</si>
  <si>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</si>
  <si>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</si>
  <si>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</si>
  <si>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</si>
  <si>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</si>
  <si>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</si>
  <si>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</si>
  <si>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</si>
  <si>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</si>
  <si>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</si>
  <si>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</si>
  <si>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</si>
  <si>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</si>
  <si>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</si>
  <si>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</si>
  <si>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</si>
  <si>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</si>
  <si>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</si>
  <si>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</si>
  <si>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</si>
  <si>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</si>
  <si>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</si>
  <si>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</si>
  <si>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</si>
  <si>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</si>
  <si>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</si>
  <si>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</si>
  <si>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</si>
  <si>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</si>
  <si>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</si>
  <si>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</si>
  <si>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</si>
  <si>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</si>
  <si>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</si>
  <si>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</si>
  <si>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</si>
  <si>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</si>
  <si>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</si>
  <si>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</si>
  <si>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</si>
  <si>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</si>
  <si>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</si>
  <si>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</si>
  <si>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</si>
  <si>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</si>
  <si>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</si>
  <si>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</si>
  <si>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</si>
  <si>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</si>
  <si>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</si>
  <si>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</si>
  <si>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</si>
  <si>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</si>
  <si>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</si>
  <si>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</si>
  <si>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</si>
  <si>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</si>
  <si>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</si>
  <si>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</si>
  <si>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</si>
  <si>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</si>
  <si>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</si>
  <si>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</si>
  <si>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</si>
  <si>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</si>
  <si>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</si>
  <si>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</si>
  <si>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</si>
  <si>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</si>
  <si>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</si>
  <si>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</si>
  <si>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</si>
  <si>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</si>
  <si>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</si>
  <si>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</si>
  <si>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</si>
  <si>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</si>
  <si>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</si>
  <si>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</si>
  <si>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</si>
  <si>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</si>
  <si>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</si>
  <si>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</si>
  <si>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</si>
  <si>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</si>
  <si>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</si>
  <si>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</si>
  <si>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</si>
  <si>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</si>
  <si>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</si>
  <si>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</si>
  <si>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</si>
  <si>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</si>
  <si>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</si>
  <si>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</si>
  <si>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</si>
  <si>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</si>
  <si>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</si>
  <si>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</si>
  <si>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</si>
  <si>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</si>
  <si>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</si>
  <si>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</si>
  <si>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</si>
  <si>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</si>
  <si>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</si>
  <si>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</si>
  <si>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</si>
  <si>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</si>
  <si>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</si>
  <si>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</si>
  <si>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</si>
  <si>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</si>
  <si>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</si>
  <si>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</si>
  <si>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</si>
  <si>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</si>
  <si>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</si>
  <si>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</si>
  <si>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</si>
  <si>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</si>
  <si>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</si>
  <si>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</si>
  <si>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</si>
  <si>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</si>
  <si>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</si>
  <si>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</si>
  <si>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</si>
  <si>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</si>
  <si>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</si>
  <si>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</si>
  <si>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</si>
  <si>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</si>
  <si>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</si>
  <si>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</si>
  <si>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</si>
  <si>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</si>
  <si>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</si>
  <si>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</si>
  <si>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</si>
  <si>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</si>
  <si>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</si>
  <si>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</si>
  <si>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</si>
  <si>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</si>
  <si>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</si>
  <si>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</si>
  <si>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</si>
  <si>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</si>
  <si>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</si>
  <si>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</si>
  <si>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</si>
  <si>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</si>
  <si>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</si>
  <si>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</si>
  <si>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</si>
  <si>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</si>
  <si>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</si>
  <si>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</si>
  <si>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</si>
  <si>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</si>
  <si>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</si>
  <si>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</si>
  <si>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</si>
  <si>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</si>
  <si>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</si>
  <si>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</si>
  <si>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</si>
  <si>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</si>
  <si>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</si>
  <si>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</si>
  <si>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</si>
  <si>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</si>
  <si>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</si>
  <si>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</si>
  <si>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</si>
  <si>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</si>
  <si>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</si>
  <si>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</si>
  <si>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</si>
  <si>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</si>
  <si>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</si>
  <si>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</si>
  <si>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</si>
  <si>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</si>
  <si>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</si>
  <si>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</si>
  <si>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</si>
  <si>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</si>
  <si>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</si>
  <si>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</si>
  <si>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</si>
  <si>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</si>
  <si>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</si>
  <si>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</si>
  <si>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</si>
  <si>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</si>
  <si>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</si>
  <si>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</si>
  <si>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</si>
  <si>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</si>
  <si>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</si>
  <si>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</si>
  <si>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</si>
  <si>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</si>
  <si>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</si>
  <si>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</si>
  <si>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</si>
  <si>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</si>
  <si>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</si>
  <si>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</si>
  <si>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</si>
  <si>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</si>
  <si>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</si>
  <si>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</si>
  <si>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</si>
  <si>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</si>
  <si>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</si>
  <si>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</si>
  <si>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</si>
  <si>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</si>
  <si>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</si>
  <si>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</si>
  <si>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</si>
  <si>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</si>
  <si>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</si>
  <si>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</si>
  <si>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</si>
  <si>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</si>
  <si>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</si>
  <si>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</si>
  <si>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</si>
  <si>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</si>
  <si>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</si>
  <si>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</si>
  <si>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</si>
  <si>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</si>
  <si>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</si>
  <si>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</si>
  <si>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</si>
  <si>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</si>
  <si>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</si>
  <si>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</si>
  <si>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</si>
  <si>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</si>
  <si>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</si>
  <si>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</si>
  <si>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</si>
  <si>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</si>
  <si>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</si>
  <si>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</si>
  <si>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</si>
  <si>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</si>
  <si>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</si>
  <si>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</si>
  <si>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</si>
  <si>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</si>
  <si>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</si>
  <si>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</si>
  <si>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</si>
  <si>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</si>
  <si>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</si>
  <si>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</si>
  <si>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</si>
  <si>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</si>
  <si>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</si>
  <si>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</si>
  <si>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</si>
  <si>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</si>
  <si>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</si>
  <si>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</si>
  <si>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</si>
  <si>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</si>
  <si>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</si>
  <si>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</si>
  <si>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</si>
  <si>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</si>
  <si>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</si>
  <si>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</si>
  <si>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</si>
  <si>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</si>
  <si>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</si>
  <si>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</si>
  <si>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</si>
  <si>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</si>
  <si>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</si>
  <si>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</si>
  <si>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</si>
  <si>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</si>
  <si>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</si>
  <si>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</si>
  <si>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</si>
  <si>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</si>
  <si>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</si>
  <si>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</si>
  <si>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</si>
  <si>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</si>
  <si>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</si>
  <si>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</si>
  <si>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</si>
  <si>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</si>
  <si>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</si>
  <si>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</si>
  <si>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</si>
  <si>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</si>
  <si>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</si>
  <si>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</si>
  <si>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</si>
  <si>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</si>
  <si>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</si>
  <si>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</si>
  <si>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</si>
  <si>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</si>
  <si>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</si>
  <si>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</si>
  <si>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</si>
  <si>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</si>
  <si>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</si>
  <si>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</si>
  <si>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</si>
  <si>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</si>
  <si>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</si>
  <si>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</si>
  <si>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</si>
  <si>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</si>
  <si>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</si>
  <si>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</si>
  <si>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</si>
  <si>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</si>
  <si>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</si>
  <si>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</si>
  <si>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</si>
  <si>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</si>
  <si>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</si>
  <si>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</si>
  <si>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</si>
  <si>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</si>
  <si>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</si>
  <si>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</si>
  <si>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</si>
  <si>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</si>
  <si>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</si>
  <si>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</si>
  <si>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</si>
  <si>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</si>
  <si>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</si>
  <si>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</si>
  <si>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</si>
  <si>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</si>
  <si>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</si>
  <si>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</si>
  <si>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</si>
  <si>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</si>
  <si>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</si>
  <si>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</si>
  <si>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</si>
  <si>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</si>
  <si>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</si>
  <si>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</si>
  <si>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</si>
  <si>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</si>
  <si>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</si>
  <si>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</si>
  <si>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</si>
  <si>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</si>
  <si>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</si>
  <si>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</si>
  <si>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</si>
  <si>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</si>
  <si>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</si>
  <si>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</si>
  <si>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</si>
  <si>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</si>
  <si>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</si>
  <si>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</si>
  <si>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</si>
  <si>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</si>
  <si>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</si>
  <si>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</si>
  <si>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</si>
  <si>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</si>
  <si>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</si>
  <si>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</si>
  <si>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</si>
  <si>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</si>
  <si>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</si>
  <si>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</si>
  <si>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</si>
  <si>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</si>
  <si>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</si>
  <si>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</si>
  <si>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</si>
  <si>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</si>
  <si>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</si>
  <si>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</si>
  <si>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</si>
  <si>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</si>
  <si>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</si>
  <si>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</si>
  <si>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</si>
  <si>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</si>
  <si>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</si>
  <si>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</si>
  <si>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</si>
  <si>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</si>
  <si>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</si>
  <si>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</si>
  <si>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</si>
  <si>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</si>
  <si>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</si>
  <si>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</si>
  <si>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</si>
  <si>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</si>
  <si>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</si>
  <si>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</si>
  <si>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</si>
  <si>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</si>
  <si>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</si>
  <si>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</si>
  <si>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</si>
  <si>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</si>
  <si>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</si>
  <si>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</si>
  <si>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</si>
  <si>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</si>
  <si>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</si>
  <si>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</si>
  <si>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</si>
  <si>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</si>
  <si>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</si>
  <si>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</si>
  <si>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</si>
  <si>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</si>
  <si>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</si>
  <si>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</si>
  <si>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</si>
  <si>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</si>
  <si>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</si>
  <si>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</si>
  <si>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</si>
  <si>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</si>
  <si>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</si>
  <si>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</si>
  <si>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</si>
  <si>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</si>
  <si>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</si>
  <si>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</si>
  <si>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</si>
  <si>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</si>
  <si>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</si>
  <si>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</si>
  <si>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</si>
  <si>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</si>
  <si>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</si>
  <si>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</si>
  <si>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</si>
  <si>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</si>
  <si>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</si>
  <si>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</si>
  <si>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</si>
  <si>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</si>
  <si>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</si>
  <si>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</si>
  <si>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</si>
  <si>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</si>
  <si>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</si>
  <si>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</si>
  <si>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</si>
  <si>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</si>
  <si>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</si>
  <si>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</si>
  <si>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</si>
  <si>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</si>
  <si>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</si>
  <si>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</si>
  <si>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</si>
  <si>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</si>
  <si>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</si>
  <si>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</si>
  <si>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</si>
  <si>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</si>
  <si>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</si>
  <si>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</si>
  <si>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</si>
  <si>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</si>
  <si>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</si>
  <si>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</si>
  <si>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</si>
  <si>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</si>
  <si>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</si>
  <si>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</si>
  <si>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</si>
  <si>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</si>
  <si>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</si>
  <si>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</si>
  <si>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</si>
  <si>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</si>
  <si>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</si>
  <si>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</si>
  <si>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</si>
  <si>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</si>
  <si>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</si>
  <si>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</si>
  <si>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</si>
  <si>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</si>
  <si>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</si>
  <si>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</si>
  <si>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</si>
  <si>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</si>
  <si>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</si>
  <si>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</si>
  <si>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</si>
  <si>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</si>
  <si>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</si>
  <si>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</si>
  <si>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</si>
  <si>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</si>
  <si>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</si>
  <si>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</si>
  <si>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</si>
  <si>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</si>
  <si>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</si>
  <si>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</si>
  <si>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</si>
  <si>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</si>
  <si>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</si>
  <si>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</si>
  <si>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</si>
  <si>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</si>
  <si>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</si>
  <si>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</si>
  <si>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</si>
  <si>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</si>
  <si>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</si>
  <si>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</si>
  <si>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</si>
  <si>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</si>
  <si>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</si>
  <si>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</si>
  <si>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</si>
  <si>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</si>
  <si>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</si>
  <si>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</si>
  <si>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</si>
  <si>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</si>
  <si>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</si>
  <si>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</si>
  <si>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</si>
  <si>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</si>
  <si>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</si>
  <si>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</si>
  <si>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</si>
  <si>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</si>
  <si>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</si>
  <si>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</si>
  <si>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</si>
  <si>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</si>
  <si>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</si>
  <si>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</si>
  <si>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</si>
  <si>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</si>
  <si>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</si>
  <si>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</si>
  <si>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</si>
  <si>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</si>
  <si>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</si>
  <si>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</si>
  <si>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</si>
  <si>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</si>
  <si>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</si>
  <si>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</si>
  <si>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</si>
  <si>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</si>
  <si>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</si>
  <si>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</si>
  <si>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</si>
  <si>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</si>
  <si>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</si>
  <si>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</si>
  <si>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</si>
  <si>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</si>
  <si>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</si>
  <si>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</si>
  <si>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</si>
  <si>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</si>
  <si>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</si>
  <si>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</si>
  <si>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</si>
  <si>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</si>
  <si>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</si>
  <si>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</si>
  <si>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</si>
  <si>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</si>
  <si>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</si>
  <si>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</si>
  <si>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</si>
  <si>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</si>
  <si>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</si>
  <si>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</si>
  <si>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</si>
  <si>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</si>
  <si>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</si>
  <si>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</si>
  <si>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</si>
  <si>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</si>
  <si>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</si>
  <si>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</si>
  <si>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</si>
  <si>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</si>
  <si>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</si>
  <si>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</si>
  <si>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</si>
  <si>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</si>
  <si>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</si>
  <si>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</si>
  <si>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</si>
  <si>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</si>
  <si>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</si>
  <si>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</si>
  <si>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</si>
  <si>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</si>
  <si>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</si>
  <si>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</si>
  <si>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</si>
  <si>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</si>
  <si>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</si>
  <si>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</si>
  <si>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</si>
  <si>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</si>
  <si>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</si>
  <si>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</si>
  <si>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</si>
  <si>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</si>
  <si>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</si>
  <si>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</si>
  <si>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</si>
  <si>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</si>
  <si>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</si>
  <si>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</si>
  <si>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</si>
  <si>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</si>
  <si>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</si>
  <si>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</si>
  <si>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</si>
  <si>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</si>
  <si>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</si>
  <si>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</si>
  <si>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</si>
  <si>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</si>
  <si>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</si>
  <si>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</si>
  <si>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</si>
  <si>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</si>
  <si>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</si>
  <si>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</si>
  <si>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</si>
  <si>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</si>
  <si>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</si>
  <si>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</si>
  <si>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</si>
  <si>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</si>
  <si>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</si>
  <si>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</si>
  <si>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</si>
  <si>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</si>
  <si>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</si>
  <si>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</si>
  <si>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</si>
  <si>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</si>
  <si>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</si>
  <si>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</si>
  <si>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</si>
  <si>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</si>
  <si>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</si>
  <si>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</si>
  <si>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</si>
  <si>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</si>
  <si>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</si>
  <si>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</si>
  <si>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</si>
  <si>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</si>
  <si>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</si>
  <si>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</si>
  <si>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</si>
  <si>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</si>
  <si>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</si>
  <si>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</si>
  <si>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</si>
  <si>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</si>
  <si>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</si>
  <si>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</si>
  <si>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</si>
  <si>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</si>
  <si>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</si>
  <si>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</si>
  <si>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</si>
  <si>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</si>
  <si>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</si>
  <si>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</si>
  <si>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</si>
  <si>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</si>
  <si>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</si>
  <si>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</si>
  <si>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</si>
  <si>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</si>
  <si>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</si>
  <si>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</si>
  <si>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</si>
  <si>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</si>
  <si>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</si>
  <si>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</si>
  <si>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</si>
  <si>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</si>
  <si>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</si>
  <si>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</si>
  <si>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</si>
  <si>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</si>
  <si>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</si>
  <si>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</si>
  <si>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</si>
  <si>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</si>
  <si>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</si>
  <si>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</si>
  <si>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</si>
  <si>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</si>
  <si>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</si>
  <si>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</si>
  <si>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</si>
  <si>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</si>
  <si>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</si>
  <si>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</si>
  <si>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</si>
  <si>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</si>
  <si>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</si>
  <si>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</si>
  <si>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</si>
  <si>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</si>
  <si>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</si>
  <si>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</si>
  <si>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</si>
  <si>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</si>
  <si>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</si>
  <si>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</si>
  <si>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</si>
  <si>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</si>
  <si>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</si>
  <si>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</si>
  <si>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</si>
  <si>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</si>
  <si>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</si>
  <si>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</si>
  <si>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</si>
  <si>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</si>
  <si>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</si>
  <si>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</si>
  <si>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</si>
  <si>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</si>
  <si>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</si>
  <si>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</si>
  <si>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</si>
  <si>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</si>
  <si>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</si>
  <si>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</si>
  <si>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</si>
  <si>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</si>
  <si>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</si>
  <si>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</si>
  <si>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</si>
  <si>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</si>
  <si>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</si>
  <si>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</si>
  <si>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</si>
  <si>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</si>
  <si>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</si>
  <si>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</si>
  <si>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</si>
  <si>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</si>
  <si>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</si>
  <si>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</si>
  <si>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</si>
  <si>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</si>
  <si>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</si>
  <si>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</si>
  <si>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</si>
  <si>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</si>
  <si>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</si>
  <si>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</si>
  <si>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</si>
  <si>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</si>
  <si>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</si>
  <si>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</si>
  <si>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</si>
  <si>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</si>
  <si>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</si>
  <si>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</si>
  <si>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</si>
  <si>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</si>
  <si>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</si>
  <si>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</si>
  <si>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</si>
  <si>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</si>
  <si>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</si>
  <si>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</si>
  <si>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</si>
  <si>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</si>
  <si>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</si>
  <si>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</si>
  <si>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</si>
  <si>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</si>
  <si>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</si>
  <si>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</si>
  <si>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</si>
  <si>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</si>
  <si>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</si>
  <si>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</si>
  <si>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</si>
  <si>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</si>
  <si>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</si>
  <si>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</si>
  <si>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</si>
  <si>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</si>
  <si>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</si>
  <si>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</si>
  <si>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</si>
  <si>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</si>
  <si>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</si>
  <si>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</si>
  <si>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</si>
  <si>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</si>
  <si>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</si>
  <si>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</si>
  <si>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</si>
  <si>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</si>
  <si>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</si>
  <si>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</si>
  <si>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</si>
  <si>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</si>
  <si>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</si>
  <si>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</si>
  <si>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</si>
  <si>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</si>
  <si>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</si>
  <si>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</si>
  <si>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</si>
  <si>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</si>
  <si>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</si>
  <si>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</si>
  <si>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</si>
  <si>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</si>
  <si>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</si>
  <si>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</si>
  <si>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</si>
  <si>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</si>
  <si>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</si>
  <si>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</si>
  <si>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</si>
  <si>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</si>
  <si>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</si>
  <si>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</si>
  <si>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</si>
  <si>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</si>
  <si>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</si>
  <si>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</si>
  <si>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</si>
  <si>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</si>
  <si>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</si>
  <si>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</si>
  <si>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</si>
  <si>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</si>
  <si>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</si>
  <si>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</si>
  <si>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</si>
  <si>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</si>
  <si>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</si>
  <si>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</si>
  <si>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</si>
  <si>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</si>
  <si>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</si>
  <si>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</si>
  <si>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</si>
  <si>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</si>
  <si>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</si>
  <si>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</si>
  <si>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</si>
  <si>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</si>
  <si>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</si>
  <si>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</si>
  <si>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</si>
  <si>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</si>
  <si>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</si>
  <si>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</si>
  <si>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</si>
  <si>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</si>
  <si>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</si>
  <si>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</si>
  <si>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</si>
  <si>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</si>
  <si>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</si>
  <si>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</si>
  <si>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</si>
  <si>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</si>
  <si>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</si>
  <si>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</si>
  <si>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</si>
  <si>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</si>
  <si>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</si>
  <si>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</si>
  <si>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</si>
  <si>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</si>
  <si>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</si>
  <si>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</si>
  <si>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</si>
  <si>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</si>
  <si>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</si>
  <si>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</si>
  <si>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</si>
  <si>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</si>
  <si>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</si>
  <si>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</si>
  <si>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</si>
  <si>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</si>
  <si>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</si>
  <si>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</si>
  <si>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</si>
  <si>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</si>
  <si>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</si>
  <si>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</si>
  <si>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</si>
  <si>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</si>
  <si>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</si>
  <si>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</si>
  <si>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</si>
  <si>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</si>
  <si>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</si>
  <si>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</si>
  <si>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</si>
  <si>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</si>
  <si>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</si>
  <si>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</si>
  <si>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</si>
  <si>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</si>
  <si>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</si>
  <si>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</si>
  <si>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</si>
  <si>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</si>
  <si>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</si>
  <si>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</si>
  <si>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</si>
  <si>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</si>
  <si>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</si>
  <si>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</si>
  <si>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</si>
  <si>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</si>
  <si>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</si>
  <si>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</si>
  <si>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</si>
  <si>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</si>
  <si>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</si>
  <si>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</si>
  <si>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</si>
  <si>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</si>
  <si>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</si>
  <si>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</si>
  <si>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</si>
  <si>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</si>
  <si>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</si>
  <si>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</si>
  <si>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</si>
  <si>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</si>
  <si>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</si>
  <si>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</si>
  <si>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</si>
  <si>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</si>
  <si>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</si>
  <si>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</si>
  <si>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</si>
  <si>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</si>
  <si>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</si>
  <si>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</si>
  <si>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</si>
  <si>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</si>
  <si>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</si>
  <si>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</si>
  <si>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</si>
  <si>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</si>
  <si>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</si>
  <si>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</si>
  <si>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</si>
  <si>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</si>
  <si>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</si>
  <si>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</si>
  <si>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</si>
  <si>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</si>
  <si>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</si>
  <si>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</si>
  <si>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</si>
  <si>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</si>
  <si>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</si>
  <si>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</si>
  <si>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</si>
  <si>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</si>
  <si>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</si>
  <si>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</si>
  <si>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</si>
  <si>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</si>
  <si>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</si>
  <si>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</si>
  <si>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</si>
  <si>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</si>
  <si>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</si>
  <si>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</si>
  <si>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</si>
  <si>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</si>
  <si>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</si>
  <si>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</si>
  <si>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</si>
  <si>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</si>
  <si>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</si>
  <si>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</si>
  <si>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</si>
  <si>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</si>
  <si>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</si>
  <si>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</si>
  <si>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</si>
  <si>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</si>
  <si>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</si>
  <si>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</si>
  <si>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</si>
  <si>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</si>
  <si>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</si>
  <si>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</si>
  <si>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</si>
  <si>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</si>
  <si>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</si>
  <si>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</si>
  <si>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</si>
  <si>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</si>
  <si>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</si>
  <si>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</si>
  <si>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</si>
  <si>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</si>
  <si>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</si>
  <si>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</si>
  <si>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</si>
  <si>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</si>
  <si>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</si>
  <si>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</si>
  <si>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</si>
  <si>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</si>
  <si>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</si>
  <si>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</si>
  <si>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</si>
  <si>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</si>
  <si>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</si>
  <si>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</si>
  <si>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</si>
  <si>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</si>
  <si>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</si>
  <si>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</si>
  <si>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</si>
  <si>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</si>
  <si>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</si>
  <si>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</si>
  <si>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</si>
  <si>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</si>
  <si>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</si>
  <si>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</si>
  <si>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</si>
  <si>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</si>
  <si>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</si>
  <si>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</si>
  <si>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</si>
  <si>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</si>
  <si>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</si>
  <si>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</si>
  <si>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</si>
  <si>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</si>
  <si>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</si>
  <si>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</si>
  <si>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</si>
  <si>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</si>
  <si>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</si>
  <si>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</si>
  <si>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</si>
  <si>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</si>
  <si>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</si>
  <si>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</si>
  <si>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</si>
  <si>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</si>
  <si>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</si>
  <si>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</si>
  <si>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</si>
  <si>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</si>
  <si>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</si>
  <si>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</si>
  <si>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</si>
  <si>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</si>
  <si>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</si>
  <si>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</si>
  <si>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</si>
  <si>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</si>
  <si>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</si>
  <si>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</si>
  <si>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</si>
  <si>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</si>
  <si>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</si>
  <si>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</si>
  <si>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</si>
  <si>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</si>
  <si>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</si>
  <si>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</si>
  <si>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</si>
  <si>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</si>
  <si>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</si>
  <si>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</si>
  <si>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</si>
  <si>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</si>
  <si>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</si>
  <si>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</si>
  <si>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</si>
  <si>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</si>
  <si>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</si>
  <si>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</si>
  <si>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</si>
  <si>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</si>
  <si>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</si>
  <si>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</si>
  <si>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</si>
  <si>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</si>
  <si>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</si>
  <si>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</si>
  <si>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</si>
  <si>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</si>
  <si>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</si>
  <si>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</si>
  <si>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</si>
  <si>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</si>
  <si>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</si>
  <si>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</si>
  <si>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</si>
  <si>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</si>
  <si>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</si>
  <si>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</si>
  <si>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</si>
  <si>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</si>
  <si>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</si>
  <si>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</si>
  <si>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</si>
  <si>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</si>
  <si>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</si>
  <si>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</si>
  <si>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</si>
  <si>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</si>
  <si>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</si>
  <si>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</si>
  <si>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</si>
  <si>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</si>
  <si>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</si>
  <si>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</si>
  <si>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</si>
  <si>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</si>
  <si>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</si>
  <si>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</si>
  <si>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</si>
  <si>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</si>
  <si>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</si>
  <si>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</si>
  <si>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</si>
  <si>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</si>
  <si>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</si>
  <si>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</si>
  <si>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</si>
  <si>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</si>
  <si>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</si>
  <si>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</si>
  <si>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</si>
  <si>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</si>
  <si>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</si>
  <si>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</si>
  <si>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</si>
  <si>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</si>
  <si>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</si>
  <si>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</si>
  <si>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</si>
  <si>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</si>
  <si>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</si>
  <si>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</si>
  <si>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</si>
  <si>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</si>
  <si>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</si>
  <si>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</si>
  <si>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</si>
  <si>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</si>
  <si>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</si>
  <si>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</si>
  <si>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</si>
  <si>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</si>
  <si>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</si>
  <si>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</si>
  <si>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</si>
  <si>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</si>
  <si>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</si>
  <si>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</si>
  <si>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</si>
  <si>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</si>
  <si>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</si>
  <si>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</si>
  <si>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</si>
  <si>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</si>
  <si>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</si>
  <si>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</si>
  <si>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</si>
  <si>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</si>
  <si>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</si>
  <si>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</si>
  <si>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</si>
  <si>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</si>
  <si>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</si>
  <si>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</si>
  <si>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</si>
  <si>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</si>
  <si>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</si>
  <si>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</si>
  <si>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</si>
  <si>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</si>
  <si>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</si>
  <si>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</si>
  <si>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</si>
  <si>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</si>
  <si>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</si>
  <si>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</si>
  <si>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</si>
  <si>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</si>
  <si>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</si>
  <si>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</si>
  <si>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</si>
  <si>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</si>
  <si>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</si>
  <si>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</si>
  <si>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</si>
  <si>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</si>
  <si>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</si>
  <si>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</si>
  <si>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</si>
  <si>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</si>
  <si>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</si>
  <si>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</si>
  <si>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</si>
  <si>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</si>
  <si>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</si>
  <si>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</si>
  <si>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</si>
  <si>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</si>
  <si>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</si>
  <si>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</si>
  <si>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</si>
  <si>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</si>
  <si>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</si>
  <si>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</si>
  <si>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</si>
  <si>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</si>
  <si>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</si>
  <si>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</si>
  <si>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</si>
  <si>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</si>
  <si>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</si>
  <si>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</si>
  <si>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</si>
  <si>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</si>
  <si>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</si>
  <si>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</si>
  <si>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</si>
  <si>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</si>
  <si>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</si>
  <si>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</si>
  <si>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</si>
  <si>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</si>
  <si>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</si>
  <si>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</si>
  <si>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</si>
  <si>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</si>
  <si>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</si>
  <si>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</si>
  <si>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</si>
  <si>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</si>
  <si>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</si>
  <si>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</si>
  <si>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</si>
  <si>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</si>
  <si>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</si>
  <si>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</si>
  <si>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</si>
  <si>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</si>
  <si>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</si>
  <si>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</si>
  <si>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</si>
  <si>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</si>
  <si>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</si>
  <si>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</si>
  <si>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</si>
  <si>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</si>
  <si>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</si>
  <si>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</si>
  <si>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</si>
  <si>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</si>
  <si>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</si>
  <si>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</si>
  <si>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</si>
  <si>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</si>
  <si>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</si>
  <si>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</si>
  <si>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</si>
  <si>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</si>
  <si>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</si>
  <si>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</si>
  <si>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</si>
  <si>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</si>
  <si>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</si>
  <si>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</si>
  <si>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</si>
  <si>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</si>
  <si>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</si>
  <si>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</si>
  <si>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</si>
  <si>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</si>
  <si>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</si>
  <si>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</si>
  <si>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</si>
  <si>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</si>
  <si>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</si>
  <si>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</si>
  <si>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</si>
  <si>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</si>
  <si>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</si>
  <si>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</si>
  <si>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</si>
  <si>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</si>
  <si>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</si>
  <si>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</si>
  <si>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</si>
  <si>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</si>
  <si>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</si>
  <si>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</si>
  <si>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</si>
  <si>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</si>
  <si>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</si>
  <si>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</si>
  <si>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</si>
  <si>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</si>
  <si>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</si>
  <si>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</si>
  <si>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</si>
  <si>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</si>
  <si>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</si>
  <si>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</si>
  <si>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</si>
  <si>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</si>
  <si>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</si>
  <si>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</si>
  <si>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</si>
  <si>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</si>
  <si>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</si>
  <si>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</si>
  <si>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</si>
  <si>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</si>
  <si>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</si>
  <si>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</si>
  <si>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</si>
  <si>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</si>
  <si>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</si>
  <si>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</si>
  <si>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</si>
  <si>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</si>
  <si>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</si>
  <si>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</si>
  <si>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</si>
  <si>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</si>
  <si>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</si>
  <si>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</si>
  <si>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</si>
  <si>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</si>
  <si>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</si>
  <si>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</si>
  <si>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</si>
  <si>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</si>
  <si>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</si>
  <si>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</si>
  <si>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</si>
  <si>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</si>
  <si>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</si>
  <si>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</si>
  <si>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</si>
  <si>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</si>
  <si>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</si>
  <si>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</si>
  <si>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</si>
  <si>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</si>
  <si>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</si>
  <si>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</si>
  <si>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</si>
  <si>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</si>
  <si>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</si>
  <si>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</si>
  <si>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</si>
  <si>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</si>
  <si>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</si>
  <si>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</si>
  <si>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</si>
  <si>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</si>
  <si>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</si>
  <si>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</si>
  <si>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</si>
  <si>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</si>
  <si>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</si>
  <si>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</si>
  <si>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</si>
  <si>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</si>
  <si>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</si>
  <si>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</si>
  <si>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</si>
  <si>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</si>
  <si>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</si>
  <si>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</si>
  <si>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</si>
  <si>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</si>
  <si>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</si>
  <si>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</si>
  <si>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</si>
  <si>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</si>
  <si>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</si>
  <si>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</si>
  <si>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</si>
  <si>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</si>
  <si>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</si>
  <si>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</si>
  <si>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</si>
  <si>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</si>
  <si>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</si>
  <si>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</si>
  <si>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</si>
  <si>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</si>
  <si>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</si>
  <si>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</si>
  <si>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</si>
  <si>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</si>
  <si>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</si>
  <si>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</si>
  <si>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</si>
  <si>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</si>
  <si>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</si>
  <si>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</si>
  <si>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</si>
  <si>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</si>
  <si>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</si>
  <si>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</si>
  <si>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</si>
  <si>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</si>
  <si>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</si>
  <si>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</si>
  <si>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</si>
  <si>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</si>
  <si>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</si>
  <si>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</si>
  <si>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</si>
  <si>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</si>
  <si>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</si>
  <si>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</si>
  <si>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</si>
  <si>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</si>
  <si>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</si>
  <si>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</si>
  <si>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</si>
  <si>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</si>
  <si>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</si>
  <si>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</si>
  <si>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</si>
  <si>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</si>
  <si>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</si>
  <si>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</si>
  <si>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</si>
  <si>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</si>
  <si>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</si>
  <si>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</si>
  <si>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</si>
  <si>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</si>
  <si>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</si>
  <si>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</si>
  <si>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</si>
  <si>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</si>
  <si>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</si>
  <si>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</si>
  <si>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</si>
  <si>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</si>
  <si>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</si>
  <si>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</si>
  <si>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</si>
  <si>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</si>
  <si>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</si>
  <si>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</si>
  <si>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</si>
  <si>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</si>
  <si>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11043 Hartsook, LP</t>
  </si>
  <si>
    <t xml:space="preserve">Hartsook Apartments </t>
  </si>
  <si>
    <t xml:space="preserve">Los Angeles </t>
  </si>
  <si>
    <t xml:space="preserve">George Russo </t>
  </si>
  <si>
    <t xml:space="preserve">City of Los Angeles </t>
  </si>
  <si>
    <t>Timothy Elliott</t>
  </si>
  <si>
    <t>1200 W. 7th Street, 8th Floor</t>
  </si>
  <si>
    <t>213-808-8596</t>
  </si>
  <si>
    <t>213-808-8910</t>
  </si>
  <si>
    <t>timothy.elliott@lacity.org</t>
  </si>
  <si>
    <t>40%/60% Average Income</t>
  </si>
  <si>
    <t>11150 W Olympic Blvd Suite 620</t>
  </si>
  <si>
    <t>CA</t>
  </si>
  <si>
    <t xml:space="preserve">Taylor Rasmussen </t>
  </si>
  <si>
    <t>310-575-3543</t>
  </si>
  <si>
    <t xml:space="preserve">trasmussen@metahousing.com </t>
  </si>
  <si>
    <t>Meta Development, LLC</t>
  </si>
  <si>
    <t>11043 Hartsook, LLC</t>
  </si>
  <si>
    <t>Administrative GP</t>
  </si>
  <si>
    <t>Managing GP</t>
  </si>
  <si>
    <t>Foundation for Affordable Housing V, Inc.</t>
  </si>
  <si>
    <t>69 NW Newport Ave. Suite 200</t>
  </si>
  <si>
    <t>Bend</t>
  </si>
  <si>
    <t>Tarun Chandran</t>
  </si>
  <si>
    <t>312-219-8360</t>
  </si>
  <si>
    <t>tarun@ffah.org</t>
  </si>
  <si>
    <t>11150 W Olympic Blvd, Suite 620</t>
  </si>
  <si>
    <t>Aaron Mandel</t>
  </si>
  <si>
    <t>amandel@metahousing.com</t>
  </si>
  <si>
    <t>11150 W Olympic Blvd Ste 620</t>
  </si>
  <si>
    <t>Los Angeles, CA, 90064</t>
  </si>
  <si>
    <t xml:space="preserve">Aaron Mandel </t>
  </si>
  <si>
    <t>(310) 575-3543</t>
  </si>
  <si>
    <t>(310) 575-3563</t>
  </si>
  <si>
    <t xml:space="preserve">AC Martin </t>
  </si>
  <si>
    <t>444 S Flower St Ste 1200</t>
  </si>
  <si>
    <t>Los Angeles, CA, 90071</t>
  </si>
  <si>
    <t>Bocarsly Emden Cowan Esmail &amp; Arndt LLP</t>
  </si>
  <si>
    <t>633 W 5th St Ste 7000</t>
  </si>
  <si>
    <t>Los Angeles, CA 90071</t>
  </si>
  <si>
    <t>Juan Bustamante</t>
  </si>
  <si>
    <t>(213)239-8082</t>
  </si>
  <si>
    <t>(213) 239-0410</t>
  </si>
  <si>
    <t>jbustamante@bocarsly.com</t>
  </si>
  <si>
    <t>Novogradac &amp; Company, LLP</t>
  </si>
  <si>
    <t>211 E Ocean Blvd 6th Floor</t>
  </si>
  <si>
    <t>Long Beach, CA 90802</t>
  </si>
  <si>
    <t>Bill Letsinger</t>
  </si>
  <si>
    <t>(562) 256-2340</t>
  </si>
  <si>
    <t>(562) 432-9483</t>
  </si>
  <si>
    <t>Bill.Letsinger@novoco.com</t>
  </si>
  <si>
    <t xml:space="preserve">Bill.Letsinger@novoco.com	</t>
  </si>
  <si>
    <t>California Municipal Finance Authority</t>
  </si>
  <si>
    <t>2111 Palomar Airport Rd Ste 320</t>
  </si>
  <si>
    <t>Carlsbad, CA, 92011</t>
  </si>
  <si>
    <t>Anthony Stubbs</t>
  </si>
  <si>
    <t>760-930-1333</t>
  </si>
  <si>
    <t>760-683-3390</t>
  </si>
  <si>
    <t>astuffs@cmfa-ca.com</t>
  </si>
  <si>
    <t xml:space="preserve">Kim Pollack </t>
  </si>
  <si>
    <t>18881 Von Karman Ave. Ste 720</t>
  </si>
  <si>
    <t>Irvine, CA. 92612</t>
  </si>
  <si>
    <t>949-748-8201</t>
  </si>
  <si>
    <t>949-748-8220</t>
  </si>
  <si>
    <t>kimp@wshmgmt.com</t>
  </si>
  <si>
    <t>Raney Planning &amp; Management, Inc.</t>
  </si>
  <si>
    <t>1501 Sports Drive, Suite A</t>
  </si>
  <si>
    <t>Sacramento, CA. 95834</t>
  </si>
  <si>
    <t xml:space="preserve">Stefanie Williams </t>
  </si>
  <si>
    <t>916-372-6100</t>
  </si>
  <si>
    <t>916-419-6108</t>
  </si>
  <si>
    <t xml:space="preserve">swilliams@laurinassociates.com </t>
  </si>
  <si>
    <t>FFAH V Hartsook Apts CA, LLC</t>
  </si>
  <si>
    <t xml:space="preserve">Meta Development Partners, LLC </t>
  </si>
  <si>
    <t xml:space="preserve">WSH Management </t>
  </si>
  <si>
    <t>2353-005-030</t>
  </si>
  <si>
    <t xml:space="preserve">Matt Wister </t>
  </si>
  <si>
    <t xml:space="preserve">(213) 683-1900  </t>
  </si>
  <si>
    <t>matt.wister@acmartin.com</t>
  </si>
  <si>
    <t xml:space="preserve">Boston Financial </t>
  </si>
  <si>
    <t>8335 Sunset Blvd, Ste 203</t>
  </si>
  <si>
    <t>West Hollywood, CA 90069</t>
  </si>
  <si>
    <t xml:space="preserve">Roy Faerber </t>
  </si>
  <si>
    <t xml:space="preserve">(310) 860-4550 </t>
  </si>
  <si>
    <t>Roy.Faerber@bfim.com</t>
  </si>
  <si>
    <t xml:space="preserve">N/A </t>
  </si>
  <si>
    <t>11103 HARTSOOK ST, LLC</t>
  </si>
  <si>
    <t xml:space="preserve">Safehold Inc. </t>
  </si>
  <si>
    <t>Secured by Leasehold Interest</t>
  </si>
  <si>
    <t>Inner City Infill Site</t>
  </si>
  <si>
    <t xml:space="preserve">(specify here) </t>
  </si>
  <si>
    <t>Citibank - Tax-Exempt</t>
  </si>
  <si>
    <t>Citibank - Taxable</t>
  </si>
  <si>
    <t>Safehold - Tenant Improvement Allowance</t>
  </si>
  <si>
    <t>Tax Credit Equity - Federal</t>
  </si>
  <si>
    <t>Tax Credit Equity - State</t>
  </si>
  <si>
    <t>Deferred Operating Reserve</t>
  </si>
  <si>
    <t>Deferred Dev. Fee and Costs</t>
  </si>
  <si>
    <t>Variable</t>
  </si>
  <si>
    <t>Fixed</t>
  </si>
  <si>
    <t>300 S. Grand Ave., Suite 3110</t>
  </si>
  <si>
    <t>Hao Li</t>
  </si>
  <si>
    <t>(213) 239-1914</t>
  </si>
  <si>
    <t>Construction Loan - Taxable</t>
  </si>
  <si>
    <t>Construction Loan - Tax-Exempt</t>
  </si>
  <si>
    <t>Steve Wylder</t>
  </si>
  <si>
    <t>Los Angeles, CA 90025</t>
  </si>
  <si>
    <t>11601 Wilshire Blvd, Suite 1680</t>
  </si>
  <si>
    <t>8335 Sunset Blvd., Suite 203</t>
  </si>
  <si>
    <t>West Hollywood</t>
  </si>
  <si>
    <t>Roy Faerber</t>
  </si>
  <si>
    <t>(310) 315-5566</t>
  </si>
  <si>
    <t xml:space="preserve"> Tenant Improvement Allowance</t>
  </si>
  <si>
    <t>(310) 860-4550</t>
  </si>
  <si>
    <t>Federal Tax Credit Equity</t>
  </si>
  <si>
    <t>State Tax Credit Equity</t>
  </si>
  <si>
    <t>11150 W. Olympic Blvd., Suite 620</t>
  </si>
  <si>
    <t>George Russo</t>
  </si>
  <si>
    <t xml:space="preserve">Deferred Operating Reserve </t>
  </si>
  <si>
    <t xml:space="preserve">Deferred Developer Fee </t>
  </si>
  <si>
    <t>Citibank - Tax Exempt</t>
  </si>
  <si>
    <t>Deferred Dev Fee</t>
  </si>
  <si>
    <t>Tenant Improvement Allowance</t>
  </si>
  <si>
    <t xml:space="preserve">Permanent Loan (Tax Exempt) </t>
  </si>
  <si>
    <t>Air Conditioning</t>
  </si>
  <si>
    <t>Housing Authority of the City of Los Angeles Utility Allowance (effective 12/1/2025)</t>
  </si>
  <si>
    <t>General Administrative &amp; Business License Tax</t>
  </si>
  <si>
    <t xml:space="preserve">Employee Burden </t>
  </si>
  <si>
    <t xml:space="preserve">Fire Sprinkler/Alarm Service </t>
  </si>
  <si>
    <t>Other: Payment and Performance Bonds</t>
  </si>
  <si>
    <t>Other: Construction Loan Interest (Soft Debt Lenders)</t>
  </si>
  <si>
    <t xml:space="preserve">Other: Perm Loan Interest (Construction Lender &amp; Soft Debt Lender) </t>
  </si>
  <si>
    <t xml:space="preserve">Other: Partnership Legal/Other </t>
  </si>
  <si>
    <t>Other: Misc. City/County/Other Fees</t>
  </si>
  <si>
    <t xml:space="preserve">Other: Organizational Costs </t>
  </si>
  <si>
    <t>Other: Utility Connections/Deposits</t>
  </si>
  <si>
    <t>Above residual receipts line for cash flow</t>
  </si>
  <si>
    <t>AGP Asset Management Fee</t>
  </si>
  <si>
    <t xml:space="preserve">Deferred Developer Fee Payment </t>
  </si>
  <si>
    <t xml:space="preserve">Deferred Developer Fee Balance  </t>
  </si>
  <si>
    <t xml:space="preserve">RAAM Construction, Inc. </t>
  </si>
  <si>
    <t>140 S. Lake Avenue, Suite 217</t>
  </si>
  <si>
    <t>Pasadena, CA 91101</t>
  </si>
  <si>
    <t>Richard Lara</t>
  </si>
  <si>
    <t>626-219-6580</t>
  </si>
  <si>
    <t>rlara@raamconstruction.com</t>
  </si>
  <si>
    <t>May</t>
  </si>
  <si>
    <t>Chief Financial Officer</t>
  </si>
  <si>
    <t>Tzvika Diner</t>
  </si>
  <si>
    <t>Provided</t>
  </si>
  <si>
    <t>Not Applicable</t>
  </si>
  <si>
    <t>Sole Member &amp; Manager of the Administrative General Partner</t>
  </si>
  <si>
    <t>Other (Laundry Maintenance):</t>
  </si>
  <si>
    <t>Other (Annual Issuer &amp; Trustee Fees):</t>
  </si>
  <si>
    <t>High Medium Residential (North Hollywood – Valley Village Community Plan)</t>
  </si>
  <si>
    <t>45 feet (Base Incentive permits a height increase of up
to 33 feet, for 78 total feet))</t>
  </si>
  <si>
    <t>R4-1VL - 1 dwelling unit per 400 sf of lot area</t>
  </si>
  <si>
    <t>R4-1VL - 121 units proposed (Base Incentive permits density to only be limited by floor area ratio)</t>
  </si>
  <si>
    <t xml:space="preserve">11103, 11043, 11047 Hartsook Street </t>
  </si>
  <si>
    <t>30 Day SOFR</t>
  </si>
  <si>
    <t>11043 Hartsook, LLC; an affiliate of Meta Development, LLC</t>
  </si>
  <si>
    <t>Manager</t>
  </si>
  <si>
    <t>23975 PARK SORRENTO, STE 200</t>
  </si>
  <si>
    <t>CALABASAS, CA 91302</t>
  </si>
  <si>
    <t>323-916-3310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</si>
</sst>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060">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166" fontId="28" fillId="5" borderId="4" xfId="0" applyNumberFormat="1" applyFont="1"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9" fontId="19" fillId="0" borderId="0" xfId="1022" applyFont="1" applyAlignment="1">
      <alignment horizontal="center"/>
    </xf>
    <xf numFmtId="182" fontId="19" fillId="0" borderId="0" xfId="700" applyNumberFormat="1" applyFont="1" applyAlignment="1">
      <alignment horizontal="center"/>
    </xf>
    <xf numFmtId="2" fontId="24" fillId="0" borderId="0" xfId="0" applyNumberFormat="1" applyFont="1"/>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8" fillId="5" borderId="6" xfId="0" applyFont="1" applyFill="1" applyBorder="1" applyAlignment="1" applyProtection="1">
      <alignment horizontal="left"/>
      <protection locked="0"/>
    </xf>
    <xf numFmtId="166" fontId="28" fillId="5" borderId="4" xfId="0" applyNumberFormat="1" applyFont="1"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5" xfId="0" applyFont="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0" fontId="28" fillId="0" borderId="4"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45" borderId="11" xfId="0" applyFont="1" applyFill="1" applyBorder="1" applyAlignment="1">
      <alignment horizontal="center"/>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0" fontId="19" fillId="0" borderId="11" xfId="0" applyFont="1" applyBorder="1" applyAlignment="1">
      <alignment horizontal="center"/>
    </xf>
    <xf numFmtId="0" fontId="28" fillId="2" borderId="11" xfId="0" applyFont="1" applyFill="1" applyBorder="1" applyAlignment="1">
      <alignment horizontal="center"/>
    </xf>
    <xf numFmtId="0" fontId="0" fillId="0" borderId="11" xfId="0"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6" fillId="0" borderId="6" xfId="0" applyFont="1" applyBorder="1" applyAlignment="1">
      <alignment horizontal="center"/>
    </xf>
    <xf numFmtId="0" fontId="26" fillId="0" borderId="10"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3"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0" fontId="28" fillId="0" borderId="11" xfId="0" applyNumberFormat="1" applyFont="1" applyBorder="1" applyAlignment="1">
      <alignment horizontal="center"/>
    </xf>
    <xf numFmtId="0" fontId="28"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8" fillId="5" borderId="11" xfId="0" applyFont="1" applyFill="1" applyBorder="1" applyAlignment="1" applyProtection="1">
      <alignment horizontal="center"/>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19"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8" fillId="5" borderId="4" xfId="0" applyFont="1" applyFill="1" applyBorder="1" applyAlignment="1" applyProtection="1">
      <alignment horizontal="right"/>
      <protection locked="0"/>
    </xf>
    <xf numFmtId="168" fontId="28" fillId="5" borderId="6" xfId="0" applyNumberFormat="1"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5" borderId="3" xfId="0" applyFont="1" applyFill="1" applyBorder="1" applyAlignment="1" applyProtection="1">
      <alignment horizontal="left" wrapText="1"/>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28"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0" fillId="0" borderId="6" xfId="0" applyBorder="1" applyAlignment="1">
      <alignment horizontal="left"/>
    </xf>
    <xf numFmtId="0" fontId="19" fillId="0" borderId="11" xfId="543" applyBorder="1" applyAlignment="1">
      <alignment horizontal="center"/>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19" fillId="5" borderId="11" xfId="0" applyFont="1" applyFill="1" applyBorder="1" applyAlignment="1" applyProtection="1">
      <alignment vertical="center" wrapText="1"/>
      <protection locked="0"/>
    </xf>
    <xf numFmtId="0" fontId="19" fillId="5" borderId="4" xfId="0" applyFont="1" applyFill="1" applyBorder="1" applyAlignment="1" applyProtection="1">
      <alignment wrapText="1"/>
      <protection locked="0"/>
    </xf>
    <xf numFmtId="0" fontId="19" fillId="5" borderId="11" xfId="0" applyFont="1" applyFill="1" applyBorder="1" applyAlignment="1" applyProtection="1">
      <alignment horizontal="left" vertical="center" wrapText="1"/>
      <protection locked="0"/>
    </xf>
    <xf numFmtId="0" fontId="38" fillId="5" borderId="6" xfId="0"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0" fillId="0" borderId="6" xfId="0" applyBorder="1" applyAlignment="1" applyProtection="1">
      <alignment horizontal="center"/>
      <protection locked="0"/>
    </xf>
    <xf numFmtId="3" fontId="28" fillId="5" borderId="11"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8" fillId="5" borderId="4" xfId="0" applyFont="1" applyFill="1" applyBorder="1" applyAlignment="1" applyProtection="1">
      <alignment wrapText="1"/>
      <protection locked="0"/>
    </xf>
    <xf numFmtId="3" fontId="0" fillId="0" borderId="6" xfId="0" applyNumberFormat="1" applyBorder="1" applyAlignment="1">
      <alignment horizontal="right"/>
    </xf>
    <xf numFmtId="0" fontId="19" fillId="5" borderId="6" xfId="0" applyFont="1" applyFill="1" applyBorder="1" applyAlignment="1" applyProtection="1">
      <alignment horizontal="left"/>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1" fontId="28" fillId="5" borderId="6" xfId="0" applyNumberFormat="1" applyFont="1" applyFill="1" applyBorder="1" applyAlignment="1" applyProtection="1">
      <alignment horizontal="right"/>
      <protection locked="0"/>
    </xf>
    <xf numFmtId="0" fontId="28" fillId="0" borderId="0" xfId="0" applyFont="1" applyAlignment="1">
      <alignment horizontal="left" vertical="top" wrapText="1"/>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5" borderId="4" xfId="0"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28" fillId="5" borderId="6" xfId="0" applyFont="1" applyFill="1" applyBorder="1" applyAlignment="1" applyProtection="1">
      <alignment horizontal="left" wrapText="1"/>
      <protection locked="0"/>
    </xf>
    <xf numFmtId="0" fontId="19"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19" fillId="5" borderId="6" xfId="0" applyFont="1" applyFill="1" applyBorder="1" applyAlignment="1" applyProtection="1">
      <alignment horizontal="left" wrapText="1"/>
      <protection locked="0"/>
    </xf>
    <xf numFmtId="0" fontId="0" fillId="0" borderId="0" xfId="0" applyAlignment="1">
      <alignment wrapText="1"/>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9" fillId="0" borderId="0" xfId="0" applyFont="1" applyAlignment="1">
      <alignment horizontal="left" vertical="top" wrapText="1"/>
    </xf>
    <xf numFmtId="0" fontId="19" fillId="5" borderId="0" xfId="0" applyFont="1" applyFill="1" applyAlignment="1" applyProtection="1">
      <alignment horizontal="left" vertical="top" wrapText="1"/>
      <protection locked="0"/>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166" fontId="28" fillId="5" borderId="4" xfId="271" applyNumberFormat="1" applyFill="1" applyBorder="1" applyAlignment="1" applyProtection="1">
      <alignment horizontal="left"/>
      <protection locked="0"/>
    </xf>
    <xf numFmtId="0" fontId="28" fillId="0" borderId="6" xfId="0" applyFont="1" applyBorder="1" applyAlignment="1">
      <alignment horizontal="left"/>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19" fillId="5" borderId="3" xfId="0" applyFont="1" applyFill="1" applyBorder="1" applyAlignment="1" applyProtection="1">
      <alignment horizontal="left"/>
      <protection locked="0"/>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80" fontId="0" fillId="0" borderId="6" xfId="0" applyNumberFormat="1" applyBorder="1" applyAlignment="1">
      <alignment horizontal="center"/>
    </xf>
    <xf numFmtId="1" fontId="28" fillId="5" borderId="11" xfId="0" quotePrefix="1" applyNumberFormat="1" applyFon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19" fillId="0" borderId="0" xfId="0" applyFont="1" applyAlignment="1">
      <alignment horizontal="left" wrapText="1"/>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168" fontId="0" fillId="43" borderId="6" xfId="0" applyNumberForma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28"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9"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1" xfId="0" applyFont="1" applyBorder="1" applyAlignment="1">
      <alignment horizontal="center" vertical="top" wrapText="1"/>
    </xf>
    <xf numFmtId="0" fontId="25" fillId="3" borderId="0" xfId="0" applyFont="1" applyFill="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0" fillId="0" borderId="9" xfId="0" applyBorder="1" applyAlignment="1">
      <alignment horizontal="left"/>
    </xf>
    <xf numFmtId="0" fontId="28"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157" fillId="0" borderId="0" xfId="0" applyNumberFormat="1" applyFont="1" applyAlignment="1">
      <alignment horizontal="center" vertical="center" wrapText="1"/>
    </xf>
    <xf numFmtId="0" fontId="0" fillId="5" borderId="3" xfId="0" quotePrefix="1" applyFill="1" applyBorder="1" applyAlignment="1" applyProtection="1">
      <alignment horizontal="right"/>
      <protection locked="0"/>
    </xf>
    <xf numFmtId="168" fontId="0" fillId="0" borderId="11" xfId="0" applyNumberFormat="1" applyBorder="1" applyAlignment="1">
      <alignment horizontal="right"/>
    </xf>
    <xf numFmtId="0" fontId="26"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0" fontId="19" fillId="0" borderId="0" xfId="543" applyAlignment="1">
      <alignment horizontal="center"/>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9" fillId="0" borderId="0" xfId="543" applyNumberFormat="1" applyAlignment="1">
      <alignment horizontal="center"/>
    </xf>
    <xf numFmtId="171" fontId="19" fillId="0" borderId="0" xfId="543" applyNumberFormat="1" applyAlignment="1">
      <alignment horizontal="center"/>
    </xf>
    <xf numFmtId="171" fontId="19" fillId="0" borderId="0" xfId="543" applyNumberFormat="1" applyAlignment="1">
      <alignment horizontal="right"/>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4" xfId="0" applyBorder="1"/>
    <xf numFmtId="0" fontId="0" fillId="0" borderId="5" xfId="0" applyBorder="1"/>
    <xf numFmtId="0" fontId="19" fillId="5" borderId="11" xfId="0" applyFont="1" applyFill="1" applyBorder="1" applyAlignment="1" applyProtection="1">
      <alignment horizontal="left" wrapText="1"/>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9" xfId="0" applyFont="1" applyBorder="1" applyAlignment="1">
      <alignment horizontal="right"/>
    </xf>
    <xf numFmtId="0" fontId="26" fillId="0" borderId="10" xfId="0" applyFont="1" applyBorder="1" applyAlignment="1">
      <alignment horizontal="right"/>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5" borderId="5" xfId="0"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9" fillId="0" borderId="3" xfId="0" applyFont="1" applyBorder="1"/>
    <xf numFmtId="0" fontId="19" fillId="0" borderId="4" xfId="0" applyFont="1" applyBorder="1"/>
    <xf numFmtId="0" fontId="19" fillId="0" borderId="5" xfId="0" applyFont="1" applyBorder="1"/>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0" fontId="28" fillId="0" borderId="3" xfId="0" applyFont="1" applyBorder="1" applyAlignment="1">
      <alignment horizontal="left"/>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168" fontId="19" fillId="0" borderId="11" xfId="543" applyNumberFormat="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26" fillId="0" borderId="0" xfId="0" applyFont="1" applyAlignment="1">
      <alignment horizontal="center" vertical="center"/>
    </xf>
    <xf numFmtId="0" fontId="0" fillId="0" borderId="6" xfId="0" applyBorder="1" applyAlignment="1">
      <alignment horizontal="center"/>
    </xf>
    <xf numFmtId="0" fontId="0" fillId="0" borderId="10" xfId="0" applyBorder="1" applyAlignment="1">
      <alignment horizontal="center"/>
    </xf>
    <xf numFmtId="168" fontId="28" fillId="0" borderId="6" xfId="0" applyNumberFormat="1" applyFont="1" applyBorder="1" applyAlignment="1">
      <alignment horizont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26" fillId="0" borderId="9" xfId="0" applyFont="1" applyBorder="1" applyAlignment="1">
      <alignment horizontal="center"/>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vertical="top" wrapText="1"/>
    </xf>
    <xf numFmtId="0" fontId="19" fillId="0" borderId="0" xfId="0" applyFont="1" applyAlignment="1">
      <alignment horizontal="center" vertical="top"/>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26" fillId="0" borderId="11" xfId="0" applyFont="1" applyBorder="1" applyAlignment="1">
      <alignment horizontal="center" vertical="center"/>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0" borderId="0" xfId="0" applyFont="1" applyAlignment="1">
      <alignment vertical="center" wrapText="1"/>
    </xf>
    <xf numFmtId="0" fontId="19" fillId="0" borderId="0" xfId="543" applyAlignment="1">
      <alignment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20" fillId="0" borderId="0" xfId="244" applyFill="1" applyBorder="1" applyAlignment="1">
      <alignment horizontal="left" vertical="top"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060">
    <cellStyle name="20% - Accent1" xfId="1" builtinId="30" customBuiltin="1"/>
    <cellStyle name="20% - Accent1 10" xfId="4504" xr:uid="{00000000-0005-0000-0000-000001000000}"/>
    <cellStyle name="20% - Accent1 10 2" xfId="13830" xr:uid="{BEDB620B-DB92-4C3A-B0A3-2038CE019929}"/>
    <cellStyle name="20% - Accent1 11" xfId="8758" xr:uid="{2F735C8D-70CB-4E84-A95A-4445894745BC}"/>
    <cellStyle name="20% - Accent1 12" xfId="9613" xr:uid="{30B1D9F4-566D-42D3-8301-2A5121D6FE7B}"/>
    <cellStyle name="20% - Accent1 2" xfId="2" xr:uid="{00000000-0005-0000-0000-000002000000}"/>
    <cellStyle name="20% - Accent1 2 10" xfId="8797" xr:uid="{7F4BEAE6-CC35-4B07-89BD-8FC5D6B3D35B}"/>
    <cellStyle name="20% - Accent1 2 11" xfId="9614" xr:uid="{213654C1-5A09-4B02-9193-97D07C0D770B}"/>
    <cellStyle name="20% - Accent1 2 2" xfId="3" xr:uid="{00000000-0005-0000-0000-000003000000}"/>
    <cellStyle name="20% - Accent1 2 2 10" xfId="9615" xr:uid="{7B2B1A41-4882-469A-8E0E-0E896A516931}"/>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03D152ED-BF8D-4EF8-9663-34A61697B907}"/>
    <cellStyle name="20% - Accent1 2 2 2 2 2 3" xfId="12175" xr:uid="{AFC42B6B-C44C-418C-A838-3DB8CBF8CA91}"/>
    <cellStyle name="20% - Accent1 2 2 2 2 3" xfId="4921" xr:uid="{00000000-0005-0000-0000-000008000000}"/>
    <cellStyle name="20% - Accent1 2 2 2 2 3 2" xfId="14247" xr:uid="{5A1B1AD2-BCD5-494D-86BA-786B2BFAF5D1}"/>
    <cellStyle name="20% - Accent1 2 2 2 2 4" xfId="9532" xr:uid="{D5FAB462-C5A9-4306-AA37-C118C84F9393}"/>
    <cellStyle name="20% - Accent1 2 2 2 2 5" xfId="10030" xr:uid="{0863108C-5D8A-45AC-9F01-053AD507C141}"/>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DA1EC636-B7E6-4ECB-B974-3F50024BFE98}"/>
    <cellStyle name="20% - Accent1 2 2 2 3 2 3" xfId="12588" xr:uid="{1EF5B375-2C65-4446-B511-680FD113C10B}"/>
    <cellStyle name="20% - Accent1 2 2 2 3 3" xfId="5334" xr:uid="{00000000-0005-0000-0000-00000C000000}"/>
    <cellStyle name="20% - Accent1 2 2 2 3 3 2" xfId="14660" xr:uid="{8BA68A8E-7A55-4ECD-B4D3-470265917374}"/>
    <cellStyle name="20% - Accent1 2 2 2 3 4" xfId="10443" xr:uid="{5ACA29BA-5595-468E-84E1-8870F137E07C}"/>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EA678FA6-9410-472D-A35E-A4F086602BAB}"/>
    <cellStyle name="20% - Accent1 2 2 2 4 2 3" xfId="13001" xr:uid="{514B4BC5-E3B2-4688-8BF5-47D94B643310}"/>
    <cellStyle name="20% - Accent1 2 2 2 4 3" xfId="5747" xr:uid="{00000000-0005-0000-0000-000010000000}"/>
    <cellStyle name="20% - Accent1 2 2 2 4 3 2" xfId="15073" xr:uid="{77770038-044E-43B6-80BC-5ECB24F7F506}"/>
    <cellStyle name="20% - Accent1 2 2 2 4 4" xfId="10856" xr:uid="{2ECD2919-993C-4592-B297-FAE797B0977E}"/>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C54D009E-D408-4709-9FFB-B5485CC04415}"/>
    <cellStyle name="20% - Accent1 2 2 2 5 2 3" xfId="13414" xr:uid="{4BAF2952-FA11-4E46-9E7C-307D9185B775}"/>
    <cellStyle name="20% - Accent1 2 2 2 5 3" xfId="6160" xr:uid="{00000000-0005-0000-0000-000014000000}"/>
    <cellStyle name="20% - Accent1 2 2 2 5 3 2" xfId="15486" xr:uid="{A9F40144-E7D9-434A-901F-CE767B6FF4B4}"/>
    <cellStyle name="20% - Accent1 2 2 2 5 4" xfId="11269" xr:uid="{28C79DCB-2758-4FCF-9709-FFCFF18CEBA5}"/>
    <cellStyle name="20% - Accent1 2 2 2 6" xfId="2267" xr:uid="{00000000-0005-0000-0000-000015000000}"/>
    <cellStyle name="20% - Accent1 2 2 2 6 2" xfId="6573" xr:uid="{00000000-0005-0000-0000-000016000000}"/>
    <cellStyle name="20% - Accent1 2 2 2 6 2 2" xfId="15899" xr:uid="{E18764D8-3C10-4AD7-BFCF-E80E2C421A1B}"/>
    <cellStyle name="20% - Accent1 2 2 2 6 3" xfId="11682" xr:uid="{AA15EC94-960F-4263-A491-CFB5C881F8E4}"/>
    <cellStyle name="20% - Accent1 2 2 2 7" xfId="4507" xr:uid="{00000000-0005-0000-0000-000017000000}"/>
    <cellStyle name="20% - Accent1 2 2 2 7 2" xfId="13833" xr:uid="{ED6EA5F0-4F0E-4E9F-9619-C5BF10FD4C51}"/>
    <cellStyle name="20% - Accent1 2 2 2 8" xfId="9107" xr:uid="{4168D01E-823F-4E8F-9A1D-70697AC1F241}"/>
    <cellStyle name="20% - Accent1 2 2 2 9" xfId="9616" xr:uid="{DD391C09-5295-4514-9631-4C6DE8F36027}"/>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CF08F6BD-362C-4C37-AD37-493E501EEB7C}"/>
    <cellStyle name="20% - Accent1 2 2 3 2 3" xfId="12174" xr:uid="{865B4ADC-B651-4F6D-8367-E7C1C2CD90BE}"/>
    <cellStyle name="20% - Accent1 2 2 3 3" xfId="4920" xr:uid="{00000000-0005-0000-0000-00001B000000}"/>
    <cellStyle name="20% - Accent1 2 2 3 3 2" xfId="14246" xr:uid="{597B9460-9B7E-4550-B142-01E5C88B8CA2}"/>
    <cellStyle name="20% - Accent1 2 2 3 4" xfId="9325" xr:uid="{DE19910B-698B-4F31-B25F-3533B35DDA95}"/>
    <cellStyle name="20% - Accent1 2 2 3 5" xfId="10029" xr:uid="{4A69BB9C-D033-4498-B865-29B767102791}"/>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FD3D7C98-B00A-45DD-942E-C7DAA131065C}"/>
    <cellStyle name="20% - Accent1 2 2 4 2 3" xfId="12587" xr:uid="{6686D001-23C8-4B51-8AFA-9AB42B32E3AD}"/>
    <cellStyle name="20% - Accent1 2 2 4 3" xfId="5333" xr:uid="{00000000-0005-0000-0000-00001F000000}"/>
    <cellStyle name="20% - Accent1 2 2 4 3 2" xfId="14659" xr:uid="{AF36A23C-4C11-4AAE-A6B2-FD35CE94A1D3}"/>
    <cellStyle name="20% - Accent1 2 2 4 4" xfId="10442" xr:uid="{7DBA1303-9F51-4ADB-80C2-066205CF5DE6}"/>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C7AF8DA1-353F-4918-B929-1C968E018E88}"/>
    <cellStyle name="20% - Accent1 2 2 5 2 3" xfId="13000" xr:uid="{8D4EC38E-EB34-4910-B3EC-C084A4D81BE7}"/>
    <cellStyle name="20% - Accent1 2 2 5 3" xfId="5746" xr:uid="{00000000-0005-0000-0000-000023000000}"/>
    <cellStyle name="20% - Accent1 2 2 5 3 2" xfId="15072" xr:uid="{8ED061D9-EE27-4DAC-87AE-FBE8AB7212E3}"/>
    <cellStyle name="20% - Accent1 2 2 5 4" xfId="10855" xr:uid="{D8EA6101-3BF9-430A-8EF2-E6CDE95A98AC}"/>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EEB7ADBB-DEAB-4A30-95AC-00BB2C29367E}"/>
    <cellStyle name="20% - Accent1 2 2 6 2 3" xfId="13413" xr:uid="{A4CED7BE-EF55-4C22-A978-E59F3DA54D5A}"/>
    <cellStyle name="20% - Accent1 2 2 6 3" xfId="6159" xr:uid="{00000000-0005-0000-0000-000027000000}"/>
    <cellStyle name="20% - Accent1 2 2 6 3 2" xfId="15485" xr:uid="{1B5A935E-F7B4-460D-A12F-CF898D3CAB9D}"/>
    <cellStyle name="20% - Accent1 2 2 6 4" xfId="11268" xr:uid="{6329C961-E766-4DE0-AF58-E28B586E4A96}"/>
    <cellStyle name="20% - Accent1 2 2 7" xfId="2266" xr:uid="{00000000-0005-0000-0000-000028000000}"/>
    <cellStyle name="20% - Accent1 2 2 7 2" xfId="6572" xr:uid="{00000000-0005-0000-0000-000029000000}"/>
    <cellStyle name="20% - Accent1 2 2 7 2 2" xfId="15898" xr:uid="{12E5525D-931D-45E1-B438-CA873A753827}"/>
    <cellStyle name="20% - Accent1 2 2 7 3" xfId="11681" xr:uid="{3E0E7993-F22B-4D7E-B69B-F08330E1AB02}"/>
    <cellStyle name="20% - Accent1 2 2 8" xfId="4506" xr:uid="{00000000-0005-0000-0000-00002A000000}"/>
    <cellStyle name="20% - Accent1 2 2 8 2" xfId="13832" xr:uid="{4EF38691-62E5-48E6-B67E-98D4BF62FA81}"/>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501A857E-A5FE-4BAB-BED5-0B4BC6AEBB88}"/>
    <cellStyle name="20% - Accent1 2 3 2 2 3" xfId="12176" xr:uid="{B5A410BB-2F33-4198-9E35-203B0B4E50AE}"/>
    <cellStyle name="20% - Accent1 2 3 2 3" xfId="4922" xr:uid="{00000000-0005-0000-0000-00002F000000}"/>
    <cellStyle name="20% - Accent1 2 3 2 3 2" xfId="14248" xr:uid="{48860D1A-7384-4F78-A29D-F970259B3C6D}"/>
    <cellStyle name="20% - Accent1 2 3 2 4" xfId="9429" xr:uid="{CCD4BD61-3143-497B-A316-8024A8762A6C}"/>
    <cellStyle name="20% - Accent1 2 3 2 5" xfId="10031" xr:uid="{E22693F0-6F3B-4771-A27F-5E107590CE60}"/>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419A9226-56AF-4D84-9019-0C1292E0812F}"/>
    <cellStyle name="20% - Accent1 2 3 3 2 3" xfId="12589" xr:uid="{D6FF9613-E9EA-4B21-AFEA-4A1F077F143E}"/>
    <cellStyle name="20% - Accent1 2 3 3 3" xfId="5335" xr:uid="{00000000-0005-0000-0000-000033000000}"/>
    <cellStyle name="20% - Accent1 2 3 3 3 2" xfId="14661" xr:uid="{222CB02A-3618-4653-B2F1-AABD2C597F37}"/>
    <cellStyle name="20% - Accent1 2 3 3 4" xfId="10444" xr:uid="{AACD2858-B228-4DDB-B8D2-D2D0C4057810}"/>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85AE0FBC-7716-46EC-BDAD-3AAD8A2CDC13}"/>
    <cellStyle name="20% - Accent1 2 3 4 2 3" xfId="13002" xr:uid="{FD4D2746-D0B9-415D-A79A-55667FA503DE}"/>
    <cellStyle name="20% - Accent1 2 3 4 3" xfId="5748" xr:uid="{00000000-0005-0000-0000-000037000000}"/>
    <cellStyle name="20% - Accent1 2 3 4 3 2" xfId="15074" xr:uid="{759C2C0E-D85D-44BB-B2E0-BCC31E028EB2}"/>
    <cellStyle name="20% - Accent1 2 3 4 4" xfId="10857" xr:uid="{8F26D6EA-A179-4EF6-87B3-7109F6B46DEC}"/>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7FE5BDAB-48D6-49E0-8B95-5EDBB7841AEF}"/>
    <cellStyle name="20% - Accent1 2 3 5 2 3" xfId="13415" xr:uid="{ABD77B9C-EDAA-4E4D-BC71-ECDD0292620C}"/>
    <cellStyle name="20% - Accent1 2 3 5 3" xfId="6161" xr:uid="{00000000-0005-0000-0000-00003B000000}"/>
    <cellStyle name="20% - Accent1 2 3 5 3 2" xfId="15487" xr:uid="{96A507E6-327E-4C43-8A2B-09851BD02967}"/>
    <cellStyle name="20% - Accent1 2 3 5 4" xfId="11270" xr:uid="{07A33AA4-AD30-4A3A-8682-BAE2420622EC}"/>
    <cellStyle name="20% - Accent1 2 3 6" xfId="2268" xr:uid="{00000000-0005-0000-0000-00003C000000}"/>
    <cellStyle name="20% - Accent1 2 3 6 2" xfId="6574" xr:uid="{00000000-0005-0000-0000-00003D000000}"/>
    <cellStyle name="20% - Accent1 2 3 6 2 2" xfId="15900" xr:uid="{03AF4614-D903-4C86-A9AC-736B705A4257}"/>
    <cellStyle name="20% - Accent1 2 3 6 3" xfId="11683" xr:uid="{67EC4001-1ED4-41B4-B91F-104A63262AD5}"/>
    <cellStyle name="20% - Accent1 2 3 7" xfId="4508" xr:uid="{00000000-0005-0000-0000-00003E000000}"/>
    <cellStyle name="20% - Accent1 2 3 7 2" xfId="13834" xr:uid="{E8FC09D8-8136-43B1-909A-26E4D60A59BF}"/>
    <cellStyle name="20% - Accent1 2 3 8" xfId="9004" xr:uid="{14A9C135-BB7B-44DD-97E1-B6B10773DEE2}"/>
    <cellStyle name="20% - Accent1 2 3 9" xfId="9617" xr:uid="{714391A5-FEA0-4196-8C3F-BF305015A163}"/>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1766DAFC-1A20-4E0F-AE78-2F9AA3277F0E}"/>
    <cellStyle name="20% - Accent1 2 4 2 3" xfId="12173" xr:uid="{6007C7A8-8DAC-4E8E-9F8D-BAE795F3AA9D}"/>
    <cellStyle name="20% - Accent1 2 4 3" xfId="4919" xr:uid="{00000000-0005-0000-0000-000042000000}"/>
    <cellStyle name="20% - Accent1 2 4 3 2" xfId="14245" xr:uid="{B559E7E5-D4C9-49F0-A399-6F254A15C195}"/>
    <cellStyle name="20% - Accent1 2 4 4" xfId="9221" xr:uid="{11532E3F-E59C-4FF7-9F45-291A17A69435}"/>
    <cellStyle name="20% - Accent1 2 4 5" xfId="10028" xr:uid="{9C573913-CEF3-4CC0-A774-CFBCB3210773}"/>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3ECC44C7-F3FD-4607-A918-37CF113D31A7}"/>
    <cellStyle name="20% - Accent1 2 5 2 3" xfId="12586" xr:uid="{DE0AE806-8773-43AA-AAFA-FEC46AC5C39E}"/>
    <cellStyle name="20% - Accent1 2 5 3" xfId="5332" xr:uid="{00000000-0005-0000-0000-000046000000}"/>
    <cellStyle name="20% - Accent1 2 5 3 2" xfId="14658" xr:uid="{508F38D3-7012-4EFB-AB43-41F76BE8AF30}"/>
    <cellStyle name="20% - Accent1 2 5 4" xfId="10441" xr:uid="{B05AF947-2BDE-455C-A42D-E6DDE38363A6}"/>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5D7D72BB-E2D6-4CDD-A22A-CF10A7099D39}"/>
    <cellStyle name="20% - Accent1 2 6 2 3" xfId="12999" xr:uid="{025E8453-ADF1-43DB-BE58-5D256D5C7BB0}"/>
    <cellStyle name="20% - Accent1 2 6 3" xfId="5745" xr:uid="{00000000-0005-0000-0000-00004A000000}"/>
    <cellStyle name="20% - Accent1 2 6 3 2" xfId="15071" xr:uid="{EE6023A4-D069-45BC-A687-0F8D5380880E}"/>
    <cellStyle name="20% - Accent1 2 6 4" xfId="10854" xr:uid="{F14477AC-EAEF-4DA9-BBE6-DBB68D211AA4}"/>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1ED9B106-22BE-450C-B35B-1F393F732BDA}"/>
    <cellStyle name="20% - Accent1 2 7 2 3" xfId="13412" xr:uid="{4CFAC8C7-9FAE-4D07-BB82-2F0F78E2E10A}"/>
    <cellStyle name="20% - Accent1 2 7 3" xfId="6158" xr:uid="{00000000-0005-0000-0000-00004E000000}"/>
    <cellStyle name="20% - Accent1 2 7 3 2" xfId="15484" xr:uid="{95E75E05-71FB-46A6-8398-26FB0FF6D4B9}"/>
    <cellStyle name="20% - Accent1 2 7 4" xfId="11267" xr:uid="{F6D9B245-F5E0-4BD5-9847-BED05B4550E6}"/>
    <cellStyle name="20% - Accent1 2 8" xfId="2265" xr:uid="{00000000-0005-0000-0000-00004F000000}"/>
    <cellStyle name="20% - Accent1 2 8 2" xfId="6571" xr:uid="{00000000-0005-0000-0000-000050000000}"/>
    <cellStyle name="20% - Accent1 2 8 2 2" xfId="15897" xr:uid="{0678DEBD-F3A6-4928-BD4E-2D1601A0F478}"/>
    <cellStyle name="20% - Accent1 2 8 3" xfId="11680" xr:uid="{92AB2EBD-46F8-44C5-AE2A-78680713E766}"/>
    <cellStyle name="20% - Accent1 2 9" xfId="4505" xr:uid="{00000000-0005-0000-0000-000051000000}"/>
    <cellStyle name="20% - Accent1 2 9 2" xfId="13831" xr:uid="{EA2551B1-FBF1-4460-8BB9-5D146B2EDAA6}"/>
    <cellStyle name="20% - Accent1 3" xfId="6" xr:uid="{00000000-0005-0000-0000-000052000000}"/>
    <cellStyle name="20% - Accent1 3 10" xfId="9618" xr:uid="{5577491C-7C85-4956-A4E9-E739BD63161F}"/>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065294E0-DC39-4B45-B059-154FAA92F5D3}"/>
    <cellStyle name="20% - Accent1 3 2 2 2 3" xfId="12178" xr:uid="{06DEF506-A330-4EEC-9BEF-970F0BA5F353}"/>
    <cellStyle name="20% - Accent1 3 2 2 3" xfId="4924" xr:uid="{00000000-0005-0000-0000-000057000000}"/>
    <cellStyle name="20% - Accent1 3 2 2 3 2" xfId="14250" xr:uid="{AF418F9F-5217-4682-857D-B10A4FE5E011}"/>
    <cellStyle name="20% - Accent1 3 2 2 4" xfId="9493" xr:uid="{FCEFE71D-2A04-4899-B62A-B225DBF7F0BF}"/>
    <cellStyle name="20% - Accent1 3 2 2 5" xfId="10033" xr:uid="{1D7890F9-B32C-4AD1-9A20-BAF56D6A4895}"/>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0D73D43E-3608-4C83-8C47-77E6254F5EA3}"/>
    <cellStyle name="20% - Accent1 3 2 3 2 3" xfId="12591" xr:uid="{31FC2C64-BA3A-4F3A-AF43-9A0712DAE3B8}"/>
    <cellStyle name="20% - Accent1 3 2 3 3" xfId="5337" xr:uid="{00000000-0005-0000-0000-00005B000000}"/>
    <cellStyle name="20% - Accent1 3 2 3 3 2" xfId="14663" xr:uid="{1E369233-5573-49B8-87E8-1EB82DBA71F8}"/>
    <cellStyle name="20% - Accent1 3 2 3 4" xfId="10446" xr:uid="{D192E4BF-7224-4C28-A919-B6024CD15E2B}"/>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FAA5050D-BB09-4A36-9D58-DC7C05105448}"/>
    <cellStyle name="20% - Accent1 3 2 4 2 3" xfId="13004" xr:uid="{05EBC51B-44CD-4B0F-83E0-6832C8E6A39D}"/>
    <cellStyle name="20% - Accent1 3 2 4 3" xfId="5750" xr:uid="{00000000-0005-0000-0000-00005F000000}"/>
    <cellStyle name="20% - Accent1 3 2 4 3 2" xfId="15076" xr:uid="{456C504F-3461-436D-98B2-C379DF33651C}"/>
    <cellStyle name="20% - Accent1 3 2 4 4" xfId="10859" xr:uid="{39916E20-CA17-4F31-A355-C499F63D416F}"/>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9D1EA231-14EE-44AD-BBC6-2BFFE4D251FD}"/>
    <cellStyle name="20% - Accent1 3 2 5 2 3" xfId="13417" xr:uid="{5C9F0D35-0F3D-4F9A-83D7-0D05B9E921FE}"/>
    <cellStyle name="20% - Accent1 3 2 5 3" xfId="6163" xr:uid="{00000000-0005-0000-0000-000063000000}"/>
    <cellStyle name="20% - Accent1 3 2 5 3 2" xfId="15489" xr:uid="{ECF8E68A-D6BD-40E2-8EDE-28366624FC85}"/>
    <cellStyle name="20% - Accent1 3 2 5 4" xfId="11272" xr:uid="{3A01D116-4A3D-4A0B-AC4D-E9AA6801984B}"/>
    <cellStyle name="20% - Accent1 3 2 6" xfId="2270" xr:uid="{00000000-0005-0000-0000-000064000000}"/>
    <cellStyle name="20% - Accent1 3 2 6 2" xfId="6576" xr:uid="{00000000-0005-0000-0000-000065000000}"/>
    <cellStyle name="20% - Accent1 3 2 6 2 2" xfId="15902" xr:uid="{88E176FE-F392-46C8-9EBB-B3DB284CE5E5}"/>
    <cellStyle name="20% - Accent1 3 2 6 3" xfId="11685" xr:uid="{7B2CCD82-891F-4A9A-B49D-3385FAF9F310}"/>
    <cellStyle name="20% - Accent1 3 2 7" xfId="4510" xr:uid="{00000000-0005-0000-0000-000066000000}"/>
    <cellStyle name="20% - Accent1 3 2 7 2" xfId="13836" xr:uid="{74F9D6C7-9F99-43E2-9B94-AD3C32411C6E}"/>
    <cellStyle name="20% - Accent1 3 2 8" xfId="9068" xr:uid="{354460C9-AD38-4FCD-882B-4DFB81DE5890}"/>
    <cellStyle name="20% - Accent1 3 2 9" xfId="9619" xr:uid="{49A78510-135D-4DC0-BCE7-4B86EE9C244A}"/>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D20553A2-740E-4C46-92CC-1A8BA10907E6}"/>
    <cellStyle name="20% - Accent1 3 3 2 3" xfId="12177" xr:uid="{EEDC162C-B7A4-4260-B775-B6AE4E1D4D36}"/>
    <cellStyle name="20% - Accent1 3 3 3" xfId="4923" xr:uid="{00000000-0005-0000-0000-00006A000000}"/>
    <cellStyle name="20% - Accent1 3 3 3 2" xfId="14249" xr:uid="{83BFDEB2-00E1-445A-AEC5-B7D5EFCC5485}"/>
    <cellStyle name="20% - Accent1 3 3 4" xfId="9286" xr:uid="{B5220C4B-EBE7-4AD0-9A24-7F16FA378184}"/>
    <cellStyle name="20% - Accent1 3 3 5" xfId="10032" xr:uid="{2752174D-7296-4ED7-9232-5C44F569527B}"/>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CBE65877-8E52-437A-A94D-B6115E23DE6F}"/>
    <cellStyle name="20% - Accent1 3 4 2 3" xfId="12590" xr:uid="{2A76F553-0167-4CE7-B5E3-629708833A3A}"/>
    <cellStyle name="20% - Accent1 3 4 3" xfId="5336" xr:uid="{00000000-0005-0000-0000-00006E000000}"/>
    <cellStyle name="20% - Accent1 3 4 3 2" xfId="14662" xr:uid="{7C21B8C9-6AE5-406D-A487-4C8FD7585458}"/>
    <cellStyle name="20% - Accent1 3 4 4" xfId="10445" xr:uid="{CACF6ECF-DA59-4913-A422-B3D9018CD428}"/>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0B7F4FAC-0632-48CA-99E0-E458AC2BB91F}"/>
    <cellStyle name="20% - Accent1 3 5 2 3" xfId="13003" xr:uid="{FB50C19D-5A20-4D90-BC2B-A03E47D3691F}"/>
    <cellStyle name="20% - Accent1 3 5 3" xfId="5749" xr:uid="{00000000-0005-0000-0000-000072000000}"/>
    <cellStyle name="20% - Accent1 3 5 3 2" xfId="15075" xr:uid="{F3ADE43B-F3E5-4D52-9FBD-BFCC712BCEAD}"/>
    <cellStyle name="20% - Accent1 3 5 4" xfId="10858" xr:uid="{1751AC1C-E759-4D70-A591-B8BB752931B1}"/>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F90CAA82-1B1C-46C2-8B0F-A7D8D300B378}"/>
    <cellStyle name="20% - Accent1 3 6 2 3" xfId="13416" xr:uid="{9E822329-0CCD-447F-8BCF-3F61B5796BB4}"/>
    <cellStyle name="20% - Accent1 3 6 3" xfId="6162" xr:uid="{00000000-0005-0000-0000-000076000000}"/>
    <cellStyle name="20% - Accent1 3 6 3 2" xfId="15488" xr:uid="{59267138-D7E4-42AB-BA20-D4B46791A50E}"/>
    <cellStyle name="20% - Accent1 3 6 4" xfId="11271" xr:uid="{CF56FDDE-F94C-4749-AE66-0D4CF83A3FE7}"/>
    <cellStyle name="20% - Accent1 3 7" xfId="2269" xr:uid="{00000000-0005-0000-0000-000077000000}"/>
    <cellStyle name="20% - Accent1 3 7 2" xfId="6575" xr:uid="{00000000-0005-0000-0000-000078000000}"/>
    <cellStyle name="20% - Accent1 3 7 2 2" xfId="15901" xr:uid="{6D8607C6-8741-4075-B955-092C79886E61}"/>
    <cellStyle name="20% - Accent1 3 7 3" xfId="11684" xr:uid="{FFD39231-E2F1-4E94-A8C7-0FD4B4EB6585}"/>
    <cellStyle name="20% - Accent1 3 8" xfId="4509" xr:uid="{00000000-0005-0000-0000-000079000000}"/>
    <cellStyle name="20% - Accent1 3 8 2" xfId="13835" xr:uid="{A3097EEC-A24E-4F05-B633-8739D2D896F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3079892B-E6EB-4A8E-B034-5CCDFF58504D}"/>
    <cellStyle name="20% - Accent1 4 2 2 3" xfId="12179" xr:uid="{F87932BF-7E37-4A19-A585-08DFD7CF40D2}"/>
    <cellStyle name="20% - Accent1 4 2 3" xfId="4925" xr:uid="{00000000-0005-0000-0000-00007E000000}"/>
    <cellStyle name="20% - Accent1 4 2 3 2" xfId="14251" xr:uid="{69CF7CCD-C60F-4BC2-82E2-044B97BDC15C}"/>
    <cellStyle name="20% - Accent1 4 2 4" xfId="9372" xr:uid="{E6B08341-6F7D-4580-9BCF-4BFC252FAE31}"/>
    <cellStyle name="20% - Accent1 4 2 5" xfId="10034" xr:uid="{5EE2869D-8914-43EA-A8FE-29C3421E52CD}"/>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B60318B8-8B83-4860-8F3C-53891FDDFD9E}"/>
    <cellStyle name="20% - Accent1 4 3 2 3" xfId="12592" xr:uid="{5DD9D4E3-7AFD-46B3-9CDC-F920E74FC035}"/>
    <cellStyle name="20% - Accent1 4 3 3" xfId="5338" xr:uid="{00000000-0005-0000-0000-000082000000}"/>
    <cellStyle name="20% - Accent1 4 3 3 2" xfId="14664" xr:uid="{C592FCE6-2122-4BEB-836D-79049D713054}"/>
    <cellStyle name="20% - Accent1 4 3 4" xfId="10447" xr:uid="{356EB41C-59F4-47B3-9AD4-C342A12AD4EE}"/>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335BB3E9-DD63-4F31-88F7-410DAD78FC87}"/>
    <cellStyle name="20% - Accent1 4 4 2 3" xfId="13005" xr:uid="{0899FB17-875B-4CA0-BCDA-DF481B6DF144}"/>
    <cellStyle name="20% - Accent1 4 4 3" xfId="5751" xr:uid="{00000000-0005-0000-0000-000086000000}"/>
    <cellStyle name="20% - Accent1 4 4 3 2" xfId="15077" xr:uid="{1EC9D75F-9F7A-452A-864A-F1623C198F64}"/>
    <cellStyle name="20% - Accent1 4 4 4" xfId="10860" xr:uid="{4EF7DD89-6B23-4F32-B580-0628675DBA9D}"/>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D4879DFF-89BD-478C-B0E8-459FF1931E5D}"/>
    <cellStyle name="20% - Accent1 4 5 2 3" xfId="13418" xr:uid="{5BC8A46E-D1DE-4678-8676-10CC4591127A}"/>
    <cellStyle name="20% - Accent1 4 5 3" xfId="6164" xr:uid="{00000000-0005-0000-0000-00008A000000}"/>
    <cellStyle name="20% - Accent1 4 5 3 2" xfId="15490" xr:uid="{12CBECAA-CF24-4A87-BC41-134A49B797DD}"/>
    <cellStyle name="20% - Accent1 4 5 4" xfId="11273" xr:uid="{A1EA6A55-9EA7-4C13-8B83-2F76FAD35181}"/>
    <cellStyle name="20% - Accent1 4 6" xfId="2271" xr:uid="{00000000-0005-0000-0000-00008B000000}"/>
    <cellStyle name="20% - Accent1 4 6 2" xfId="6577" xr:uid="{00000000-0005-0000-0000-00008C000000}"/>
    <cellStyle name="20% - Accent1 4 6 2 2" xfId="15903" xr:uid="{B77B91B2-64AE-43A6-979A-1C6726704DED}"/>
    <cellStyle name="20% - Accent1 4 6 3" xfId="11686" xr:uid="{96B79F6F-1F6B-44B1-91DE-B402E4D777B9}"/>
    <cellStyle name="20% - Accent1 4 7" xfId="4511" xr:uid="{00000000-0005-0000-0000-00008D000000}"/>
    <cellStyle name="20% - Accent1 4 7 2" xfId="13837" xr:uid="{A4E05B0A-5C35-4ACD-98EC-74B6FAE24B92}"/>
    <cellStyle name="20% - Accent1 4 8" xfId="8947" xr:uid="{1FCDBFE2-CC86-42DD-AD9B-D3EAF476002E}"/>
    <cellStyle name="20% - Accent1 4 9" xfId="9620" xr:uid="{82FB375D-70F6-431B-9AF4-57680AFDC3D0}"/>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D20A6272-B10A-4B78-A4F5-36B9A652618A}"/>
    <cellStyle name="20% - Accent1 5 2 3" xfId="12172" xr:uid="{095134C6-2591-48F0-B3C1-8D4E4217FC7C}"/>
    <cellStyle name="20% - Accent1 5 3" xfId="4918" xr:uid="{00000000-0005-0000-0000-000091000000}"/>
    <cellStyle name="20% - Accent1 5 3 2" xfId="14244" xr:uid="{69C25A3E-2299-4C35-AF68-E80CB44F90E3}"/>
    <cellStyle name="20% - Accent1 5 4" xfId="9180" xr:uid="{D0AEF57E-25E3-47C5-B910-DC1A0019F498}"/>
    <cellStyle name="20% - Accent1 5 5" xfId="10027" xr:uid="{67D93A61-D2D1-48EA-BEEC-1551FC6D832B}"/>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DFBA03D1-063D-455E-BDDD-6D1871D8CEC3}"/>
    <cellStyle name="20% - Accent1 6 2 3" xfId="12585" xr:uid="{2C57AA44-F385-4869-82B3-5CF1BF09EFED}"/>
    <cellStyle name="20% - Accent1 6 3" xfId="5331" xr:uid="{00000000-0005-0000-0000-000095000000}"/>
    <cellStyle name="20% - Accent1 6 3 2" xfId="14657" xr:uid="{E7CB1765-D9F2-4581-BAE2-5BD866DD100A}"/>
    <cellStyle name="20% - Accent1 6 4" xfId="10440" xr:uid="{A9D861C7-6FB0-498D-83D9-7F92D6591F43}"/>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172EA87E-F800-4BC6-9C3A-3E53DA16825B}"/>
    <cellStyle name="20% - Accent1 7 2 3" xfId="12998" xr:uid="{4F133EE5-C128-43F6-95F0-6683A518BC6E}"/>
    <cellStyle name="20% - Accent1 7 3" xfId="5744" xr:uid="{00000000-0005-0000-0000-000099000000}"/>
    <cellStyle name="20% - Accent1 7 3 2" xfId="15070" xr:uid="{A0740124-1E12-49D1-A4A7-A86C5CEA720D}"/>
    <cellStyle name="20% - Accent1 7 4" xfId="10853" xr:uid="{EBCCCE33-9955-4C39-9DDE-FCD572016D34}"/>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935BB0D9-1271-4052-8615-9CD5DDEE5479}"/>
    <cellStyle name="20% - Accent1 8 2 3" xfId="13411" xr:uid="{B4DFAC4D-A18E-467E-854A-63E29BAD61BA}"/>
    <cellStyle name="20% - Accent1 8 3" xfId="6157" xr:uid="{00000000-0005-0000-0000-00009D000000}"/>
    <cellStyle name="20% - Accent1 8 3 2" xfId="15483" xr:uid="{0A87CB7D-9E97-4DCD-A44F-8426DB5DD8C5}"/>
    <cellStyle name="20% - Accent1 8 4" xfId="11266" xr:uid="{6DD0497B-99FC-4692-A46C-3B079B3ED3E1}"/>
    <cellStyle name="20% - Accent1 9" xfId="2264" xr:uid="{00000000-0005-0000-0000-00009E000000}"/>
    <cellStyle name="20% - Accent1 9 2" xfId="6570" xr:uid="{00000000-0005-0000-0000-00009F000000}"/>
    <cellStyle name="20% - Accent1 9 2 2" xfId="15896" xr:uid="{48071B71-90CC-4938-86A9-E7BB6E5A5039}"/>
    <cellStyle name="20% - Accent1 9 3" xfId="11679" xr:uid="{8CA64431-FCD1-4308-AFF7-A2036D3521B0}"/>
    <cellStyle name="20% - Accent2" xfId="9" builtinId="34" customBuiltin="1"/>
    <cellStyle name="20% - Accent2 10" xfId="4512" xr:uid="{00000000-0005-0000-0000-0000A1000000}"/>
    <cellStyle name="20% - Accent2 10 2" xfId="13838" xr:uid="{707D1438-3135-4A92-A075-CA407AFFA581}"/>
    <cellStyle name="20% - Accent2 11" xfId="8760" xr:uid="{2F9D8AF1-C115-467C-ADFB-3BF13039D076}"/>
    <cellStyle name="20% - Accent2 12" xfId="9621" xr:uid="{6F090434-6938-4FA0-8181-4BFE259A7188}"/>
    <cellStyle name="20% - Accent2 2" xfId="10" xr:uid="{00000000-0005-0000-0000-0000A2000000}"/>
    <cellStyle name="20% - Accent2 2 10" xfId="8793" xr:uid="{AA7C3473-3A75-4F75-9E25-D7658C57F3A0}"/>
    <cellStyle name="20% - Accent2 2 11" xfId="9622" xr:uid="{2CFD0032-421D-4BA4-87A1-720152677E02}"/>
    <cellStyle name="20% - Accent2 2 2" xfId="11" xr:uid="{00000000-0005-0000-0000-0000A3000000}"/>
    <cellStyle name="20% - Accent2 2 2 10" xfId="9623" xr:uid="{DC5DC49F-7D37-40EA-8407-90679CDE55B3}"/>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0E28E772-3949-4DCB-954F-BDE709944F76}"/>
    <cellStyle name="20% - Accent2 2 2 2 2 2 3" xfId="12183" xr:uid="{2A64D9CD-0CEE-47A0-A23E-C6572E48A421}"/>
    <cellStyle name="20% - Accent2 2 2 2 2 3" xfId="4929" xr:uid="{00000000-0005-0000-0000-0000A8000000}"/>
    <cellStyle name="20% - Accent2 2 2 2 2 3 2" xfId="14255" xr:uid="{188BB2B8-0583-43A1-B294-52DF02B90D92}"/>
    <cellStyle name="20% - Accent2 2 2 2 2 4" xfId="9528" xr:uid="{C8BEA541-FD8B-4449-95AA-43E1904F35BB}"/>
    <cellStyle name="20% - Accent2 2 2 2 2 5" xfId="10038" xr:uid="{5D092C30-5FD5-4D73-A6A0-C9FA74ED22F4}"/>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5260125B-6398-46F3-8867-C5228C4CF2A5}"/>
    <cellStyle name="20% - Accent2 2 2 2 3 2 3" xfId="12596" xr:uid="{4A6D1815-8A7A-42D1-9141-492A449378FE}"/>
    <cellStyle name="20% - Accent2 2 2 2 3 3" xfId="5342" xr:uid="{00000000-0005-0000-0000-0000AC000000}"/>
    <cellStyle name="20% - Accent2 2 2 2 3 3 2" xfId="14668" xr:uid="{FE2D2C92-045F-491E-A404-290049DE1734}"/>
    <cellStyle name="20% - Accent2 2 2 2 3 4" xfId="10451" xr:uid="{40325C13-DA58-4A54-BE88-359793F90629}"/>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B7A6B8F3-F9C3-4BCD-92A2-F4D158B8A5FF}"/>
    <cellStyle name="20% - Accent2 2 2 2 4 2 3" xfId="13009" xr:uid="{1C9F9E7A-3E5C-43FB-8DF2-B0453CF690AC}"/>
    <cellStyle name="20% - Accent2 2 2 2 4 3" xfId="5755" xr:uid="{00000000-0005-0000-0000-0000B0000000}"/>
    <cellStyle name="20% - Accent2 2 2 2 4 3 2" xfId="15081" xr:uid="{8A58A9FD-52CB-4C40-9D3A-9368FE5C01DB}"/>
    <cellStyle name="20% - Accent2 2 2 2 4 4" xfId="10864" xr:uid="{1915E493-04DE-4859-BEE4-0B34FBBA91DF}"/>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A1187DDB-3C40-4F9E-8D4E-E56D7B028E22}"/>
    <cellStyle name="20% - Accent2 2 2 2 5 2 3" xfId="13422" xr:uid="{568D5533-3E13-46DA-831E-CBC5BF91A82C}"/>
    <cellStyle name="20% - Accent2 2 2 2 5 3" xfId="6168" xr:uid="{00000000-0005-0000-0000-0000B4000000}"/>
    <cellStyle name="20% - Accent2 2 2 2 5 3 2" xfId="15494" xr:uid="{FCCFC5A9-ECBE-444C-9C12-2228DDEB6C4B}"/>
    <cellStyle name="20% - Accent2 2 2 2 5 4" xfId="11277" xr:uid="{09ADAC4B-CE93-4DB7-A2E1-768B358C87A4}"/>
    <cellStyle name="20% - Accent2 2 2 2 6" xfId="2275" xr:uid="{00000000-0005-0000-0000-0000B5000000}"/>
    <cellStyle name="20% - Accent2 2 2 2 6 2" xfId="6581" xr:uid="{00000000-0005-0000-0000-0000B6000000}"/>
    <cellStyle name="20% - Accent2 2 2 2 6 2 2" xfId="15907" xr:uid="{9B0816D2-1210-407B-9217-5B72F01D398F}"/>
    <cellStyle name="20% - Accent2 2 2 2 6 3" xfId="11690" xr:uid="{2FBD3735-EA25-4D5E-9CF7-0740E1FBBBE9}"/>
    <cellStyle name="20% - Accent2 2 2 2 7" xfId="4515" xr:uid="{00000000-0005-0000-0000-0000B7000000}"/>
    <cellStyle name="20% - Accent2 2 2 2 7 2" xfId="13841" xr:uid="{DA3B1839-6CAA-432B-9012-606CD3449F24}"/>
    <cellStyle name="20% - Accent2 2 2 2 8" xfId="9103" xr:uid="{91DB80A1-3464-4086-B948-71B6A26537C4}"/>
    <cellStyle name="20% - Accent2 2 2 2 9" xfId="9624" xr:uid="{8BC834C1-BE1D-4157-B717-342CB5722096}"/>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0846286E-9BFE-438D-878B-C6E30EE5A540}"/>
    <cellStyle name="20% - Accent2 2 2 3 2 3" xfId="12182" xr:uid="{6DE1FFA5-0206-4461-AA29-CEDD89984546}"/>
    <cellStyle name="20% - Accent2 2 2 3 3" xfId="4928" xr:uid="{00000000-0005-0000-0000-0000BB000000}"/>
    <cellStyle name="20% - Accent2 2 2 3 3 2" xfId="14254" xr:uid="{9743F1F5-E4E3-49BA-BE5D-EA284AE2CE62}"/>
    <cellStyle name="20% - Accent2 2 2 3 4" xfId="9321" xr:uid="{32B21C3A-E360-4F19-B469-1116F045A0F3}"/>
    <cellStyle name="20% - Accent2 2 2 3 5" xfId="10037" xr:uid="{F2E67FD6-DB59-4FE0-9B49-5E5FB847CBD5}"/>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857368B6-7AA9-498F-9197-65DD8E887676}"/>
    <cellStyle name="20% - Accent2 2 2 4 2 3" xfId="12595" xr:uid="{4BC9261A-8B95-43CD-A1CF-39F9B70C747E}"/>
    <cellStyle name="20% - Accent2 2 2 4 3" xfId="5341" xr:uid="{00000000-0005-0000-0000-0000BF000000}"/>
    <cellStyle name="20% - Accent2 2 2 4 3 2" xfId="14667" xr:uid="{BBBE9FE1-F31A-4F51-BCD6-4B9B01741756}"/>
    <cellStyle name="20% - Accent2 2 2 4 4" xfId="10450" xr:uid="{744950D8-A407-4532-A7F5-08BA6E571962}"/>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4C4E3720-AFF6-47D5-84C5-DB7C2B3C6FFF}"/>
    <cellStyle name="20% - Accent2 2 2 5 2 3" xfId="13008" xr:uid="{91206D28-2AF3-44A7-AD53-54FDFE0E353F}"/>
    <cellStyle name="20% - Accent2 2 2 5 3" xfId="5754" xr:uid="{00000000-0005-0000-0000-0000C3000000}"/>
    <cellStyle name="20% - Accent2 2 2 5 3 2" xfId="15080" xr:uid="{C8A6C873-728E-4AD9-B95C-496654FDBDDE}"/>
    <cellStyle name="20% - Accent2 2 2 5 4" xfId="10863" xr:uid="{29CB77C1-6DFC-4C85-B3DF-4F9F84BA8B27}"/>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0A8A7BA0-17D8-4608-A579-1A15C8DA7882}"/>
    <cellStyle name="20% - Accent2 2 2 6 2 3" xfId="13421" xr:uid="{74B60D56-5E1F-46BA-9A48-A1519C748219}"/>
    <cellStyle name="20% - Accent2 2 2 6 3" xfId="6167" xr:uid="{00000000-0005-0000-0000-0000C7000000}"/>
    <cellStyle name="20% - Accent2 2 2 6 3 2" xfId="15493" xr:uid="{58DE9925-15AD-4EDB-A101-A5C84319204F}"/>
    <cellStyle name="20% - Accent2 2 2 6 4" xfId="11276" xr:uid="{9C31EE84-AEC1-479F-87F7-6390D9626973}"/>
    <cellStyle name="20% - Accent2 2 2 7" xfId="2274" xr:uid="{00000000-0005-0000-0000-0000C8000000}"/>
    <cellStyle name="20% - Accent2 2 2 7 2" xfId="6580" xr:uid="{00000000-0005-0000-0000-0000C9000000}"/>
    <cellStyle name="20% - Accent2 2 2 7 2 2" xfId="15906" xr:uid="{F20619ED-4E60-4CBC-88FF-2DFFB0585528}"/>
    <cellStyle name="20% - Accent2 2 2 7 3" xfId="11689" xr:uid="{C42EB7EC-9223-475C-997C-14287BCF3C6A}"/>
    <cellStyle name="20% - Accent2 2 2 8" xfId="4514" xr:uid="{00000000-0005-0000-0000-0000CA000000}"/>
    <cellStyle name="20% - Accent2 2 2 8 2" xfId="13840" xr:uid="{42AB5036-4269-4EE8-A196-DD4BF769CCE7}"/>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5374AD46-0942-490C-BB64-9359757ADA18}"/>
    <cellStyle name="20% - Accent2 2 3 2 2 3" xfId="12184" xr:uid="{70E8B8C3-B267-4F40-9C29-B3CB48C7F464}"/>
    <cellStyle name="20% - Accent2 2 3 2 3" xfId="4930" xr:uid="{00000000-0005-0000-0000-0000CF000000}"/>
    <cellStyle name="20% - Accent2 2 3 2 3 2" xfId="14256" xr:uid="{B67F885B-795E-477B-A367-0E059EEC98AB}"/>
    <cellStyle name="20% - Accent2 2 3 2 4" xfId="9425" xr:uid="{35BECFF4-0F5A-4F6E-AE6E-354891135B4F}"/>
    <cellStyle name="20% - Accent2 2 3 2 5" xfId="10039" xr:uid="{64E62229-3F3D-45ED-84A3-F4A46A2C18DB}"/>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92202FD3-C663-451B-AB2F-0433A6619D58}"/>
    <cellStyle name="20% - Accent2 2 3 3 2 3" xfId="12597" xr:uid="{DC34E288-4DA5-475C-8142-1B170E19992E}"/>
    <cellStyle name="20% - Accent2 2 3 3 3" xfId="5343" xr:uid="{00000000-0005-0000-0000-0000D3000000}"/>
    <cellStyle name="20% - Accent2 2 3 3 3 2" xfId="14669" xr:uid="{8F6DB058-F36F-42C6-AE6B-2609D02F33B7}"/>
    <cellStyle name="20% - Accent2 2 3 3 4" xfId="10452" xr:uid="{12E95011-24C6-48B6-849E-A8CE96CC164C}"/>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4BB9B5C3-A3DD-4BE7-A59C-C49E7E78AC8A}"/>
    <cellStyle name="20% - Accent2 2 3 4 2 3" xfId="13010" xr:uid="{27C5D0BE-5826-4C19-81A2-329D433893C3}"/>
    <cellStyle name="20% - Accent2 2 3 4 3" xfId="5756" xr:uid="{00000000-0005-0000-0000-0000D7000000}"/>
    <cellStyle name="20% - Accent2 2 3 4 3 2" xfId="15082" xr:uid="{4F93D316-D2AF-43B1-B25D-02063D701560}"/>
    <cellStyle name="20% - Accent2 2 3 4 4" xfId="10865" xr:uid="{28673F3B-023E-44EE-B39E-09251D540463}"/>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D9737870-BE02-4EBC-9B50-8689D6864B5E}"/>
    <cellStyle name="20% - Accent2 2 3 5 2 3" xfId="13423" xr:uid="{0DC8C622-A120-4085-B569-4C6F78C49859}"/>
    <cellStyle name="20% - Accent2 2 3 5 3" xfId="6169" xr:uid="{00000000-0005-0000-0000-0000DB000000}"/>
    <cellStyle name="20% - Accent2 2 3 5 3 2" xfId="15495" xr:uid="{2A761F6B-6A36-4B95-83E0-9C5280D23840}"/>
    <cellStyle name="20% - Accent2 2 3 5 4" xfId="11278" xr:uid="{96485507-7D9D-4D9A-A2A1-C906B75E1835}"/>
    <cellStyle name="20% - Accent2 2 3 6" xfId="2276" xr:uid="{00000000-0005-0000-0000-0000DC000000}"/>
    <cellStyle name="20% - Accent2 2 3 6 2" xfId="6582" xr:uid="{00000000-0005-0000-0000-0000DD000000}"/>
    <cellStyle name="20% - Accent2 2 3 6 2 2" xfId="15908" xr:uid="{DF8D6B90-B7A5-4112-AEA7-909C584D5E58}"/>
    <cellStyle name="20% - Accent2 2 3 6 3" xfId="11691" xr:uid="{20D11037-5C15-44CF-BA3C-94B69CA1F492}"/>
    <cellStyle name="20% - Accent2 2 3 7" xfId="4516" xr:uid="{00000000-0005-0000-0000-0000DE000000}"/>
    <cellStyle name="20% - Accent2 2 3 7 2" xfId="13842" xr:uid="{3F072A0A-83BA-4993-A8A0-AD6FA5F6B842}"/>
    <cellStyle name="20% - Accent2 2 3 8" xfId="9000" xr:uid="{133DFC5C-F2FF-49E9-82EE-ABAA9C815393}"/>
    <cellStyle name="20% - Accent2 2 3 9" xfId="9625" xr:uid="{0696BA52-A6EB-49F5-9001-C67E8B26D7C3}"/>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BBD176CC-308C-4E60-A59D-CA8E690DFEF4}"/>
    <cellStyle name="20% - Accent2 2 4 2 3" xfId="12181" xr:uid="{5C08DB7C-CB21-4E45-A491-56F6B92C9A0B}"/>
    <cellStyle name="20% - Accent2 2 4 3" xfId="4927" xr:uid="{00000000-0005-0000-0000-0000E2000000}"/>
    <cellStyle name="20% - Accent2 2 4 3 2" xfId="14253" xr:uid="{1FFC0208-510D-491E-BC10-63C888A5A9EB}"/>
    <cellStyle name="20% - Accent2 2 4 4" xfId="9217" xr:uid="{28DDC3F5-BA57-40F8-8D06-6CFF141CF9A1}"/>
    <cellStyle name="20% - Accent2 2 4 5" xfId="10036" xr:uid="{A2B4159B-4AB8-4518-AA5A-CCB37FCA4C69}"/>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6737E9FD-BAE9-4C8B-98E3-8024BA03739D}"/>
    <cellStyle name="20% - Accent2 2 5 2 3" xfId="12594" xr:uid="{C18B09D5-BCA6-4249-8853-A0B44F077C52}"/>
    <cellStyle name="20% - Accent2 2 5 3" xfId="5340" xr:uid="{00000000-0005-0000-0000-0000E6000000}"/>
    <cellStyle name="20% - Accent2 2 5 3 2" xfId="14666" xr:uid="{EE2A51E5-3CA1-49BE-9896-0962D8938245}"/>
    <cellStyle name="20% - Accent2 2 5 4" xfId="10449" xr:uid="{8F465CAA-4306-439D-B3A4-1D2C2812E857}"/>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3381F51E-67F1-422E-A615-48DA2105BF8D}"/>
    <cellStyle name="20% - Accent2 2 6 2 3" xfId="13007" xr:uid="{4CA17F16-6A33-4261-921A-0786C50484BA}"/>
    <cellStyle name="20% - Accent2 2 6 3" xfId="5753" xr:uid="{00000000-0005-0000-0000-0000EA000000}"/>
    <cellStyle name="20% - Accent2 2 6 3 2" xfId="15079" xr:uid="{AA1F3519-B35C-475D-8556-39C879D21506}"/>
    <cellStyle name="20% - Accent2 2 6 4" xfId="10862" xr:uid="{95EB7CD9-2B6B-41AA-AF98-B0C393A2F47A}"/>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29AC5FE0-CB98-4419-AA7A-5F63E8DD2719}"/>
    <cellStyle name="20% - Accent2 2 7 2 3" xfId="13420" xr:uid="{C1C01107-5036-4618-A9FC-043A7178DAAE}"/>
    <cellStyle name="20% - Accent2 2 7 3" xfId="6166" xr:uid="{00000000-0005-0000-0000-0000EE000000}"/>
    <cellStyle name="20% - Accent2 2 7 3 2" xfId="15492" xr:uid="{545383DE-9ABA-435D-9FDE-E968B5BEE9C6}"/>
    <cellStyle name="20% - Accent2 2 7 4" xfId="11275" xr:uid="{A9C7B2F7-D6A6-41DD-BD94-5949AAC69FAE}"/>
    <cellStyle name="20% - Accent2 2 8" xfId="2273" xr:uid="{00000000-0005-0000-0000-0000EF000000}"/>
    <cellStyle name="20% - Accent2 2 8 2" xfId="6579" xr:uid="{00000000-0005-0000-0000-0000F0000000}"/>
    <cellStyle name="20% - Accent2 2 8 2 2" xfId="15905" xr:uid="{B16D382D-30D2-460C-A4DA-99D71B8E6044}"/>
    <cellStyle name="20% - Accent2 2 8 3" xfId="11688" xr:uid="{047E669E-BEA3-472C-BA93-4EFBCE31B473}"/>
    <cellStyle name="20% - Accent2 2 9" xfId="4513" xr:uid="{00000000-0005-0000-0000-0000F1000000}"/>
    <cellStyle name="20% - Accent2 2 9 2" xfId="13839" xr:uid="{AD1067C6-3BF7-4EB8-A339-720B1A6F0D3A}"/>
    <cellStyle name="20% - Accent2 3" xfId="14" xr:uid="{00000000-0005-0000-0000-0000F2000000}"/>
    <cellStyle name="20% - Accent2 3 10" xfId="9626" xr:uid="{7E598923-0FFC-44BC-9638-326CAC5F078B}"/>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28523E62-4B28-45AF-9AE7-DDF90CCBA8C4}"/>
    <cellStyle name="20% - Accent2 3 2 2 2 3" xfId="12186" xr:uid="{A810B270-4ACB-4258-B455-125BD24D6A17}"/>
    <cellStyle name="20% - Accent2 3 2 2 3" xfId="4932" xr:uid="{00000000-0005-0000-0000-0000F7000000}"/>
    <cellStyle name="20% - Accent2 3 2 2 3 2" xfId="14258" xr:uid="{46F653C6-861F-432D-B37D-580724788B3C}"/>
    <cellStyle name="20% - Accent2 3 2 2 4" xfId="9495" xr:uid="{9F5A6FE7-BBC9-4787-8EC4-2112F4D5A0EA}"/>
    <cellStyle name="20% - Accent2 3 2 2 5" xfId="10041" xr:uid="{C37E6D52-4171-44EA-B29D-7321FFE47FF7}"/>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88F0E171-9CFB-451B-9E5C-CDD51DB37E71}"/>
    <cellStyle name="20% - Accent2 3 2 3 2 3" xfId="12599" xr:uid="{04118F22-4606-4253-9859-2DB6CE548532}"/>
    <cellStyle name="20% - Accent2 3 2 3 3" xfId="5345" xr:uid="{00000000-0005-0000-0000-0000FB000000}"/>
    <cellStyle name="20% - Accent2 3 2 3 3 2" xfId="14671" xr:uid="{44AA7685-6DF7-47A0-89DC-F32F6E9402C3}"/>
    <cellStyle name="20% - Accent2 3 2 3 4" xfId="10454" xr:uid="{76DB58F0-0D03-4FFB-AB17-50D5237B5CFE}"/>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52D4A797-E357-4E6D-9BA4-109E00E55A45}"/>
    <cellStyle name="20% - Accent2 3 2 4 2 3" xfId="13012" xr:uid="{B86343AC-B96D-4B7C-87BF-C540283B01AA}"/>
    <cellStyle name="20% - Accent2 3 2 4 3" xfId="5758" xr:uid="{00000000-0005-0000-0000-0000FF000000}"/>
    <cellStyle name="20% - Accent2 3 2 4 3 2" xfId="15084" xr:uid="{A28EC3C4-7660-4865-AC8C-D204FE228980}"/>
    <cellStyle name="20% - Accent2 3 2 4 4" xfId="10867" xr:uid="{069F900C-13AB-4908-A0FA-C0735AD31FD3}"/>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EE787EAA-DF80-4BD2-960A-C36BFB2097F3}"/>
    <cellStyle name="20% - Accent2 3 2 5 2 3" xfId="13425" xr:uid="{E8363E4E-2AF4-4711-A089-394DA75E5AB5}"/>
    <cellStyle name="20% - Accent2 3 2 5 3" xfId="6171" xr:uid="{00000000-0005-0000-0000-000003010000}"/>
    <cellStyle name="20% - Accent2 3 2 5 3 2" xfId="15497" xr:uid="{2B2C6CAB-E757-4843-8159-F2A9DC0E2B04}"/>
    <cellStyle name="20% - Accent2 3 2 5 4" xfId="11280" xr:uid="{BD51A7BF-1510-4697-B170-76EF7F83C170}"/>
    <cellStyle name="20% - Accent2 3 2 6" xfId="2278" xr:uid="{00000000-0005-0000-0000-000004010000}"/>
    <cellStyle name="20% - Accent2 3 2 6 2" xfId="6584" xr:uid="{00000000-0005-0000-0000-000005010000}"/>
    <cellStyle name="20% - Accent2 3 2 6 2 2" xfId="15910" xr:uid="{F9BEA033-8E3D-4901-AA2D-47BBD8702C5C}"/>
    <cellStyle name="20% - Accent2 3 2 6 3" xfId="11693" xr:uid="{DFB3C3C2-CD4B-4F22-AECF-C287773F1158}"/>
    <cellStyle name="20% - Accent2 3 2 7" xfId="4518" xr:uid="{00000000-0005-0000-0000-000006010000}"/>
    <cellStyle name="20% - Accent2 3 2 7 2" xfId="13844" xr:uid="{664610A6-FE64-49B8-BACF-EDB5F9C1A620}"/>
    <cellStyle name="20% - Accent2 3 2 8" xfId="9070" xr:uid="{8A9168BA-490F-4E57-83EA-22187D24153F}"/>
    <cellStyle name="20% - Accent2 3 2 9" xfId="9627" xr:uid="{E974F7BD-2955-4914-B61F-47A0066309B7}"/>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F8BBDCD3-9F0F-4F15-9C36-B8F0991084E8}"/>
    <cellStyle name="20% - Accent2 3 3 2 3" xfId="12185" xr:uid="{8E6A8F2E-7D66-43DA-8B98-7F8629C67E2C}"/>
    <cellStyle name="20% - Accent2 3 3 3" xfId="4931" xr:uid="{00000000-0005-0000-0000-00000A010000}"/>
    <cellStyle name="20% - Accent2 3 3 3 2" xfId="14257" xr:uid="{10FEF736-1082-41F1-95BD-6DEA85391F58}"/>
    <cellStyle name="20% - Accent2 3 3 4" xfId="9288" xr:uid="{FCD70616-ECAD-4A0B-889F-4698E1AD889E}"/>
    <cellStyle name="20% - Accent2 3 3 5" xfId="10040" xr:uid="{57A439FA-D379-48CA-AE0E-4C6289983889}"/>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007D014E-6A68-483B-8504-2883DC0499AD}"/>
    <cellStyle name="20% - Accent2 3 4 2 3" xfId="12598" xr:uid="{4774E4CD-3D58-4CB4-B9BB-5EB532917171}"/>
    <cellStyle name="20% - Accent2 3 4 3" xfId="5344" xr:uid="{00000000-0005-0000-0000-00000E010000}"/>
    <cellStyle name="20% - Accent2 3 4 3 2" xfId="14670" xr:uid="{DFB97B03-844E-4186-BDF8-33D624D75E52}"/>
    <cellStyle name="20% - Accent2 3 4 4" xfId="10453" xr:uid="{54EA6E09-2F31-4127-8C2C-7011EF9FE243}"/>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6F73081F-3243-4A36-83F3-30C0B46C2303}"/>
    <cellStyle name="20% - Accent2 3 5 2 3" xfId="13011" xr:uid="{6C51FC81-339B-4A35-8AA9-097FB66D8A4E}"/>
    <cellStyle name="20% - Accent2 3 5 3" xfId="5757" xr:uid="{00000000-0005-0000-0000-000012010000}"/>
    <cellStyle name="20% - Accent2 3 5 3 2" xfId="15083" xr:uid="{F85699DD-27FB-4158-B45F-0C398A5DFCCF}"/>
    <cellStyle name="20% - Accent2 3 5 4" xfId="10866" xr:uid="{4F7AF6D5-00D9-45C9-8DD9-CDADF8AB53B9}"/>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CE100682-3827-45A1-A76D-2D447A6F2701}"/>
    <cellStyle name="20% - Accent2 3 6 2 3" xfId="13424" xr:uid="{F3007D95-A93D-4855-B35C-E51F9CD09CA3}"/>
    <cellStyle name="20% - Accent2 3 6 3" xfId="6170" xr:uid="{00000000-0005-0000-0000-000016010000}"/>
    <cellStyle name="20% - Accent2 3 6 3 2" xfId="15496" xr:uid="{397CA2D3-ADBF-4542-94DB-5A70280CC66E}"/>
    <cellStyle name="20% - Accent2 3 6 4" xfId="11279" xr:uid="{16DAE910-358C-4669-90F0-98343DC16A0E}"/>
    <cellStyle name="20% - Accent2 3 7" xfId="2277" xr:uid="{00000000-0005-0000-0000-000017010000}"/>
    <cellStyle name="20% - Accent2 3 7 2" xfId="6583" xr:uid="{00000000-0005-0000-0000-000018010000}"/>
    <cellStyle name="20% - Accent2 3 7 2 2" xfId="15909" xr:uid="{87D21078-215E-4256-935F-8158AA3496E7}"/>
    <cellStyle name="20% - Accent2 3 7 3" xfId="11692" xr:uid="{A74C0F95-14C3-4305-8265-7B6489E4F47D}"/>
    <cellStyle name="20% - Accent2 3 8" xfId="4517" xr:uid="{00000000-0005-0000-0000-000019010000}"/>
    <cellStyle name="20% - Accent2 3 8 2" xfId="13843" xr:uid="{8FC4DA01-7D0A-4B32-959B-0647E8E34AAE}"/>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28BC4306-2CD8-4247-BCBB-3EB176996446}"/>
    <cellStyle name="20% - Accent2 4 2 2 3" xfId="12187" xr:uid="{0D0E86A3-E9AB-41F1-AC1D-5367582E7575}"/>
    <cellStyle name="20% - Accent2 4 2 3" xfId="4933" xr:uid="{00000000-0005-0000-0000-00001E010000}"/>
    <cellStyle name="20% - Accent2 4 2 3 2" xfId="14259" xr:uid="{3E4097F9-FAFD-4E1F-B3CA-7B589B1D9BAD}"/>
    <cellStyle name="20% - Accent2 4 2 4" xfId="9374" xr:uid="{26FD7A0E-8D04-4AF7-B092-2B22A78F0A97}"/>
    <cellStyle name="20% - Accent2 4 2 5" xfId="10042" xr:uid="{501A0DBF-CA20-4FBE-A4E4-D0A9944AACAF}"/>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0528584C-D652-4772-8390-72B0A726E65A}"/>
    <cellStyle name="20% - Accent2 4 3 2 3" xfId="12600" xr:uid="{C124E766-3E39-4671-B559-8677CEC77E0B}"/>
    <cellStyle name="20% - Accent2 4 3 3" xfId="5346" xr:uid="{00000000-0005-0000-0000-000022010000}"/>
    <cellStyle name="20% - Accent2 4 3 3 2" xfId="14672" xr:uid="{1407B320-A71D-4D3B-B330-659D693E21DB}"/>
    <cellStyle name="20% - Accent2 4 3 4" xfId="10455" xr:uid="{D314F27C-BFEB-4E37-8535-F9E609F4BE38}"/>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372C8A50-83E7-47F0-98FB-1877A4317E50}"/>
    <cellStyle name="20% - Accent2 4 4 2 3" xfId="13013" xr:uid="{ACCD7206-835E-47C9-860E-87912BBC0DE4}"/>
    <cellStyle name="20% - Accent2 4 4 3" xfId="5759" xr:uid="{00000000-0005-0000-0000-000026010000}"/>
    <cellStyle name="20% - Accent2 4 4 3 2" xfId="15085" xr:uid="{DE010047-20DE-40F6-91F3-05F19C306F07}"/>
    <cellStyle name="20% - Accent2 4 4 4" xfId="10868" xr:uid="{0038C613-FAE1-4186-8F1C-D2840D9CD548}"/>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6813AABA-D1DB-43B5-84A7-DA0767EDA7D6}"/>
    <cellStyle name="20% - Accent2 4 5 2 3" xfId="13426" xr:uid="{8DACA536-832B-476A-BD12-7EAD08648431}"/>
    <cellStyle name="20% - Accent2 4 5 3" xfId="6172" xr:uid="{00000000-0005-0000-0000-00002A010000}"/>
    <cellStyle name="20% - Accent2 4 5 3 2" xfId="15498" xr:uid="{17D6EACF-55DB-47D9-A5A8-56E17BEE03F4}"/>
    <cellStyle name="20% - Accent2 4 5 4" xfId="11281" xr:uid="{F4FF05A3-ABBD-4390-85D3-B4372663E22E}"/>
    <cellStyle name="20% - Accent2 4 6" xfId="2279" xr:uid="{00000000-0005-0000-0000-00002B010000}"/>
    <cellStyle name="20% - Accent2 4 6 2" xfId="6585" xr:uid="{00000000-0005-0000-0000-00002C010000}"/>
    <cellStyle name="20% - Accent2 4 6 2 2" xfId="15911" xr:uid="{89A019F1-025D-427A-A466-5875091B5A57}"/>
    <cellStyle name="20% - Accent2 4 6 3" xfId="11694" xr:uid="{0616B134-8300-4259-8780-AA2E58A99660}"/>
    <cellStyle name="20% - Accent2 4 7" xfId="4519" xr:uid="{00000000-0005-0000-0000-00002D010000}"/>
    <cellStyle name="20% - Accent2 4 7 2" xfId="13845" xr:uid="{49DE4FA5-771C-4E95-B7D2-DD58120CAF06}"/>
    <cellStyle name="20% - Accent2 4 8" xfId="8949" xr:uid="{084C22A9-B904-4AFE-A752-AC1DC2CA76B8}"/>
    <cellStyle name="20% - Accent2 4 9" xfId="9628" xr:uid="{69F1877D-4370-4DB3-9466-E2D89EB0B239}"/>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5F39B3BD-5CB5-4E27-BBC1-C0B7C4408BFA}"/>
    <cellStyle name="20% - Accent2 5 2 3" xfId="12180" xr:uid="{AD896091-B3AB-4561-AC5F-081CBD1CF78E}"/>
    <cellStyle name="20% - Accent2 5 3" xfId="4926" xr:uid="{00000000-0005-0000-0000-000031010000}"/>
    <cellStyle name="20% - Accent2 5 3 2" xfId="14252" xr:uid="{F31BFAB7-6D0C-45CA-AA12-2A6E00E9E58F}"/>
    <cellStyle name="20% - Accent2 5 4" xfId="9182" xr:uid="{F822E263-B2A4-41B5-BBF9-FCE1A7A30601}"/>
    <cellStyle name="20% - Accent2 5 5" xfId="10035" xr:uid="{7669927B-C5D8-4641-B809-CDB547D61F14}"/>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F1BBC39B-879C-4BA8-B474-EA4D33DD1162}"/>
    <cellStyle name="20% - Accent2 6 2 3" xfId="12593" xr:uid="{2B89D00B-1D82-4604-99D8-5E8949E05764}"/>
    <cellStyle name="20% - Accent2 6 3" xfId="5339" xr:uid="{00000000-0005-0000-0000-000035010000}"/>
    <cellStyle name="20% - Accent2 6 3 2" xfId="14665" xr:uid="{788C0A60-77C1-4733-8F2D-282FA9A584DE}"/>
    <cellStyle name="20% - Accent2 6 4" xfId="10448" xr:uid="{BF7E705A-6A53-4B9C-8EA8-EFD34384591F}"/>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BE5123A8-34CD-4ABB-B6C6-3E9AF30A1D22}"/>
    <cellStyle name="20% - Accent2 7 2 3" xfId="13006" xr:uid="{520CEFBC-8430-4815-BB73-4649AD5B4BDF}"/>
    <cellStyle name="20% - Accent2 7 3" xfId="5752" xr:uid="{00000000-0005-0000-0000-000039010000}"/>
    <cellStyle name="20% - Accent2 7 3 2" xfId="15078" xr:uid="{559BE1BC-A86E-4DA0-BF53-70EBC9429787}"/>
    <cellStyle name="20% - Accent2 7 4" xfId="10861" xr:uid="{133A9A5E-4262-4178-942B-5CFADE22F3E0}"/>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4875111C-5A0F-4DFC-8FA5-0602604C9D89}"/>
    <cellStyle name="20% - Accent2 8 2 3" xfId="13419" xr:uid="{DAF4A510-BB80-455C-BB9A-3BD5BE5862BE}"/>
    <cellStyle name="20% - Accent2 8 3" xfId="6165" xr:uid="{00000000-0005-0000-0000-00003D010000}"/>
    <cellStyle name="20% - Accent2 8 3 2" xfId="15491" xr:uid="{8FFCA48C-2B19-41BE-AF77-506AA0D6F895}"/>
    <cellStyle name="20% - Accent2 8 4" xfId="11274" xr:uid="{F2C3B880-3894-4CE9-97DE-5A2BBFB8E11D}"/>
    <cellStyle name="20% - Accent2 9" xfId="2272" xr:uid="{00000000-0005-0000-0000-00003E010000}"/>
    <cellStyle name="20% - Accent2 9 2" xfId="6578" xr:uid="{00000000-0005-0000-0000-00003F010000}"/>
    <cellStyle name="20% - Accent2 9 2 2" xfId="15904" xr:uid="{C6249526-DFF5-4FDA-AA85-6E5B6F987E97}"/>
    <cellStyle name="20% - Accent2 9 3" xfId="11687" xr:uid="{3BE7FB87-1171-4A03-B318-C49132C616BA}"/>
    <cellStyle name="20% - Accent3" xfId="17" builtinId="38" customBuiltin="1"/>
    <cellStyle name="20% - Accent3 10" xfId="4520" xr:uid="{00000000-0005-0000-0000-000041010000}"/>
    <cellStyle name="20% - Accent3 10 2" xfId="13846" xr:uid="{DCB5817D-39C9-4DD0-BB77-C58A78E827E6}"/>
    <cellStyle name="20% - Accent3 11" xfId="8762" xr:uid="{49ACF776-43E7-4BB5-82F5-A8A4FEBC45F8}"/>
    <cellStyle name="20% - Accent3 12" xfId="9629" xr:uid="{21EF8B36-95DB-42E9-94EF-DA4AF6EC15A2}"/>
    <cellStyle name="20% - Accent3 2" xfId="18" xr:uid="{00000000-0005-0000-0000-000042010000}"/>
    <cellStyle name="20% - Accent3 2 10" xfId="8792" xr:uid="{65E5762F-047C-4860-B47E-71363924E2A5}"/>
    <cellStyle name="20% - Accent3 2 11" xfId="9630" xr:uid="{45FC7F19-6B4A-4A0B-8F7C-B4358CABAA37}"/>
    <cellStyle name="20% - Accent3 2 2" xfId="19" xr:uid="{00000000-0005-0000-0000-000043010000}"/>
    <cellStyle name="20% - Accent3 2 2 10" xfId="9631" xr:uid="{5E85D81F-E220-4FF8-B5A4-8F059DBA239E}"/>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4DDCCEF7-6356-40E3-9ADA-B0F61BAAE079}"/>
    <cellStyle name="20% - Accent3 2 2 2 2 2 3" xfId="12191" xr:uid="{A0B591C6-8B93-4F41-B108-103669FF2716}"/>
    <cellStyle name="20% - Accent3 2 2 2 2 3" xfId="4937" xr:uid="{00000000-0005-0000-0000-000048010000}"/>
    <cellStyle name="20% - Accent3 2 2 2 2 3 2" xfId="14263" xr:uid="{6608FA51-CED9-42D8-8D03-BD45864529DD}"/>
    <cellStyle name="20% - Accent3 2 2 2 2 4" xfId="9527" xr:uid="{B82F9F3C-4714-4F10-BEB2-F90FC0563F53}"/>
    <cellStyle name="20% - Accent3 2 2 2 2 5" xfId="10046" xr:uid="{98B49DE7-433A-48EA-B046-0EC25FF2C4B6}"/>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66728DE8-0A57-40EA-A15F-47DD4CCDC1FF}"/>
    <cellStyle name="20% - Accent3 2 2 2 3 2 3" xfId="12604" xr:uid="{7E464494-C29C-4280-8684-18DC771E2521}"/>
    <cellStyle name="20% - Accent3 2 2 2 3 3" xfId="5350" xr:uid="{00000000-0005-0000-0000-00004C010000}"/>
    <cellStyle name="20% - Accent3 2 2 2 3 3 2" xfId="14676" xr:uid="{2CE34309-BDB3-4E6E-B4EC-A60619926EF3}"/>
    <cellStyle name="20% - Accent3 2 2 2 3 4" xfId="10459" xr:uid="{240385B1-844A-4775-BB30-BE4906EC7F7A}"/>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D41D2C7A-3735-44D1-80A1-19C69CC3DDE1}"/>
    <cellStyle name="20% - Accent3 2 2 2 4 2 3" xfId="13017" xr:uid="{EAD54173-F42C-497F-B969-53A5D7A8FB64}"/>
    <cellStyle name="20% - Accent3 2 2 2 4 3" xfId="5763" xr:uid="{00000000-0005-0000-0000-000050010000}"/>
    <cellStyle name="20% - Accent3 2 2 2 4 3 2" xfId="15089" xr:uid="{28317BE5-EC1C-418A-94D6-55181DDB1A2C}"/>
    <cellStyle name="20% - Accent3 2 2 2 4 4" xfId="10872" xr:uid="{1EC6DFD9-4C6E-451B-92D0-D4A77780F5A1}"/>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62CF6133-C52B-4352-948C-B4766D85ECF3}"/>
    <cellStyle name="20% - Accent3 2 2 2 5 2 3" xfId="13430" xr:uid="{3BB16817-EF52-43EF-848B-8180A2987FE7}"/>
    <cellStyle name="20% - Accent3 2 2 2 5 3" xfId="6176" xr:uid="{00000000-0005-0000-0000-000054010000}"/>
    <cellStyle name="20% - Accent3 2 2 2 5 3 2" xfId="15502" xr:uid="{5370385B-0A57-4B3C-92C7-B7D459FCEE1A}"/>
    <cellStyle name="20% - Accent3 2 2 2 5 4" xfId="11285" xr:uid="{0BDC9366-995C-46EF-BF3A-B5EBD9C23FE2}"/>
    <cellStyle name="20% - Accent3 2 2 2 6" xfId="2283" xr:uid="{00000000-0005-0000-0000-000055010000}"/>
    <cellStyle name="20% - Accent3 2 2 2 6 2" xfId="6589" xr:uid="{00000000-0005-0000-0000-000056010000}"/>
    <cellStyle name="20% - Accent3 2 2 2 6 2 2" xfId="15915" xr:uid="{6FDA289A-0C14-4156-9958-C392E0431F13}"/>
    <cellStyle name="20% - Accent3 2 2 2 6 3" xfId="11698" xr:uid="{05D4FE4D-54DC-45D8-A7C0-D02E9707D189}"/>
    <cellStyle name="20% - Accent3 2 2 2 7" xfId="4523" xr:uid="{00000000-0005-0000-0000-000057010000}"/>
    <cellStyle name="20% - Accent3 2 2 2 7 2" xfId="13849" xr:uid="{CCFEFC75-C297-46FB-9650-3CB6146DB984}"/>
    <cellStyle name="20% - Accent3 2 2 2 8" xfId="9102" xr:uid="{77698EAD-FDE4-4105-BE80-980B5219F464}"/>
    <cellStyle name="20% - Accent3 2 2 2 9" xfId="9632" xr:uid="{E501B612-57CD-42A2-940A-0B5A30F82FDF}"/>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74E6DF10-4EF3-4B62-91D5-849AE926B125}"/>
    <cellStyle name="20% - Accent3 2 2 3 2 3" xfId="12190" xr:uid="{3C9B11B5-3F1F-4FB2-A0CA-886912282E13}"/>
    <cellStyle name="20% - Accent3 2 2 3 3" xfId="4936" xr:uid="{00000000-0005-0000-0000-00005B010000}"/>
    <cellStyle name="20% - Accent3 2 2 3 3 2" xfId="14262" xr:uid="{03452A35-610A-48B2-9929-232DF600E009}"/>
    <cellStyle name="20% - Accent3 2 2 3 4" xfId="9320" xr:uid="{BF070B19-D289-4211-B080-DBB621CAE7BA}"/>
    <cellStyle name="20% - Accent3 2 2 3 5" xfId="10045" xr:uid="{9E7B03B7-B340-43FD-86A9-F261F0038BAB}"/>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88A9074C-D2CC-49F5-8D63-D2D6F2CE7C9D}"/>
    <cellStyle name="20% - Accent3 2 2 4 2 3" xfId="12603" xr:uid="{FDEB288B-9A41-49A1-8705-AFD4A826C635}"/>
    <cellStyle name="20% - Accent3 2 2 4 3" xfId="5349" xr:uid="{00000000-0005-0000-0000-00005F010000}"/>
    <cellStyle name="20% - Accent3 2 2 4 3 2" xfId="14675" xr:uid="{F7DACC0D-AD4F-4990-B5AF-42F4C6B091D1}"/>
    <cellStyle name="20% - Accent3 2 2 4 4" xfId="10458" xr:uid="{DA40480D-F9A4-47F5-A202-24E7844A4D2A}"/>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A95339DE-22C3-40F4-A282-998B69E9354B}"/>
    <cellStyle name="20% - Accent3 2 2 5 2 3" xfId="13016" xr:uid="{7B147393-3FAA-45BF-9471-BF42D28EA2DA}"/>
    <cellStyle name="20% - Accent3 2 2 5 3" xfId="5762" xr:uid="{00000000-0005-0000-0000-000063010000}"/>
    <cellStyle name="20% - Accent3 2 2 5 3 2" xfId="15088" xr:uid="{088B4DFF-3C9C-448B-944C-29A14043CC3E}"/>
    <cellStyle name="20% - Accent3 2 2 5 4" xfId="10871" xr:uid="{39CF4B17-90A8-455F-8022-0D7A464C7F36}"/>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8779C518-F565-401F-9DEB-23EB0FC0ACC4}"/>
    <cellStyle name="20% - Accent3 2 2 6 2 3" xfId="13429" xr:uid="{69041B3F-AB84-4434-80E5-2F5841C824FB}"/>
    <cellStyle name="20% - Accent3 2 2 6 3" xfId="6175" xr:uid="{00000000-0005-0000-0000-000067010000}"/>
    <cellStyle name="20% - Accent3 2 2 6 3 2" xfId="15501" xr:uid="{959564EE-7C64-4A45-9A97-8BFE9D529347}"/>
    <cellStyle name="20% - Accent3 2 2 6 4" xfId="11284" xr:uid="{AF4F2CAC-FB3F-43C7-8F4C-1751E5E8E8E1}"/>
    <cellStyle name="20% - Accent3 2 2 7" xfId="2282" xr:uid="{00000000-0005-0000-0000-000068010000}"/>
    <cellStyle name="20% - Accent3 2 2 7 2" xfId="6588" xr:uid="{00000000-0005-0000-0000-000069010000}"/>
    <cellStyle name="20% - Accent3 2 2 7 2 2" xfId="15914" xr:uid="{2921AAE6-7BBC-4005-9985-C7B192C6A86F}"/>
    <cellStyle name="20% - Accent3 2 2 7 3" xfId="11697" xr:uid="{FFE97C28-503A-4548-9C2D-97531FC9E3A9}"/>
    <cellStyle name="20% - Accent3 2 2 8" xfId="4522" xr:uid="{00000000-0005-0000-0000-00006A010000}"/>
    <cellStyle name="20% - Accent3 2 2 8 2" xfId="13848" xr:uid="{B5E85DB7-3285-42CA-8C9D-CBA60D72E2D3}"/>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A7DD90ED-4DFB-4C76-A18E-F26269E63BFC}"/>
    <cellStyle name="20% - Accent3 2 3 2 2 3" xfId="12192" xr:uid="{571CE45F-368B-4E7F-8F6D-A2F505C10E6B}"/>
    <cellStyle name="20% - Accent3 2 3 2 3" xfId="4938" xr:uid="{00000000-0005-0000-0000-00006F010000}"/>
    <cellStyle name="20% - Accent3 2 3 2 3 2" xfId="14264" xr:uid="{22EE899F-9D4B-44E1-BD45-3A3AAD3C5EA2}"/>
    <cellStyle name="20% - Accent3 2 3 2 4" xfId="9424" xr:uid="{C3588D98-6F24-4F2C-9F96-F34501405613}"/>
    <cellStyle name="20% - Accent3 2 3 2 5" xfId="10047" xr:uid="{5E37D071-0462-4EC5-8B19-D0A9A62B054E}"/>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718C23AC-334E-4941-9F5B-B3E4E927BF6D}"/>
    <cellStyle name="20% - Accent3 2 3 3 2 3" xfId="12605" xr:uid="{12A9C692-D618-460B-9C77-5049C53BA983}"/>
    <cellStyle name="20% - Accent3 2 3 3 3" xfId="5351" xr:uid="{00000000-0005-0000-0000-000073010000}"/>
    <cellStyle name="20% - Accent3 2 3 3 3 2" xfId="14677" xr:uid="{84C26BA5-41CE-4AAC-B5B9-26BFFFE3A3C7}"/>
    <cellStyle name="20% - Accent3 2 3 3 4" xfId="10460" xr:uid="{5204BE86-6E64-4B03-BE99-B2711378094C}"/>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B3C91C1F-0BA4-4F6D-A85C-24D8BC2153EC}"/>
    <cellStyle name="20% - Accent3 2 3 4 2 3" xfId="13018" xr:uid="{4B271296-C2FC-4ED6-BE11-BF28ED0502A3}"/>
    <cellStyle name="20% - Accent3 2 3 4 3" xfId="5764" xr:uid="{00000000-0005-0000-0000-000077010000}"/>
    <cellStyle name="20% - Accent3 2 3 4 3 2" xfId="15090" xr:uid="{997B58DD-A6FE-41A9-ADC2-0A026977A6C2}"/>
    <cellStyle name="20% - Accent3 2 3 4 4" xfId="10873" xr:uid="{B73A5347-8679-4A84-B629-BE04C4BD44E3}"/>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E35E3E78-D045-49E3-B4EB-00E8F89462FA}"/>
    <cellStyle name="20% - Accent3 2 3 5 2 3" xfId="13431" xr:uid="{0F2500E7-80EB-495E-9B07-2E0702E33B28}"/>
    <cellStyle name="20% - Accent3 2 3 5 3" xfId="6177" xr:uid="{00000000-0005-0000-0000-00007B010000}"/>
    <cellStyle name="20% - Accent3 2 3 5 3 2" xfId="15503" xr:uid="{6649DF0C-6A55-474D-AF44-89E26C7103FC}"/>
    <cellStyle name="20% - Accent3 2 3 5 4" xfId="11286" xr:uid="{53BDC149-05BF-4683-94C0-76F5BDA002C6}"/>
    <cellStyle name="20% - Accent3 2 3 6" xfId="2284" xr:uid="{00000000-0005-0000-0000-00007C010000}"/>
    <cellStyle name="20% - Accent3 2 3 6 2" xfId="6590" xr:uid="{00000000-0005-0000-0000-00007D010000}"/>
    <cellStyle name="20% - Accent3 2 3 6 2 2" xfId="15916" xr:uid="{C2BCC29F-418A-42DE-841C-42C7304F1362}"/>
    <cellStyle name="20% - Accent3 2 3 6 3" xfId="11699" xr:uid="{968FA0EB-E198-4704-94C2-BF8AFEBBEF1A}"/>
    <cellStyle name="20% - Accent3 2 3 7" xfId="4524" xr:uid="{00000000-0005-0000-0000-00007E010000}"/>
    <cellStyle name="20% - Accent3 2 3 7 2" xfId="13850" xr:uid="{B24929E7-BC4B-4DDE-83F9-C854599E74A1}"/>
    <cellStyle name="20% - Accent3 2 3 8" xfId="8999" xr:uid="{2B5D0148-B6EA-4DEA-92B1-644886C27051}"/>
    <cellStyle name="20% - Accent3 2 3 9" xfId="9633" xr:uid="{41B17E47-6BBD-492F-A61A-4773269F9C96}"/>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53BAE54D-0C6A-4F28-8316-F71D39BA642B}"/>
    <cellStyle name="20% - Accent3 2 4 2 3" xfId="12189" xr:uid="{BAC60EE3-57A1-4637-9E8B-F9D6DF420952}"/>
    <cellStyle name="20% - Accent3 2 4 3" xfId="4935" xr:uid="{00000000-0005-0000-0000-000082010000}"/>
    <cellStyle name="20% - Accent3 2 4 3 2" xfId="14261" xr:uid="{2BBEB171-990F-490C-8AAE-0FB2755CB45D}"/>
    <cellStyle name="20% - Accent3 2 4 4" xfId="9216" xr:uid="{A12C3877-5492-4CD3-AD22-81B3F0AB1EDD}"/>
    <cellStyle name="20% - Accent3 2 4 5" xfId="10044" xr:uid="{9B71BD61-6D06-42D8-82DC-099D456126C5}"/>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1B3CA3D1-611F-468C-AA62-3BA64CE077A7}"/>
    <cellStyle name="20% - Accent3 2 5 2 3" xfId="12602" xr:uid="{2B2926DE-8C08-41F6-889C-863369B9883F}"/>
    <cellStyle name="20% - Accent3 2 5 3" xfId="5348" xr:uid="{00000000-0005-0000-0000-000086010000}"/>
    <cellStyle name="20% - Accent3 2 5 3 2" xfId="14674" xr:uid="{74328324-47C2-4E3E-AFA0-F068760A92E9}"/>
    <cellStyle name="20% - Accent3 2 5 4" xfId="10457" xr:uid="{D1E8A114-0588-483B-9EB1-1405056ECB2C}"/>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150EFA27-06E9-40D9-B1E1-A213FEB8C151}"/>
    <cellStyle name="20% - Accent3 2 6 2 3" xfId="13015" xr:uid="{EBD49733-18DC-418D-9441-B34173C4EEFC}"/>
    <cellStyle name="20% - Accent3 2 6 3" xfId="5761" xr:uid="{00000000-0005-0000-0000-00008A010000}"/>
    <cellStyle name="20% - Accent3 2 6 3 2" xfId="15087" xr:uid="{B5216673-E683-44CB-B5C8-C8225ED7D551}"/>
    <cellStyle name="20% - Accent3 2 6 4" xfId="10870" xr:uid="{22501A8F-1996-4CD8-BDC4-C04EA870DD5C}"/>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13BEE00A-2E90-45E0-9D8B-E8758D936BA8}"/>
    <cellStyle name="20% - Accent3 2 7 2 3" xfId="13428" xr:uid="{4BD7000F-06D7-414F-834E-B26028E9110C}"/>
    <cellStyle name="20% - Accent3 2 7 3" xfId="6174" xr:uid="{00000000-0005-0000-0000-00008E010000}"/>
    <cellStyle name="20% - Accent3 2 7 3 2" xfId="15500" xr:uid="{4EEE3ADD-4703-4F45-95DE-B9FC74D39FA8}"/>
    <cellStyle name="20% - Accent3 2 7 4" xfId="11283" xr:uid="{8A5A8FFB-CC66-4772-97C6-A4D2CB78FAAD}"/>
    <cellStyle name="20% - Accent3 2 8" xfId="2281" xr:uid="{00000000-0005-0000-0000-00008F010000}"/>
    <cellStyle name="20% - Accent3 2 8 2" xfId="6587" xr:uid="{00000000-0005-0000-0000-000090010000}"/>
    <cellStyle name="20% - Accent3 2 8 2 2" xfId="15913" xr:uid="{6AF9F575-E02D-4489-91C4-AA1EC62790D9}"/>
    <cellStyle name="20% - Accent3 2 8 3" xfId="11696" xr:uid="{17872AF4-EE7D-4CFB-95A7-BE07426D0AB4}"/>
    <cellStyle name="20% - Accent3 2 9" xfId="4521" xr:uid="{00000000-0005-0000-0000-000091010000}"/>
    <cellStyle name="20% - Accent3 2 9 2" xfId="13847" xr:uid="{CD39B272-BA40-4FEC-83C9-B6718D7832EF}"/>
    <cellStyle name="20% - Accent3 3" xfId="22" xr:uid="{00000000-0005-0000-0000-000092010000}"/>
    <cellStyle name="20% - Accent3 3 10" xfId="9634" xr:uid="{A9D15CF0-123F-4F48-9793-91EA74175B6F}"/>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95A5EACE-BAB1-4D63-8352-C562743FD2A1}"/>
    <cellStyle name="20% - Accent3 3 2 2 2 3" xfId="12194" xr:uid="{0A3AC484-7A74-4887-81AC-ED6139013673}"/>
    <cellStyle name="20% - Accent3 3 2 2 3" xfId="4940" xr:uid="{00000000-0005-0000-0000-000097010000}"/>
    <cellStyle name="20% - Accent3 3 2 2 3 2" xfId="14266" xr:uid="{2B374DC9-2729-487C-B241-338D4C482A72}"/>
    <cellStyle name="20% - Accent3 3 2 2 4" xfId="9497" xr:uid="{43A0E151-F418-49A1-AF18-121DEB02B6D4}"/>
    <cellStyle name="20% - Accent3 3 2 2 5" xfId="10049" xr:uid="{5AF967D6-8F78-4DFB-AF5A-A80C6DE02FC6}"/>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34E6C97F-BF67-4507-9CCF-98A3E9963404}"/>
    <cellStyle name="20% - Accent3 3 2 3 2 3" xfId="12607" xr:uid="{CE563120-4676-45B1-A54B-29DEC0B8A28B}"/>
    <cellStyle name="20% - Accent3 3 2 3 3" xfId="5353" xr:uid="{00000000-0005-0000-0000-00009B010000}"/>
    <cellStyle name="20% - Accent3 3 2 3 3 2" xfId="14679" xr:uid="{9938A507-F439-4A74-8E88-FC93C2EDCC0F}"/>
    <cellStyle name="20% - Accent3 3 2 3 4" xfId="10462" xr:uid="{03318B46-ECF2-4A90-92AE-ABA4DB980BBC}"/>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D620C91F-C3C9-438F-B6C6-875255020AD2}"/>
    <cellStyle name="20% - Accent3 3 2 4 2 3" xfId="13020" xr:uid="{3CA6F5EF-9048-417C-A2C0-C6E95FBA1A4D}"/>
    <cellStyle name="20% - Accent3 3 2 4 3" xfId="5766" xr:uid="{00000000-0005-0000-0000-00009F010000}"/>
    <cellStyle name="20% - Accent3 3 2 4 3 2" xfId="15092" xr:uid="{8FDE1BDB-9259-4246-B7A4-A0D85EC184F6}"/>
    <cellStyle name="20% - Accent3 3 2 4 4" xfId="10875" xr:uid="{DB04CF32-81B9-4906-B6CC-6FF5443DE723}"/>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17D4C689-9C7A-44EA-8E2F-40C1BF5B8350}"/>
    <cellStyle name="20% - Accent3 3 2 5 2 3" xfId="13433" xr:uid="{B246C99D-3525-4DF7-814B-74E38E8E7F7A}"/>
    <cellStyle name="20% - Accent3 3 2 5 3" xfId="6179" xr:uid="{00000000-0005-0000-0000-0000A3010000}"/>
    <cellStyle name="20% - Accent3 3 2 5 3 2" xfId="15505" xr:uid="{F2017867-E6A2-42B6-8B16-A8859D5DF9D8}"/>
    <cellStyle name="20% - Accent3 3 2 5 4" xfId="11288" xr:uid="{6BB7CB09-038C-46BC-A43E-997B6371E6EB}"/>
    <cellStyle name="20% - Accent3 3 2 6" xfId="2286" xr:uid="{00000000-0005-0000-0000-0000A4010000}"/>
    <cellStyle name="20% - Accent3 3 2 6 2" xfId="6592" xr:uid="{00000000-0005-0000-0000-0000A5010000}"/>
    <cellStyle name="20% - Accent3 3 2 6 2 2" xfId="15918" xr:uid="{B1B3F240-9697-4EAE-B1B2-265B75C21D5D}"/>
    <cellStyle name="20% - Accent3 3 2 6 3" xfId="11701" xr:uid="{1FB32345-CA36-40F1-9B5D-86BC60DD0D36}"/>
    <cellStyle name="20% - Accent3 3 2 7" xfId="4526" xr:uid="{00000000-0005-0000-0000-0000A6010000}"/>
    <cellStyle name="20% - Accent3 3 2 7 2" xfId="13852" xr:uid="{51879FAB-516E-4EFC-9339-498C90C2F450}"/>
    <cellStyle name="20% - Accent3 3 2 8" xfId="9072" xr:uid="{422EC144-F6F8-460E-8B93-316BBF9707FB}"/>
    <cellStyle name="20% - Accent3 3 2 9" xfId="9635" xr:uid="{18316F18-9675-496B-9D76-8B9D80FF8B8F}"/>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66DED313-C6EF-4D2A-9B43-1FAA1888D7A7}"/>
    <cellStyle name="20% - Accent3 3 3 2 3" xfId="12193" xr:uid="{86967D9B-F85E-4F13-8E35-9319986F6FC0}"/>
    <cellStyle name="20% - Accent3 3 3 3" xfId="4939" xr:uid="{00000000-0005-0000-0000-0000AA010000}"/>
    <cellStyle name="20% - Accent3 3 3 3 2" xfId="14265" xr:uid="{5B9F23B6-4207-43CC-9636-DBDF5FDCFF31}"/>
    <cellStyle name="20% - Accent3 3 3 4" xfId="9290" xr:uid="{8511D0A3-BAF4-4D49-BFEA-2ED828678819}"/>
    <cellStyle name="20% - Accent3 3 3 5" xfId="10048" xr:uid="{70D262ED-313A-49BF-AB76-6D0EB9867CF8}"/>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033BAD5D-AE65-40F8-9851-29C8A165900B}"/>
    <cellStyle name="20% - Accent3 3 4 2 3" xfId="12606" xr:uid="{92D2152A-4015-4839-B259-FAE0CBDABB68}"/>
    <cellStyle name="20% - Accent3 3 4 3" xfId="5352" xr:uid="{00000000-0005-0000-0000-0000AE010000}"/>
    <cellStyle name="20% - Accent3 3 4 3 2" xfId="14678" xr:uid="{50C728CC-A2CF-46E9-B605-605E75A472A2}"/>
    <cellStyle name="20% - Accent3 3 4 4" xfId="10461" xr:uid="{310E5487-4C79-48CA-A060-59267628BB8F}"/>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C0607266-2031-4C03-AABD-BF59F447A131}"/>
    <cellStyle name="20% - Accent3 3 5 2 3" xfId="13019" xr:uid="{72836EA1-7165-482A-8DE8-7774023793FE}"/>
    <cellStyle name="20% - Accent3 3 5 3" xfId="5765" xr:uid="{00000000-0005-0000-0000-0000B2010000}"/>
    <cellStyle name="20% - Accent3 3 5 3 2" xfId="15091" xr:uid="{FEE1BF42-DBA2-41B8-A192-0FD2959B3DDB}"/>
    <cellStyle name="20% - Accent3 3 5 4" xfId="10874" xr:uid="{DBAE5EEB-BC06-42DD-8E1B-75139AA83EE7}"/>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0B2F2248-C9CA-4B47-B425-7318CA9F7A02}"/>
    <cellStyle name="20% - Accent3 3 6 2 3" xfId="13432" xr:uid="{9E7339E5-6134-4800-9D19-3D97E415A41B}"/>
    <cellStyle name="20% - Accent3 3 6 3" xfId="6178" xr:uid="{00000000-0005-0000-0000-0000B6010000}"/>
    <cellStyle name="20% - Accent3 3 6 3 2" xfId="15504" xr:uid="{4D33588B-CED6-46C2-B318-42891393448C}"/>
    <cellStyle name="20% - Accent3 3 6 4" xfId="11287" xr:uid="{CEFC49D4-AF14-470C-AC0B-ED150677EBEE}"/>
    <cellStyle name="20% - Accent3 3 7" xfId="2285" xr:uid="{00000000-0005-0000-0000-0000B7010000}"/>
    <cellStyle name="20% - Accent3 3 7 2" xfId="6591" xr:uid="{00000000-0005-0000-0000-0000B8010000}"/>
    <cellStyle name="20% - Accent3 3 7 2 2" xfId="15917" xr:uid="{1F41B7E9-1A94-47CC-8B4A-B3A6A2B69B1F}"/>
    <cellStyle name="20% - Accent3 3 7 3" xfId="11700" xr:uid="{7A874EEC-C886-4EA5-9219-545412AD8295}"/>
    <cellStyle name="20% - Accent3 3 8" xfId="4525" xr:uid="{00000000-0005-0000-0000-0000B9010000}"/>
    <cellStyle name="20% - Accent3 3 8 2" xfId="13851" xr:uid="{52231C63-596B-4945-9983-C4AE040B36C1}"/>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0C950A46-2251-452C-A0E3-5BE723353A7C}"/>
    <cellStyle name="20% - Accent3 4 2 2 3" xfId="12195" xr:uid="{1E6B37DC-EAA4-4C3B-9FA7-1D9B9368BD9C}"/>
    <cellStyle name="20% - Accent3 4 2 3" xfId="4941" xr:uid="{00000000-0005-0000-0000-0000BE010000}"/>
    <cellStyle name="20% - Accent3 4 2 3 2" xfId="14267" xr:uid="{C84B63AA-E204-4C2B-8579-C2C6DA992061}"/>
    <cellStyle name="20% - Accent3 4 2 4" xfId="9376" xr:uid="{92AC27CA-0B0B-4AFE-8457-D3F19BE2837F}"/>
    <cellStyle name="20% - Accent3 4 2 5" xfId="10050" xr:uid="{47908EF5-F294-4ED2-B4D1-1809A118F0F3}"/>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BEC48B5E-F968-4D8D-B900-04436FDC27BB}"/>
    <cellStyle name="20% - Accent3 4 3 2 3" xfId="12608" xr:uid="{5BE1D5FB-CFD6-47E9-95DA-B6FB6A6BF48D}"/>
    <cellStyle name="20% - Accent3 4 3 3" xfId="5354" xr:uid="{00000000-0005-0000-0000-0000C2010000}"/>
    <cellStyle name="20% - Accent3 4 3 3 2" xfId="14680" xr:uid="{72C4961F-27A7-4426-8E1B-A0E74578F070}"/>
    <cellStyle name="20% - Accent3 4 3 4" xfId="10463" xr:uid="{4C205E32-15AD-4C72-824C-5CC3963137FD}"/>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172B61BF-043A-45F3-9DA1-847D3E68C862}"/>
    <cellStyle name="20% - Accent3 4 4 2 3" xfId="13021" xr:uid="{ACD9F6F3-5088-46DD-98C5-ED3AFFCF3062}"/>
    <cellStyle name="20% - Accent3 4 4 3" xfId="5767" xr:uid="{00000000-0005-0000-0000-0000C6010000}"/>
    <cellStyle name="20% - Accent3 4 4 3 2" xfId="15093" xr:uid="{F9ECFA28-2527-46F4-890E-E5D6E3ADA6DB}"/>
    <cellStyle name="20% - Accent3 4 4 4" xfId="10876" xr:uid="{FD9B4951-FE61-471E-B7F6-4771DD4FFAD7}"/>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D309EFF2-CB6F-42FD-B9D5-F01DAB5B10A4}"/>
    <cellStyle name="20% - Accent3 4 5 2 3" xfId="13434" xr:uid="{1678C3D4-4703-42C0-8025-797AB706C77F}"/>
    <cellStyle name="20% - Accent3 4 5 3" xfId="6180" xr:uid="{00000000-0005-0000-0000-0000CA010000}"/>
    <cellStyle name="20% - Accent3 4 5 3 2" xfId="15506" xr:uid="{A1FDE229-9B4C-4A7D-B0C1-B95F9F0BD084}"/>
    <cellStyle name="20% - Accent3 4 5 4" xfId="11289" xr:uid="{A19BD047-EDAC-4C37-9AB3-E5B58E286EA3}"/>
    <cellStyle name="20% - Accent3 4 6" xfId="2287" xr:uid="{00000000-0005-0000-0000-0000CB010000}"/>
    <cellStyle name="20% - Accent3 4 6 2" xfId="6593" xr:uid="{00000000-0005-0000-0000-0000CC010000}"/>
    <cellStyle name="20% - Accent3 4 6 2 2" xfId="15919" xr:uid="{A612B0C0-9AFC-4C47-B2A9-A1735A86663A}"/>
    <cellStyle name="20% - Accent3 4 6 3" xfId="11702" xr:uid="{39B331F3-2A7E-4907-8339-1BDDEDF5B2C7}"/>
    <cellStyle name="20% - Accent3 4 7" xfId="4527" xr:uid="{00000000-0005-0000-0000-0000CD010000}"/>
    <cellStyle name="20% - Accent3 4 7 2" xfId="13853" xr:uid="{22DE4B8D-A891-4B7A-B494-E6EEBF2F88BD}"/>
    <cellStyle name="20% - Accent3 4 8" xfId="8951" xr:uid="{3CB7770B-4F12-4C44-B65D-06C641FEE851}"/>
    <cellStyle name="20% - Accent3 4 9" xfId="9636" xr:uid="{0BA0F336-52CC-4059-9848-5A1AA606B2B6}"/>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3730B4D7-D9B5-40FC-8427-1F6ED86108C8}"/>
    <cellStyle name="20% - Accent3 5 2 3" xfId="12188" xr:uid="{F1CAF648-96CF-45DD-BD0A-40EB5A947FE5}"/>
    <cellStyle name="20% - Accent3 5 3" xfId="4934" xr:uid="{00000000-0005-0000-0000-0000D1010000}"/>
    <cellStyle name="20% - Accent3 5 3 2" xfId="14260" xr:uid="{FD20F09D-A8ED-4147-B18E-CFF8D5F33FC3}"/>
    <cellStyle name="20% - Accent3 5 4" xfId="9184" xr:uid="{F51B2D95-9593-4370-A6D2-AFEF087D7920}"/>
    <cellStyle name="20% - Accent3 5 5" xfId="10043" xr:uid="{40DF1D81-4148-4474-8357-56585D764250}"/>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3ED533FE-170F-4DE3-B2DF-F33D8D40FACA}"/>
    <cellStyle name="20% - Accent3 6 2 3" xfId="12601" xr:uid="{21B0AEBA-E11E-4AFD-AB06-6D7C7E481F5C}"/>
    <cellStyle name="20% - Accent3 6 3" xfId="5347" xr:uid="{00000000-0005-0000-0000-0000D5010000}"/>
    <cellStyle name="20% - Accent3 6 3 2" xfId="14673" xr:uid="{507E7E80-D93B-4E3D-B1F1-E500CF639D0D}"/>
    <cellStyle name="20% - Accent3 6 4" xfId="10456" xr:uid="{BD9FB90A-ED03-4457-A22D-377BE5C2D208}"/>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7EB98A0F-EF6F-44B0-AB60-C8335DC57F3F}"/>
    <cellStyle name="20% - Accent3 7 2 3" xfId="13014" xr:uid="{B883341A-5C40-4F60-9759-639403100F2B}"/>
    <cellStyle name="20% - Accent3 7 3" xfId="5760" xr:uid="{00000000-0005-0000-0000-0000D9010000}"/>
    <cellStyle name="20% - Accent3 7 3 2" xfId="15086" xr:uid="{3849F9F5-09FC-4A31-BD77-2786A548BA66}"/>
    <cellStyle name="20% - Accent3 7 4" xfId="10869" xr:uid="{E55F62A2-FDBA-403E-8F3F-0A96B7BC8E83}"/>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C1D63234-6758-4B86-9CB2-5D1CDCEADB00}"/>
    <cellStyle name="20% - Accent3 8 2 3" xfId="13427" xr:uid="{471A36BB-CA37-4D06-ABA9-549CB7BC340B}"/>
    <cellStyle name="20% - Accent3 8 3" xfId="6173" xr:uid="{00000000-0005-0000-0000-0000DD010000}"/>
    <cellStyle name="20% - Accent3 8 3 2" xfId="15499" xr:uid="{89EF9444-AEE3-4657-BBFB-6B3851AD9510}"/>
    <cellStyle name="20% - Accent3 8 4" xfId="11282" xr:uid="{78B30F16-E0CC-4E78-A74B-959681E85587}"/>
    <cellStyle name="20% - Accent3 9" xfId="2280" xr:uid="{00000000-0005-0000-0000-0000DE010000}"/>
    <cellStyle name="20% - Accent3 9 2" xfId="6586" xr:uid="{00000000-0005-0000-0000-0000DF010000}"/>
    <cellStyle name="20% - Accent3 9 2 2" xfId="15912" xr:uid="{162A3D51-1DC9-4CFF-B01D-45928A30559D}"/>
    <cellStyle name="20% - Accent3 9 3" xfId="11695" xr:uid="{1F0F2029-5E89-470B-AB81-2152EFE99F97}"/>
    <cellStyle name="20% - Accent4" xfId="25" builtinId="42" customBuiltin="1"/>
    <cellStyle name="20% - Accent4 10" xfId="4528" xr:uid="{00000000-0005-0000-0000-0000E1010000}"/>
    <cellStyle name="20% - Accent4 10 2" xfId="13854" xr:uid="{63C6376D-2EDD-47E1-B9C5-EC669CBA4282}"/>
    <cellStyle name="20% - Accent4 11" xfId="8764" xr:uid="{4A9BF508-806C-496D-AEC5-5842E4A62892}"/>
    <cellStyle name="20% - Accent4 12" xfId="9637" xr:uid="{C173CFE5-7DCB-4262-BE67-1CAEAD302165}"/>
    <cellStyle name="20% - Accent4 2" xfId="26" xr:uid="{00000000-0005-0000-0000-0000E2010000}"/>
    <cellStyle name="20% - Accent4 2 10" xfId="8794" xr:uid="{31A2F477-5237-45C2-B43F-25AC049A95FF}"/>
    <cellStyle name="20% - Accent4 2 11" xfId="9638" xr:uid="{B42B76E7-23A3-4C78-9D00-EE4ECF43089A}"/>
    <cellStyle name="20% - Accent4 2 2" xfId="27" xr:uid="{00000000-0005-0000-0000-0000E3010000}"/>
    <cellStyle name="20% - Accent4 2 2 10" xfId="9639" xr:uid="{A015459A-5C55-40AB-BEB4-0DDAC97F00CF}"/>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A936423B-B07B-4DA2-BA6F-7A6C6608D9DE}"/>
    <cellStyle name="20% - Accent4 2 2 2 2 2 3" xfId="12199" xr:uid="{49B20AA1-667E-44F1-AF9E-D0DBC33DC976}"/>
    <cellStyle name="20% - Accent4 2 2 2 2 3" xfId="4945" xr:uid="{00000000-0005-0000-0000-0000E8010000}"/>
    <cellStyle name="20% - Accent4 2 2 2 2 3 2" xfId="14271" xr:uid="{31F7F683-480C-4142-A941-0F2AC6D6E051}"/>
    <cellStyle name="20% - Accent4 2 2 2 2 4" xfId="9529" xr:uid="{0C40CE19-1873-4316-818D-CC943AAFBB7B}"/>
    <cellStyle name="20% - Accent4 2 2 2 2 5" xfId="10054" xr:uid="{E3035807-E3B1-45BF-BA9E-E1C503E6E3BF}"/>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8840EEC0-5A09-4884-BCEF-66316F01081B}"/>
    <cellStyle name="20% - Accent4 2 2 2 3 2 3" xfId="12612" xr:uid="{B2136761-BD8A-4516-9624-BA4927D297EF}"/>
    <cellStyle name="20% - Accent4 2 2 2 3 3" xfId="5358" xr:uid="{00000000-0005-0000-0000-0000EC010000}"/>
    <cellStyle name="20% - Accent4 2 2 2 3 3 2" xfId="14684" xr:uid="{AFE46342-B4F7-4B5D-812F-36E8D594C8E4}"/>
    <cellStyle name="20% - Accent4 2 2 2 3 4" xfId="10467" xr:uid="{FF579899-9D78-4070-91CD-B53ACEB2F7D9}"/>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13124137-33A0-42BE-930B-66242C4C9A5F}"/>
    <cellStyle name="20% - Accent4 2 2 2 4 2 3" xfId="13025" xr:uid="{1C870919-2BCE-454C-A62B-B3EF692D8C63}"/>
    <cellStyle name="20% - Accent4 2 2 2 4 3" xfId="5771" xr:uid="{00000000-0005-0000-0000-0000F0010000}"/>
    <cellStyle name="20% - Accent4 2 2 2 4 3 2" xfId="15097" xr:uid="{828DA1DD-8E55-4063-BE50-651C20CBDB1C}"/>
    <cellStyle name="20% - Accent4 2 2 2 4 4" xfId="10880" xr:uid="{2F0D2F19-70C3-4F69-903E-1FE7951BBFB7}"/>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98BA7D7D-2CEE-4D9F-80E8-20E02CB01504}"/>
    <cellStyle name="20% - Accent4 2 2 2 5 2 3" xfId="13438" xr:uid="{A567A120-C95E-4B5B-803E-0C5F8AFC71E2}"/>
    <cellStyle name="20% - Accent4 2 2 2 5 3" xfId="6184" xr:uid="{00000000-0005-0000-0000-0000F4010000}"/>
    <cellStyle name="20% - Accent4 2 2 2 5 3 2" xfId="15510" xr:uid="{078342EC-18BC-4338-A4CF-CCF354912439}"/>
    <cellStyle name="20% - Accent4 2 2 2 5 4" xfId="11293" xr:uid="{DA283CA2-9691-4C3A-A999-FE1309A0248E}"/>
    <cellStyle name="20% - Accent4 2 2 2 6" xfId="2291" xr:uid="{00000000-0005-0000-0000-0000F5010000}"/>
    <cellStyle name="20% - Accent4 2 2 2 6 2" xfId="6597" xr:uid="{00000000-0005-0000-0000-0000F6010000}"/>
    <cellStyle name="20% - Accent4 2 2 2 6 2 2" xfId="15923" xr:uid="{CABC17CF-DD38-4A47-91B6-96123A516F39}"/>
    <cellStyle name="20% - Accent4 2 2 2 6 3" xfId="11706" xr:uid="{A7BA7DE6-9408-47AD-84CC-09B3436846B8}"/>
    <cellStyle name="20% - Accent4 2 2 2 7" xfId="4531" xr:uid="{00000000-0005-0000-0000-0000F7010000}"/>
    <cellStyle name="20% - Accent4 2 2 2 7 2" xfId="13857" xr:uid="{74F0B6F7-946E-468A-9292-B19A1E35D23D}"/>
    <cellStyle name="20% - Accent4 2 2 2 8" xfId="9104" xr:uid="{526BE306-22BA-4A85-81B2-34AEB56F0D90}"/>
    <cellStyle name="20% - Accent4 2 2 2 9" xfId="9640" xr:uid="{78AE4504-075D-4E2D-97E8-15A991C3AD94}"/>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49AA9489-0D31-479F-A05D-2B2682D181CE}"/>
    <cellStyle name="20% - Accent4 2 2 3 2 3" xfId="12198" xr:uid="{CFC46148-FE37-4256-8723-65F209726A76}"/>
    <cellStyle name="20% - Accent4 2 2 3 3" xfId="4944" xr:uid="{00000000-0005-0000-0000-0000FB010000}"/>
    <cellStyle name="20% - Accent4 2 2 3 3 2" xfId="14270" xr:uid="{1DFF5AF7-073C-441D-88A7-76791FCCEBD4}"/>
    <cellStyle name="20% - Accent4 2 2 3 4" xfId="9322" xr:uid="{003BBE99-27AA-4036-A373-4475953A88F4}"/>
    <cellStyle name="20% - Accent4 2 2 3 5" xfId="10053" xr:uid="{6F151A09-E203-4CF3-88FD-E339831CDDBE}"/>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2CA3926B-73F5-4360-8D99-2B61AC54CD1B}"/>
    <cellStyle name="20% - Accent4 2 2 4 2 3" xfId="12611" xr:uid="{CCE34BDE-A569-4C02-97B8-F2056EB7D7E2}"/>
    <cellStyle name="20% - Accent4 2 2 4 3" xfId="5357" xr:uid="{00000000-0005-0000-0000-0000FF010000}"/>
    <cellStyle name="20% - Accent4 2 2 4 3 2" xfId="14683" xr:uid="{9973B6F5-3A56-492D-A4B2-7F4EE3066C56}"/>
    <cellStyle name="20% - Accent4 2 2 4 4" xfId="10466" xr:uid="{47A34F94-FB65-4A77-9FD3-B9A4840E04A3}"/>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34C86279-3F46-4BE5-B0AB-06C21C418219}"/>
    <cellStyle name="20% - Accent4 2 2 5 2 3" xfId="13024" xr:uid="{5E179AC7-8078-45FB-8CE0-9C4105AD1E0A}"/>
    <cellStyle name="20% - Accent4 2 2 5 3" xfId="5770" xr:uid="{00000000-0005-0000-0000-000003020000}"/>
    <cellStyle name="20% - Accent4 2 2 5 3 2" xfId="15096" xr:uid="{8348DF8E-5127-4E29-AC4A-6F19685C7458}"/>
    <cellStyle name="20% - Accent4 2 2 5 4" xfId="10879" xr:uid="{78ABA5B0-E6BB-442A-A27A-5C7E3F4C0EF6}"/>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D697BDB2-FA83-4828-9CBE-F8D49C66A65C}"/>
    <cellStyle name="20% - Accent4 2 2 6 2 3" xfId="13437" xr:uid="{089437B6-3049-4DA9-903E-2BCC410EA0CB}"/>
    <cellStyle name="20% - Accent4 2 2 6 3" xfId="6183" xr:uid="{00000000-0005-0000-0000-000007020000}"/>
    <cellStyle name="20% - Accent4 2 2 6 3 2" xfId="15509" xr:uid="{B641C6B1-BB71-4B66-8795-C1AEF86761FA}"/>
    <cellStyle name="20% - Accent4 2 2 6 4" xfId="11292" xr:uid="{A5A69291-DF1E-497B-A19A-8AB8BE6C1469}"/>
    <cellStyle name="20% - Accent4 2 2 7" xfId="2290" xr:uid="{00000000-0005-0000-0000-000008020000}"/>
    <cellStyle name="20% - Accent4 2 2 7 2" xfId="6596" xr:uid="{00000000-0005-0000-0000-000009020000}"/>
    <cellStyle name="20% - Accent4 2 2 7 2 2" xfId="15922" xr:uid="{F818E90C-B173-4A8E-99FC-8D79CB3D8C9B}"/>
    <cellStyle name="20% - Accent4 2 2 7 3" xfId="11705" xr:uid="{502A0D86-CF5B-4344-B1CC-D25AC6155CED}"/>
    <cellStyle name="20% - Accent4 2 2 8" xfId="4530" xr:uid="{00000000-0005-0000-0000-00000A020000}"/>
    <cellStyle name="20% - Accent4 2 2 8 2" xfId="13856" xr:uid="{333001DD-C743-4F4F-8E30-0524FC9243F3}"/>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2380F6C4-9A90-4AB3-BFA4-CD0031C85AF9}"/>
    <cellStyle name="20% - Accent4 2 3 2 2 3" xfId="12200" xr:uid="{6DCF1FC6-90C9-4071-B1E5-7996F49CDF91}"/>
    <cellStyle name="20% - Accent4 2 3 2 3" xfId="4946" xr:uid="{00000000-0005-0000-0000-00000F020000}"/>
    <cellStyle name="20% - Accent4 2 3 2 3 2" xfId="14272" xr:uid="{8856EE10-6C66-4267-AE36-BA205DB0D1A6}"/>
    <cellStyle name="20% - Accent4 2 3 2 4" xfId="9426" xr:uid="{5B247D51-FBFD-4799-8395-E3F1C04297B8}"/>
    <cellStyle name="20% - Accent4 2 3 2 5" xfId="10055" xr:uid="{9F4AAB6D-E81E-455B-8E89-C41D5E789D20}"/>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902113B1-9B5A-470A-9A0B-5D2EA806ECCB}"/>
    <cellStyle name="20% - Accent4 2 3 3 2 3" xfId="12613" xr:uid="{8F650D58-3CC4-45CC-915A-95487D13C548}"/>
    <cellStyle name="20% - Accent4 2 3 3 3" xfId="5359" xr:uid="{00000000-0005-0000-0000-000013020000}"/>
    <cellStyle name="20% - Accent4 2 3 3 3 2" xfId="14685" xr:uid="{8087E061-15F6-45E2-9E30-92A8D4E3FC8B}"/>
    <cellStyle name="20% - Accent4 2 3 3 4" xfId="10468" xr:uid="{3FC031B5-2CE5-4395-A02B-0246AF4D1946}"/>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7495F955-F35F-438B-97BB-0B739446F005}"/>
    <cellStyle name="20% - Accent4 2 3 4 2 3" xfId="13026" xr:uid="{CEE58AA8-8DEB-481F-8C8C-2B2A58FC9C18}"/>
    <cellStyle name="20% - Accent4 2 3 4 3" xfId="5772" xr:uid="{00000000-0005-0000-0000-000017020000}"/>
    <cellStyle name="20% - Accent4 2 3 4 3 2" xfId="15098" xr:uid="{F5A6F023-5EF5-4A0B-BE91-8EC110A057D4}"/>
    <cellStyle name="20% - Accent4 2 3 4 4" xfId="10881" xr:uid="{F2C1C903-FC55-4473-A7FE-B9CC91578EF3}"/>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A005F6B8-BA06-4C8C-8192-8047ED2E8BB2}"/>
    <cellStyle name="20% - Accent4 2 3 5 2 3" xfId="13439" xr:uid="{71CB347D-0DFF-4DF7-8111-F6637FD17987}"/>
    <cellStyle name="20% - Accent4 2 3 5 3" xfId="6185" xr:uid="{00000000-0005-0000-0000-00001B020000}"/>
    <cellStyle name="20% - Accent4 2 3 5 3 2" xfId="15511" xr:uid="{3F29E961-7C58-4338-B7F4-8AFA87B5DF6A}"/>
    <cellStyle name="20% - Accent4 2 3 5 4" xfId="11294" xr:uid="{E81683FB-520A-448B-9D0C-C850789D004D}"/>
    <cellStyle name="20% - Accent4 2 3 6" xfId="2292" xr:uid="{00000000-0005-0000-0000-00001C020000}"/>
    <cellStyle name="20% - Accent4 2 3 6 2" xfId="6598" xr:uid="{00000000-0005-0000-0000-00001D020000}"/>
    <cellStyle name="20% - Accent4 2 3 6 2 2" xfId="15924" xr:uid="{F9692EE9-C0FC-4C70-940B-4FAE0DA6579E}"/>
    <cellStyle name="20% - Accent4 2 3 6 3" xfId="11707" xr:uid="{7D890061-8483-4926-BDAD-8C8CFA339941}"/>
    <cellStyle name="20% - Accent4 2 3 7" xfId="4532" xr:uid="{00000000-0005-0000-0000-00001E020000}"/>
    <cellStyle name="20% - Accent4 2 3 7 2" xfId="13858" xr:uid="{BDD257DC-E1E4-49A7-BD09-AD699E0F865E}"/>
    <cellStyle name="20% - Accent4 2 3 8" xfId="9001" xr:uid="{B9DE6BBA-06E2-4FC8-B645-F20E60244072}"/>
    <cellStyle name="20% - Accent4 2 3 9" xfId="9641" xr:uid="{9F1700D3-2261-4620-9564-F73C06B5C1B8}"/>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AD071AD0-FE71-4847-9056-C91F544F329A}"/>
    <cellStyle name="20% - Accent4 2 4 2 3" xfId="12197" xr:uid="{627134E1-2D1A-40EB-A5F3-6406401962D9}"/>
    <cellStyle name="20% - Accent4 2 4 3" xfId="4943" xr:uid="{00000000-0005-0000-0000-000022020000}"/>
    <cellStyle name="20% - Accent4 2 4 3 2" xfId="14269" xr:uid="{9E1E8369-9D83-48A9-9A03-77B669DC1023}"/>
    <cellStyle name="20% - Accent4 2 4 4" xfId="9218" xr:uid="{EEA9CEE5-7B27-41EB-B571-13D0ADC44445}"/>
    <cellStyle name="20% - Accent4 2 4 5" xfId="10052" xr:uid="{28A3CDB4-8D57-4D7F-AF7F-EC1D5AFC6167}"/>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1BD1CF9B-37AD-438A-A283-756E33454209}"/>
    <cellStyle name="20% - Accent4 2 5 2 3" xfId="12610" xr:uid="{6914F3D2-BBEC-4B21-A1F3-4ED45346F591}"/>
    <cellStyle name="20% - Accent4 2 5 3" xfId="5356" xr:uid="{00000000-0005-0000-0000-000026020000}"/>
    <cellStyle name="20% - Accent4 2 5 3 2" xfId="14682" xr:uid="{9B7B21C4-D05D-4DC2-AFB5-10D0C9A5A406}"/>
    <cellStyle name="20% - Accent4 2 5 4" xfId="10465" xr:uid="{FB942138-336A-4F3E-8DE7-CF03B204D24C}"/>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C709E30B-8930-4A76-AE17-BDA289FA0956}"/>
    <cellStyle name="20% - Accent4 2 6 2 3" xfId="13023" xr:uid="{11DC753F-2C69-485A-994A-8C4A91C477DA}"/>
    <cellStyle name="20% - Accent4 2 6 3" xfId="5769" xr:uid="{00000000-0005-0000-0000-00002A020000}"/>
    <cellStyle name="20% - Accent4 2 6 3 2" xfId="15095" xr:uid="{AAD9E11C-D85D-4D92-A783-7F56CC03844C}"/>
    <cellStyle name="20% - Accent4 2 6 4" xfId="10878" xr:uid="{852823BA-8220-4668-9D88-48CED0F7C53A}"/>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8A695083-3B3A-4360-8098-EC4C5D3A32DF}"/>
    <cellStyle name="20% - Accent4 2 7 2 3" xfId="13436" xr:uid="{B08E5154-C133-4795-9D36-48A09733D0EF}"/>
    <cellStyle name="20% - Accent4 2 7 3" xfId="6182" xr:uid="{00000000-0005-0000-0000-00002E020000}"/>
    <cellStyle name="20% - Accent4 2 7 3 2" xfId="15508" xr:uid="{6EEED696-CF24-4082-8E7B-34A1A1569605}"/>
    <cellStyle name="20% - Accent4 2 7 4" xfId="11291" xr:uid="{72DD0A6C-1E73-4D97-BBB4-0EAE0C04E4E5}"/>
    <cellStyle name="20% - Accent4 2 8" xfId="2289" xr:uid="{00000000-0005-0000-0000-00002F020000}"/>
    <cellStyle name="20% - Accent4 2 8 2" xfId="6595" xr:uid="{00000000-0005-0000-0000-000030020000}"/>
    <cellStyle name="20% - Accent4 2 8 2 2" xfId="15921" xr:uid="{C108844E-82FB-4579-987B-FF8939C29F2A}"/>
    <cellStyle name="20% - Accent4 2 8 3" xfId="11704" xr:uid="{4D2869C7-AD14-4CE3-AAEF-E6A084BAC0FD}"/>
    <cellStyle name="20% - Accent4 2 9" xfId="4529" xr:uid="{00000000-0005-0000-0000-000031020000}"/>
    <cellStyle name="20% - Accent4 2 9 2" xfId="13855" xr:uid="{3FDCC4B6-6EF0-4D3F-BF8D-8DD8D891315B}"/>
    <cellStyle name="20% - Accent4 3" xfId="30" xr:uid="{00000000-0005-0000-0000-000032020000}"/>
    <cellStyle name="20% - Accent4 3 10" xfId="9642" xr:uid="{9D1DA6D6-8951-4FE3-9E34-A459A7FAFA0E}"/>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4C1307EA-1D28-4DF9-AE9C-FCCF9236C436}"/>
    <cellStyle name="20% - Accent4 3 2 2 2 3" xfId="12202" xr:uid="{5103AF37-4F18-45B2-A327-E949D79836C6}"/>
    <cellStyle name="20% - Accent4 3 2 2 3" xfId="4948" xr:uid="{00000000-0005-0000-0000-000037020000}"/>
    <cellStyle name="20% - Accent4 3 2 2 3 2" xfId="14274" xr:uid="{2BB70D14-2261-4A6B-A515-F0FA036DDEC7}"/>
    <cellStyle name="20% - Accent4 3 2 2 4" xfId="9499" xr:uid="{019308F4-938B-408B-A627-483AF94276A0}"/>
    <cellStyle name="20% - Accent4 3 2 2 5" xfId="10057" xr:uid="{19554E96-A55F-4FF3-94BC-FFCA7F68D9F6}"/>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73D367DF-1E41-4203-B6F0-11D9FB0E336A}"/>
    <cellStyle name="20% - Accent4 3 2 3 2 3" xfId="12615" xr:uid="{18FB8821-B8CD-42F7-A180-7F0B4F14BA8C}"/>
    <cellStyle name="20% - Accent4 3 2 3 3" xfId="5361" xr:uid="{00000000-0005-0000-0000-00003B020000}"/>
    <cellStyle name="20% - Accent4 3 2 3 3 2" xfId="14687" xr:uid="{52B554F5-815A-4E76-BDE9-63EB8E516B23}"/>
    <cellStyle name="20% - Accent4 3 2 3 4" xfId="10470" xr:uid="{3553C0A2-5BED-4D13-8666-2F5CEEA41534}"/>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EED8D2D1-2C1C-49EA-9A33-8036144C6183}"/>
    <cellStyle name="20% - Accent4 3 2 4 2 3" xfId="13028" xr:uid="{46EFA4CE-3FD5-45E3-841D-43FFD89628E9}"/>
    <cellStyle name="20% - Accent4 3 2 4 3" xfId="5774" xr:uid="{00000000-0005-0000-0000-00003F020000}"/>
    <cellStyle name="20% - Accent4 3 2 4 3 2" xfId="15100" xr:uid="{436A4458-F9D2-4688-9061-974B8021901E}"/>
    <cellStyle name="20% - Accent4 3 2 4 4" xfId="10883" xr:uid="{D2DF0B0E-E1E1-4636-A702-768A80B0CE10}"/>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FDE42893-51FD-4CB4-B82E-084E88694F66}"/>
    <cellStyle name="20% - Accent4 3 2 5 2 3" xfId="13441" xr:uid="{F548B5A9-2B85-437E-9548-BEFB8CD43F9A}"/>
    <cellStyle name="20% - Accent4 3 2 5 3" xfId="6187" xr:uid="{00000000-0005-0000-0000-000043020000}"/>
    <cellStyle name="20% - Accent4 3 2 5 3 2" xfId="15513" xr:uid="{24ED5CD2-B9EF-48E2-86FE-E37A61C1BF9D}"/>
    <cellStyle name="20% - Accent4 3 2 5 4" xfId="11296" xr:uid="{B1905493-12C1-42AE-9A8F-6656F8275FFC}"/>
    <cellStyle name="20% - Accent4 3 2 6" xfId="2294" xr:uid="{00000000-0005-0000-0000-000044020000}"/>
    <cellStyle name="20% - Accent4 3 2 6 2" xfId="6600" xr:uid="{00000000-0005-0000-0000-000045020000}"/>
    <cellStyle name="20% - Accent4 3 2 6 2 2" xfId="15926" xr:uid="{6BBE6597-D37B-40F3-9B57-47062AC2A104}"/>
    <cellStyle name="20% - Accent4 3 2 6 3" xfId="11709" xr:uid="{9DFA4A8C-5894-407A-B44C-E5CBBAC81215}"/>
    <cellStyle name="20% - Accent4 3 2 7" xfId="4534" xr:uid="{00000000-0005-0000-0000-000046020000}"/>
    <cellStyle name="20% - Accent4 3 2 7 2" xfId="13860" xr:uid="{CD734BA0-E39B-411F-B39F-0A2137B5C990}"/>
    <cellStyle name="20% - Accent4 3 2 8" xfId="9074" xr:uid="{BA25EAA8-2B5F-4309-91A3-FC61FCEF209C}"/>
    <cellStyle name="20% - Accent4 3 2 9" xfId="9643" xr:uid="{E6B2712D-1D03-475D-9CC1-F708D6D5FA0E}"/>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FCD9AD0D-390D-44BD-8B20-7D271612271F}"/>
    <cellStyle name="20% - Accent4 3 3 2 3" xfId="12201" xr:uid="{296C4C93-63ED-409B-BFD2-D54E09C82579}"/>
    <cellStyle name="20% - Accent4 3 3 3" xfId="4947" xr:uid="{00000000-0005-0000-0000-00004A020000}"/>
    <cellStyle name="20% - Accent4 3 3 3 2" xfId="14273" xr:uid="{B749CDEC-AD31-4909-B52D-1DB5DA2F3C75}"/>
    <cellStyle name="20% - Accent4 3 3 4" xfId="9292" xr:uid="{E33AB5E9-A8F9-45CB-AD95-0E461E901C30}"/>
    <cellStyle name="20% - Accent4 3 3 5" xfId="10056" xr:uid="{83D0382C-4ADB-4232-B46A-7EF89D33082A}"/>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B14BD4B3-481F-4FC7-9EBD-45C794AFE1AE}"/>
    <cellStyle name="20% - Accent4 3 4 2 3" xfId="12614" xr:uid="{9DC58C48-62A6-4BC4-98E6-34EAA3A231F4}"/>
    <cellStyle name="20% - Accent4 3 4 3" xfId="5360" xr:uid="{00000000-0005-0000-0000-00004E020000}"/>
    <cellStyle name="20% - Accent4 3 4 3 2" xfId="14686" xr:uid="{7817E1A2-6FF7-4BB9-924D-06CE9370142E}"/>
    <cellStyle name="20% - Accent4 3 4 4" xfId="10469" xr:uid="{87C99D62-FCA0-4ECE-AEF9-767084EAF769}"/>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1CD33EAA-25D7-4231-937E-8F69470295AF}"/>
    <cellStyle name="20% - Accent4 3 5 2 3" xfId="13027" xr:uid="{4BE116B5-F9AD-4F4D-B474-A4DFED7FE3A2}"/>
    <cellStyle name="20% - Accent4 3 5 3" xfId="5773" xr:uid="{00000000-0005-0000-0000-000052020000}"/>
    <cellStyle name="20% - Accent4 3 5 3 2" xfId="15099" xr:uid="{79C65ABA-E1ED-4ADA-99AB-9975E1636090}"/>
    <cellStyle name="20% - Accent4 3 5 4" xfId="10882" xr:uid="{57A2486B-B229-499B-A7CA-EF813C2BB073}"/>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71EC84B1-F7A9-4A68-B5C4-68CB06C6A1C5}"/>
    <cellStyle name="20% - Accent4 3 6 2 3" xfId="13440" xr:uid="{6EF753DE-CCE3-46A5-9F81-BABF50004A9A}"/>
    <cellStyle name="20% - Accent4 3 6 3" xfId="6186" xr:uid="{00000000-0005-0000-0000-000056020000}"/>
    <cellStyle name="20% - Accent4 3 6 3 2" xfId="15512" xr:uid="{FF8C4CF7-3C8A-46B4-A1CA-3D2714E2E7F2}"/>
    <cellStyle name="20% - Accent4 3 6 4" xfId="11295" xr:uid="{30C6AB2C-43EE-40C0-B498-B6EEFC73E0B8}"/>
    <cellStyle name="20% - Accent4 3 7" xfId="2293" xr:uid="{00000000-0005-0000-0000-000057020000}"/>
    <cellStyle name="20% - Accent4 3 7 2" xfId="6599" xr:uid="{00000000-0005-0000-0000-000058020000}"/>
    <cellStyle name="20% - Accent4 3 7 2 2" xfId="15925" xr:uid="{D14FA050-CFE8-4489-A702-7C894491CBB0}"/>
    <cellStyle name="20% - Accent4 3 7 3" xfId="11708" xr:uid="{232A5CF3-06FE-4ADC-8844-9973479C7D59}"/>
    <cellStyle name="20% - Accent4 3 8" xfId="4533" xr:uid="{00000000-0005-0000-0000-000059020000}"/>
    <cellStyle name="20% - Accent4 3 8 2" xfId="13859" xr:uid="{317F07B1-B48C-4893-92B8-51A23015FCF9}"/>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4E5B6E9C-25E3-43FE-A90C-33A39E97C9B9}"/>
    <cellStyle name="20% - Accent4 4 2 2 3" xfId="12203" xr:uid="{308B0E76-978A-4577-B646-DC0CAEBCFD4A}"/>
    <cellStyle name="20% - Accent4 4 2 3" xfId="4949" xr:uid="{00000000-0005-0000-0000-00005E020000}"/>
    <cellStyle name="20% - Accent4 4 2 3 2" xfId="14275" xr:uid="{F5A30DEB-5C9F-4528-BFC7-5DDE5D885E40}"/>
    <cellStyle name="20% - Accent4 4 2 4" xfId="9378" xr:uid="{761B3D4A-2751-4646-8A50-05A0DD408525}"/>
    <cellStyle name="20% - Accent4 4 2 5" xfId="10058" xr:uid="{93F7A8BD-4C03-4B8B-A056-0FD889273BE5}"/>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04F2AA57-257F-4273-9A31-B0B15BB3B2A9}"/>
    <cellStyle name="20% - Accent4 4 3 2 3" xfId="12616" xr:uid="{72A4CABB-3BC2-49B4-842F-52B4AFD6C1B7}"/>
    <cellStyle name="20% - Accent4 4 3 3" xfId="5362" xr:uid="{00000000-0005-0000-0000-000062020000}"/>
    <cellStyle name="20% - Accent4 4 3 3 2" xfId="14688" xr:uid="{51673BDD-F9A8-4B31-A578-48EDE1C602A2}"/>
    <cellStyle name="20% - Accent4 4 3 4" xfId="10471" xr:uid="{B037F60A-0BC1-4271-9A02-00E735AC6E34}"/>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F6DBF6C1-844F-40C5-B653-B4F2F5AA1832}"/>
    <cellStyle name="20% - Accent4 4 4 2 3" xfId="13029" xr:uid="{9E568FC8-AABB-4453-8F2B-7E626C5A36DE}"/>
    <cellStyle name="20% - Accent4 4 4 3" xfId="5775" xr:uid="{00000000-0005-0000-0000-000066020000}"/>
    <cellStyle name="20% - Accent4 4 4 3 2" xfId="15101" xr:uid="{602A6807-7239-495F-AADC-3D9FDC05DFF8}"/>
    <cellStyle name="20% - Accent4 4 4 4" xfId="10884" xr:uid="{C885B755-EDF5-450D-9047-3410744119FA}"/>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3698C378-D471-47EB-9B41-6804482C7784}"/>
    <cellStyle name="20% - Accent4 4 5 2 3" xfId="13442" xr:uid="{AF3E40E6-812C-42B5-A0A0-EDD18FB959E4}"/>
    <cellStyle name="20% - Accent4 4 5 3" xfId="6188" xr:uid="{00000000-0005-0000-0000-00006A020000}"/>
    <cellStyle name="20% - Accent4 4 5 3 2" xfId="15514" xr:uid="{21B57536-EBED-4D40-AFF8-AD1A7668F2E7}"/>
    <cellStyle name="20% - Accent4 4 5 4" xfId="11297" xr:uid="{A11F74F3-CD49-40F6-B2E5-659B0FC6B7B2}"/>
    <cellStyle name="20% - Accent4 4 6" xfId="2295" xr:uid="{00000000-0005-0000-0000-00006B020000}"/>
    <cellStyle name="20% - Accent4 4 6 2" xfId="6601" xr:uid="{00000000-0005-0000-0000-00006C020000}"/>
    <cellStyle name="20% - Accent4 4 6 2 2" xfId="15927" xr:uid="{3FD7D28B-2365-439F-BA61-EE7EF7D47BDE}"/>
    <cellStyle name="20% - Accent4 4 6 3" xfId="11710" xr:uid="{30E6AD0F-538F-46A9-9281-1B303446006F}"/>
    <cellStyle name="20% - Accent4 4 7" xfId="4535" xr:uid="{00000000-0005-0000-0000-00006D020000}"/>
    <cellStyle name="20% - Accent4 4 7 2" xfId="13861" xr:uid="{96C799E6-1837-491C-B78C-C6BE98AA8EF2}"/>
    <cellStyle name="20% - Accent4 4 8" xfId="8953" xr:uid="{66D1590A-BB3A-4B79-BA94-169F97E79370}"/>
    <cellStyle name="20% - Accent4 4 9" xfId="9644" xr:uid="{D6AE459B-9B0D-42EC-A5A7-9A9E66DB9995}"/>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3A9CE563-8C0F-472A-B38B-B818887A48E6}"/>
    <cellStyle name="20% - Accent4 5 2 3" xfId="12196" xr:uid="{489EA506-9F57-4EB4-9907-3DFA0CC40F1F}"/>
    <cellStyle name="20% - Accent4 5 3" xfId="4942" xr:uid="{00000000-0005-0000-0000-000071020000}"/>
    <cellStyle name="20% - Accent4 5 3 2" xfId="14268" xr:uid="{22F2371F-77C2-4063-B730-42C2357E176C}"/>
    <cellStyle name="20% - Accent4 5 4" xfId="9186" xr:uid="{E62ED282-F767-404B-ADA1-4F8E5B4D01EB}"/>
    <cellStyle name="20% - Accent4 5 5" xfId="10051" xr:uid="{EBF06087-F848-4ECC-8C55-C47387A6A745}"/>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C98694A0-DD75-478B-B18F-D25A51D9B65A}"/>
    <cellStyle name="20% - Accent4 6 2 3" xfId="12609" xr:uid="{C375FB87-AF3B-4F64-9FB1-A0D26FF6AEDA}"/>
    <cellStyle name="20% - Accent4 6 3" xfId="5355" xr:uid="{00000000-0005-0000-0000-000075020000}"/>
    <cellStyle name="20% - Accent4 6 3 2" xfId="14681" xr:uid="{B1543D56-862C-4EF7-A10C-17E244D5AEEC}"/>
    <cellStyle name="20% - Accent4 6 4" xfId="10464" xr:uid="{B89DDAA4-5F16-4A09-890A-7ABA36597D3E}"/>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96CD6471-3226-4BF7-A3CD-E5E9209547B1}"/>
    <cellStyle name="20% - Accent4 7 2 3" xfId="13022" xr:uid="{A4E3F6DC-BADD-4FC1-9147-70D89BCE90A1}"/>
    <cellStyle name="20% - Accent4 7 3" xfId="5768" xr:uid="{00000000-0005-0000-0000-000079020000}"/>
    <cellStyle name="20% - Accent4 7 3 2" xfId="15094" xr:uid="{5620C9C5-4867-4783-8A4A-B0F5EFD14241}"/>
    <cellStyle name="20% - Accent4 7 4" xfId="10877" xr:uid="{7C8D1069-CE9A-43FC-B5F8-098D4935C5F9}"/>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67E106F9-8A08-49F1-843E-B1FF9FB0B7E4}"/>
    <cellStyle name="20% - Accent4 8 2 3" xfId="13435" xr:uid="{B0FC9B11-493B-4778-AF39-A1E3C4E9D6C7}"/>
    <cellStyle name="20% - Accent4 8 3" xfId="6181" xr:uid="{00000000-0005-0000-0000-00007D020000}"/>
    <cellStyle name="20% - Accent4 8 3 2" xfId="15507" xr:uid="{A2436569-4494-495E-810D-52AC831B8176}"/>
    <cellStyle name="20% - Accent4 8 4" xfId="11290" xr:uid="{D875349D-0F12-4E33-B97C-A5B15277DF2C}"/>
    <cellStyle name="20% - Accent4 9" xfId="2288" xr:uid="{00000000-0005-0000-0000-00007E020000}"/>
    <cellStyle name="20% - Accent4 9 2" xfId="6594" xr:uid="{00000000-0005-0000-0000-00007F020000}"/>
    <cellStyle name="20% - Accent4 9 2 2" xfId="15920" xr:uid="{F247B022-1294-4D37-8877-0B5B9C93A616}"/>
    <cellStyle name="20% - Accent4 9 3" xfId="11703" xr:uid="{D7BCDD00-58EA-4087-B915-27D486629B9E}"/>
    <cellStyle name="20% - Accent5" xfId="33" builtinId="46" customBuiltin="1"/>
    <cellStyle name="20% - Accent5 10" xfId="4536" xr:uid="{00000000-0005-0000-0000-000081020000}"/>
    <cellStyle name="20% - Accent5 10 2" xfId="13862" xr:uid="{B27BB877-A955-4CD0-9C23-958084527D9E}"/>
    <cellStyle name="20% - Accent5 11" xfId="8766" xr:uid="{A87C980D-48BC-4AA3-98F7-53B2F02F228C}"/>
    <cellStyle name="20% - Accent5 12" xfId="9645" xr:uid="{B4DD6D77-6F7B-4672-B7DD-E501FD7A589C}"/>
    <cellStyle name="20% - Accent5 2" xfId="34" xr:uid="{00000000-0005-0000-0000-000082020000}"/>
    <cellStyle name="20% - Accent5 2 10" xfId="8796" xr:uid="{5BBF4372-A7B1-47A0-AC3D-4A60EDC1A5F8}"/>
    <cellStyle name="20% - Accent5 2 11" xfId="9646" xr:uid="{451741EB-556E-4054-A265-99A200FD7300}"/>
    <cellStyle name="20% - Accent5 2 2" xfId="35" xr:uid="{00000000-0005-0000-0000-000083020000}"/>
    <cellStyle name="20% - Accent5 2 2 10" xfId="9647" xr:uid="{90B350F5-153E-4A4E-A9D4-DAC86DF44F0F}"/>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43EDCD6C-FE0A-4B5C-B6BF-F37D6905364D}"/>
    <cellStyle name="20% - Accent5 2 2 2 2 2 3" xfId="12207" xr:uid="{203D15CE-D70E-4AE3-93B3-EB359BC93811}"/>
    <cellStyle name="20% - Accent5 2 2 2 2 3" xfId="4953" xr:uid="{00000000-0005-0000-0000-000088020000}"/>
    <cellStyle name="20% - Accent5 2 2 2 2 3 2" xfId="14279" xr:uid="{F9C11077-D6D4-42A9-BDAB-8B27A80534D5}"/>
    <cellStyle name="20% - Accent5 2 2 2 2 4" xfId="9531" xr:uid="{5DC5F027-F767-49FB-B9DE-2ACABCF8AC5A}"/>
    <cellStyle name="20% - Accent5 2 2 2 2 5" xfId="10062" xr:uid="{65F96B8C-4138-4434-A8ED-0A968A8391EE}"/>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DE9993A3-1D37-4ACD-9D44-36BE0638D2F6}"/>
    <cellStyle name="20% - Accent5 2 2 2 3 2 3" xfId="12620" xr:uid="{D10CF1C1-3551-4270-BC4B-E00E2CF8C5D1}"/>
    <cellStyle name="20% - Accent5 2 2 2 3 3" xfId="5366" xr:uid="{00000000-0005-0000-0000-00008C020000}"/>
    <cellStyle name="20% - Accent5 2 2 2 3 3 2" xfId="14692" xr:uid="{574AE0C0-4672-4376-8564-858284EADBDA}"/>
    <cellStyle name="20% - Accent5 2 2 2 3 4" xfId="10475" xr:uid="{EC0AFAE0-65A0-4CEA-B422-3DEAC119D30F}"/>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B2757A28-886D-46F4-B559-D946455340DC}"/>
    <cellStyle name="20% - Accent5 2 2 2 4 2 3" xfId="13033" xr:uid="{A7A8A466-2EA5-47DE-9208-1B6050553FCC}"/>
    <cellStyle name="20% - Accent5 2 2 2 4 3" xfId="5779" xr:uid="{00000000-0005-0000-0000-000090020000}"/>
    <cellStyle name="20% - Accent5 2 2 2 4 3 2" xfId="15105" xr:uid="{232C1F20-2680-4EDE-B612-C56EF2699017}"/>
    <cellStyle name="20% - Accent5 2 2 2 4 4" xfId="10888" xr:uid="{4C0D9D4A-C770-4649-84F2-4FB3E4400CE4}"/>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E0BF1DA6-9B24-45F9-9BF4-12AD1DA8D198}"/>
    <cellStyle name="20% - Accent5 2 2 2 5 2 3" xfId="13446" xr:uid="{27B2381F-5CB5-4CBC-B506-0F451D44E55F}"/>
    <cellStyle name="20% - Accent5 2 2 2 5 3" xfId="6192" xr:uid="{00000000-0005-0000-0000-000094020000}"/>
    <cellStyle name="20% - Accent5 2 2 2 5 3 2" xfId="15518" xr:uid="{B59D8377-1F28-49A6-9A48-A2B6FCE62A98}"/>
    <cellStyle name="20% - Accent5 2 2 2 5 4" xfId="11301" xr:uid="{0A78D99E-A420-4B61-96D1-AF821BEC5CA0}"/>
    <cellStyle name="20% - Accent5 2 2 2 6" xfId="2299" xr:uid="{00000000-0005-0000-0000-000095020000}"/>
    <cellStyle name="20% - Accent5 2 2 2 6 2" xfId="6605" xr:uid="{00000000-0005-0000-0000-000096020000}"/>
    <cellStyle name="20% - Accent5 2 2 2 6 2 2" xfId="15931" xr:uid="{7ACD9D34-97C7-46DA-ACB9-BFC4F91CE9D5}"/>
    <cellStyle name="20% - Accent5 2 2 2 6 3" xfId="11714" xr:uid="{6021346F-EF30-45A2-8743-224699267551}"/>
    <cellStyle name="20% - Accent5 2 2 2 7" xfId="4539" xr:uid="{00000000-0005-0000-0000-000097020000}"/>
    <cellStyle name="20% - Accent5 2 2 2 7 2" xfId="13865" xr:uid="{4707C580-741C-4711-A83B-8C437D9B3D8A}"/>
    <cellStyle name="20% - Accent5 2 2 2 8" xfId="9106" xr:uid="{E7B219CB-83A9-494A-83ED-783719A0F1D9}"/>
    <cellStyle name="20% - Accent5 2 2 2 9" xfId="9648" xr:uid="{74BA598E-6317-4C69-A53C-C3A622938D5C}"/>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EC10E785-9180-4356-AF8D-0F46A859BA3D}"/>
    <cellStyle name="20% - Accent5 2 2 3 2 3" xfId="12206" xr:uid="{77D0FB45-1F9F-4B1C-A120-93A02E435F92}"/>
    <cellStyle name="20% - Accent5 2 2 3 3" xfId="4952" xr:uid="{00000000-0005-0000-0000-00009B020000}"/>
    <cellStyle name="20% - Accent5 2 2 3 3 2" xfId="14278" xr:uid="{AA2C6421-47E2-481D-BD57-AD74EB84C8DD}"/>
    <cellStyle name="20% - Accent5 2 2 3 4" xfId="9324" xr:uid="{6094FEE1-8E2A-466F-9CDF-43EB9EE581FF}"/>
    <cellStyle name="20% - Accent5 2 2 3 5" xfId="10061" xr:uid="{0B380A0C-C584-4EDE-9443-59589D17FC44}"/>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8CDA5B25-89B8-47D6-A325-EC8BEC367113}"/>
    <cellStyle name="20% - Accent5 2 2 4 2 3" xfId="12619" xr:uid="{5371AA1B-FEFC-4231-BB96-CE5D8F689A4E}"/>
    <cellStyle name="20% - Accent5 2 2 4 3" xfId="5365" xr:uid="{00000000-0005-0000-0000-00009F020000}"/>
    <cellStyle name="20% - Accent5 2 2 4 3 2" xfId="14691" xr:uid="{130229B1-1EB5-4FED-B40F-BFA2D6A9DE4A}"/>
    <cellStyle name="20% - Accent5 2 2 4 4" xfId="10474" xr:uid="{748DEE3B-961C-4562-913D-44280D8E190E}"/>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D35EB554-7C0E-48FA-B9F6-F4EBDB26F5D3}"/>
    <cellStyle name="20% - Accent5 2 2 5 2 3" xfId="13032" xr:uid="{3B285FC8-32A4-4D8B-99D4-45DD0D9D62C5}"/>
    <cellStyle name="20% - Accent5 2 2 5 3" xfId="5778" xr:uid="{00000000-0005-0000-0000-0000A3020000}"/>
    <cellStyle name="20% - Accent5 2 2 5 3 2" xfId="15104" xr:uid="{6967C255-4562-472C-8A12-8FB8232061AF}"/>
    <cellStyle name="20% - Accent5 2 2 5 4" xfId="10887" xr:uid="{381DBC5D-CB93-46E5-B13F-6E24663F3E6F}"/>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9270A8AE-99B1-4E18-9E28-5B0796E83468}"/>
    <cellStyle name="20% - Accent5 2 2 6 2 3" xfId="13445" xr:uid="{570C2A3E-EC37-4269-86FC-43A05E67F40C}"/>
    <cellStyle name="20% - Accent5 2 2 6 3" xfId="6191" xr:uid="{00000000-0005-0000-0000-0000A7020000}"/>
    <cellStyle name="20% - Accent5 2 2 6 3 2" xfId="15517" xr:uid="{ED77135E-9ACA-4961-9C1D-2A62DA875853}"/>
    <cellStyle name="20% - Accent5 2 2 6 4" xfId="11300" xr:uid="{0337F824-126A-450D-A4DE-14B65258C639}"/>
    <cellStyle name="20% - Accent5 2 2 7" xfId="2298" xr:uid="{00000000-0005-0000-0000-0000A8020000}"/>
    <cellStyle name="20% - Accent5 2 2 7 2" xfId="6604" xr:uid="{00000000-0005-0000-0000-0000A9020000}"/>
    <cellStyle name="20% - Accent5 2 2 7 2 2" xfId="15930" xr:uid="{6CA78EB9-F392-4E7A-B5E6-F8BC2FDA1904}"/>
    <cellStyle name="20% - Accent5 2 2 7 3" xfId="11713" xr:uid="{57979458-8064-4138-B91C-9774C41FAA36}"/>
    <cellStyle name="20% - Accent5 2 2 8" xfId="4538" xr:uid="{00000000-0005-0000-0000-0000AA020000}"/>
    <cellStyle name="20% - Accent5 2 2 8 2" xfId="13864" xr:uid="{D50ACDD7-676E-4CBD-81F3-EC67FD9AC67B}"/>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22C4A594-19D0-4D8E-8FE4-552639477944}"/>
    <cellStyle name="20% - Accent5 2 3 2 2 3" xfId="12208" xr:uid="{DFB55D79-3C0A-425F-B2B6-9C16FC6057BE}"/>
    <cellStyle name="20% - Accent5 2 3 2 3" xfId="4954" xr:uid="{00000000-0005-0000-0000-0000AF020000}"/>
    <cellStyle name="20% - Accent5 2 3 2 3 2" xfId="14280" xr:uid="{5E95E38F-7703-4743-8211-1612F00C84E1}"/>
    <cellStyle name="20% - Accent5 2 3 2 4" xfId="9428" xr:uid="{B7820ACF-E1F3-4653-B5DD-FD829B169E84}"/>
    <cellStyle name="20% - Accent5 2 3 2 5" xfId="10063" xr:uid="{50A20543-124D-4EBE-A6E1-B550C541B407}"/>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8F864F45-5889-4385-8C73-3C60AF631F5A}"/>
    <cellStyle name="20% - Accent5 2 3 3 2 3" xfId="12621" xr:uid="{2AB34105-5603-422B-98F7-83FF12F76981}"/>
    <cellStyle name="20% - Accent5 2 3 3 3" xfId="5367" xr:uid="{00000000-0005-0000-0000-0000B3020000}"/>
    <cellStyle name="20% - Accent5 2 3 3 3 2" xfId="14693" xr:uid="{91D4B701-E588-4ABA-9672-FF59E5639B46}"/>
    <cellStyle name="20% - Accent5 2 3 3 4" xfId="10476" xr:uid="{6060D0A1-57D4-4F96-B29D-7F1FDE65FE2B}"/>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872FA3CF-64EA-4B14-8B6D-A146DCE51FE9}"/>
    <cellStyle name="20% - Accent5 2 3 4 2 3" xfId="13034" xr:uid="{424D55EC-93B3-4062-9818-A75B87CD4E6F}"/>
    <cellStyle name="20% - Accent5 2 3 4 3" xfId="5780" xr:uid="{00000000-0005-0000-0000-0000B7020000}"/>
    <cellStyle name="20% - Accent5 2 3 4 3 2" xfId="15106" xr:uid="{DCA89906-CC62-4687-A9BA-1FEA74667ADA}"/>
    <cellStyle name="20% - Accent5 2 3 4 4" xfId="10889" xr:uid="{094D5840-55E0-4166-89AD-C10C923F4B63}"/>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965FBF19-FC0C-4614-8DB6-858DB0E5E2DE}"/>
    <cellStyle name="20% - Accent5 2 3 5 2 3" xfId="13447" xr:uid="{F099AEB0-FA35-4A6C-8127-860C437F8AF1}"/>
    <cellStyle name="20% - Accent5 2 3 5 3" xfId="6193" xr:uid="{00000000-0005-0000-0000-0000BB020000}"/>
    <cellStyle name="20% - Accent5 2 3 5 3 2" xfId="15519" xr:uid="{0AA42474-E3B8-4120-BB7F-0B9254F2E1D5}"/>
    <cellStyle name="20% - Accent5 2 3 5 4" xfId="11302" xr:uid="{C6393705-8AA2-4A9B-B6B8-320202903FDE}"/>
    <cellStyle name="20% - Accent5 2 3 6" xfId="2300" xr:uid="{00000000-0005-0000-0000-0000BC020000}"/>
    <cellStyle name="20% - Accent5 2 3 6 2" xfId="6606" xr:uid="{00000000-0005-0000-0000-0000BD020000}"/>
    <cellStyle name="20% - Accent5 2 3 6 2 2" xfId="15932" xr:uid="{222B7385-26F6-4FEA-AE9E-B9ABD40B3F40}"/>
    <cellStyle name="20% - Accent5 2 3 6 3" xfId="11715" xr:uid="{04EE2D39-B9FC-4DAE-83C5-CBAF2F6AE5E1}"/>
    <cellStyle name="20% - Accent5 2 3 7" xfId="4540" xr:uid="{00000000-0005-0000-0000-0000BE020000}"/>
    <cellStyle name="20% - Accent5 2 3 7 2" xfId="13866" xr:uid="{C039E94E-CBD2-42A4-8DE4-CF29980B779D}"/>
    <cellStyle name="20% - Accent5 2 3 8" xfId="9003" xr:uid="{9830E7D1-E361-4BA3-A986-3DCE647EEF8E}"/>
    <cellStyle name="20% - Accent5 2 3 9" xfId="9649" xr:uid="{D3B5189B-07A6-49EA-8947-3C3D7E5D96E9}"/>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DA216A5C-73A0-4127-93E1-C357B8760B88}"/>
    <cellStyle name="20% - Accent5 2 4 2 3" xfId="12205" xr:uid="{2FA1A9A8-580A-4411-90D4-2CBDFC885226}"/>
    <cellStyle name="20% - Accent5 2 4 3" xfId="4951" xr:uid="{00000000-0005-0000-0000-0000C2020000}"/>
    <cellStyle name="20% - Accent5 2 4 3 2" xfId="14277" xr:uid="{5946985E-412B-4DF0-AEA4-3A61306122DB}"/>
    <cellStyle name="20% - Accent5 2 4 4" xfId="9220" xr:uid="{A7B88928-FE72-4C1B-B74E-3CA76DBA84CC}"/>
    <cellStyle name="20% - Accent5 2 4 5" xfId="10060" xr:uid="{8E9A08BA-8BF1-42D6-B20C-EEBDF2999EF1}"/>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2DE9EE0D-8D04-4AA9-9CD5-28F01838A1D8}"/>
    <cellStyle name="20% - Accent5 2 5 2 3" xfId="12618" xr:uid="{6152C780-9EDB-439E-9F3A-75C2AE2AED3A}"/>
    <cellStyle name="20% - Accent5 2 5 3" xfId="5364" xr:uid="{00000000-0005-0000-0000-0000C6020000}"/>
    <cellStyle name="20% - Accent5 2 5 3 2" xfId="14690" xr:uid="{BB68CCDA-5473-49BB-B11D-A8F479BCFA0D}"/>
    <cellStyle name="20% - Accent5 2 5 4" xfId="10473" xr:uid="{6204383B-F77A-48A6-B921-0EF5EFECE4CA}"/>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FD549591-5337-4C35-910C-6F2018066500}"/>
    <cellStyle name="20% - Accent5 2 6 2 3" xfId="13031" xr:uid="{6853EB45-FD55-4B88-80F3-359C3F06C303}"/>
    <cellStyle name="20% - Accent5 2 6 3" xfId="5777" xr:uid="{00000000-0005-0000-0000-0000CA020000}"/>
    <cellStyle name="20% - Accent5 2 6 3 2" xfId="15103" xr:uid="{06EE06CE-D419-4695-9526-E934BB27157F}"/>
    <cellStyle name="20% - Accent5 2 6 4" xfId="10886" xr:uid="{32208600-3837-4981-BEB9-33F073475E90}"/>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6F90937F-4B1A-4D57-9BAA-AAE6A366FB75}"/>
    <cellStyle name="20% - Accent5 2 7 2 3" xfId="13444" xr:uid="{87B4A4AB-B65D-4855-B5AC-45A4FDE92342}"/>
    <cellStyle name="20% - Accent5 2 7 3" xfId="6190" xr:uid="{00000000-0005-0000-0000-0000CE020000}"/>
    <cellStyle name="20% - Accent5 2 7 3 2" xfId="15516" xr:uid="{944B93B2-F5C2-42C3-A4B7-C9EF2B8448BB}"/>
    <cellStyle name="20% - Accent5 2 7 4" xfId="11299" xr:uid="{A3C2FF30-504F-4263-8DC2-B1F31DBBA115}"/>
    <cellStyle name="20% - Accent5 2 8" xfId="2297" xr:uid="{00000000-0005-0000-0000-0000CF020000}"/>
    <cellStyle name="20% - Accent5 2 8 2" xfId="6603" xr:uid="{00000000-0005-0000-0000-0000D0020000}"/>
    <cellStyle name="20% - Accent5 2 8 2 2" xfId="15929" xr:uid="{A530E1FE-4833-422A-BEFB-94A694C01C53}"/>
    <cellStyle name="20% - Accent5 2 8 3" xfId="11712" xr:uid="{F7F36808-F9F1-481E-8AD1-55065847DA2D}"/>
    <cellStyle name="20% - Accent5 2 9" xfId="4537" xr:uid="{00000000-0005-0000-0000-0000D1020000}"/>
    <cellStyle name="20% - Accent5 2 9 2" xfId="13863" xr:uid="{D31F2493-51F3-4928-93AF-B8D0C43811D0}"/>
    <cellStyle name="20% - Accent5 3" xfId="38" xr:uid="{00000000-0005-0000-0000-0000D2020000}"/>
    <cellStyle name="20% - Accent5 3 10" xfId="9650" xr:uid="{A7CFF3EA-99FE-49E0-B681-BD44D50F5C1D}"/>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70E13BE7-5BC6-44D9-A359-E0E02D044422}"/>
    <cellStyle name="20% - Accent5 3 2 2 2 3" xfId="12210" xr:uid="{A4F130F4-3EA3-4A5A-A79F-55C46661782F}"/>
    <cellStyle name="20% - Accent5 3 2 2 3" xfId="4956" xr:uid="{00000000-0005-0000-0000-0000D7020000}"/>
    <cellStyle name="20% - Accent5 3 2 2 3 2" xfId="14282" xr:uid="{56C708A3-EB78-46D9-9351-D8F58B628213}"/>
    <cellStyle name="20% - Accent5 3 2 2 4" xfId="9501" xr:uid="{82A590A5-96D4-476E-8E6F-D81EEE08C409}"/>
    <cellStyle name="20% - Accent5 3 2 2 5" xfId="10065" xr:uid="{2A8B91C4-BAC2-4A79-AC8F-ABA8B8C557DE}"/>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56B416AD-C356-4362-850A-9CFBEBD44F8B}"/>
    <cellStyle name="20% - Accent5 3 2 3 2 3" xfId="12623" xr:uid="{69D4C73A-20EA-4204-81E1-4FC9A023B620}"/>
    <cellStyle name="20% - Accent5 3 2 3 3" xfId="5369" xr:uid="{00000000-0005-0000-0000-0000DB020000}"/>
    <cellStyle name="20% - Accent5 3 2 3 3 2" xfId="14695" xr:uid="{5FC8B7FB-8E13-4BDD-AB5E-17CAF85A3733}"/>
    <cellStyle name="20% - Accent5 3 2 3 4" xfId="10478" xr:uid="{406A0043-1854-4FDF-AB25-63AD3D7AD968}"/>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73384FF9-265F-40B4-992A-4A26068772BA}"/>
    <cellStyle name="20% - Accent5 3 2 4 2 3" xfId="13036" xr:uid="{045882B8-4268-4443-A9D3-44DA028529EC}"/>
    <cellStyle name="20% - Accent5 3 2 4 3" xfId="5782" xr:uid="{00000000-0005-0000-0000-0000DF020000}"/>
    <cellStyle name="20% - Accent5 3 2 4 3 2" xfId="15108" xr:uid="{AB2C1324-801F-4642-9672-D80B53074008}"/>
    <cellStyle name="20% - Accent5 3 2 4 4" xfId="10891" xr:uid="{4C8D1448-3D47-4976-B1E5-F02BDE872400}"/>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5D3DFB55-09EC-414E-93D0-42864C36D1F2}"/>
    <cellStyle name="20% - Accent5 3 2 5 2 3" xfId="13449" xr:uid="{4A60AB0A-1B8B-4E80-AF49-D30F57F6CBF0}"/>
    <cellStyle name="20% - Accent5 3 2 5 3" xfId="6195" xr:uid="{00000000-0005-0000-0000-0000E3020000}"/>
    <cellStyle name="20% - Accent5 3 2 5 3 2" xfId="15521" xr:uid="{D0BDFBEA-5120-42C3-970F-EB11EADE3D0D}"/>
    <cellStyle name="20% - Accent5 3 2 5 4" xfId="11304" xr:uid="{55D55C30-8729-4457-A8F6-6B8617724968}"/>
    <cellStyle name="20% - Accent5 3 2 6" xfId="2302" xr:uid="{00000000-0005-0000-0000-0000E4020000}"/>
    <cellStyle name="20% - Accent5 3 2 6 2" xfId="6608" xr:uid="{00000000-0005-0000-0000-0000E5020000}"/>
    <cellStyle name="20% - Accent5 3 2 6 2 2" xfId="15934" xr:uid="{866A96B0-A031-4F77-9951-B2CBC51FA13B}"/>
    <cellStyle name="20% - Accent5 3 2 6 3" xfId="11717" xr:uid="{1C87CCA2-9AB6-4B54-ADBB-417ED57C835E}"/>
    <cellStyle name="20% - Accent5 3 2 7" xfId="4542" xr:uid="{00000000-0005-0000-0000-0000E6020000}"/>
    <cellStyle name="20% - Accent5 3 2 7 2" xfId="13868" xr:uid="{E85AA196-3E18-44E2-8FAA-7E667B92C6B0}"/>
    <cellStyle name="20% - Accent5 3 2 8" xfId="9076" xr:uid="{BEDF1D01-35A3-4513-9363-9C1AFC748168}"/>
    <cellStyle name="20% - Accent5 3 2 9" xfId="9651" xr:uid="{75A5D427-E1D7-48E8-9341-5C77BCC020D5}"/>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EF275508-8692-429C-80C8-A1CFB1117A23}"/>
    <cellStyle name="20% - Accent5 3 3 2 3" xfId="12209" xr:uid="{510D567C-E766-45FF-A4C0-4BAEE9371ABB}"/>
    <cellStyle name="20% - Accent5 3 3 3" xfId="4955" xr:uid="{00000000-0005-0000-0000-0000EA020000}"/>
    <cellStyle name="20% - Accent5 3 3 3 2" xfId="14281" xr:uid="{F3DA90AC-EC3B-4646-9127-8A3BA71F817A}"/>
    <cellStyle name="20% - Accent5 3 3 4" xfId="9294" xr:uid="{124960EA-C7A4-4686-BF67-47D6C57F7EEB}"/>
    <cellStyle name="20% - Accent5 3 3 5" xfId="10064" xr:uid="{28D35C37-30B6-47AE-8750-05B4F2B0FA75}"/>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A6C127DF-E418-4729-B159-A9F9D2AC00EA}"/>
    <cellStyle name="20% - Accent5 3 4 2 3" xfId="12622" xr:uid="{EFA0FBF3-DE4E-4142-9F82-A87BB91AB33A}"/>
    <cellStyle name="20% - Accent5 3 4 3" xfId="5368" xr:uid="{00000000-0005-0000-0000-0000EE020000}"/>
    <cellStyle name="20% - Accent5 3 4 3 2" xfId="14694" xr:uid="{4DAB5171-D8C7-4235-901C-12ADAFE8E3D3}"/>
    <cellStyle name="20% - Accent5 3 4 4" xfId="10477" xr:uid="{30297333-6594-4369-B6A3-E5335594444E}"/>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4E79C6DF-0EF8-4FB6-B2EC-B5C5E8B6B760}"/>
    <cellStyle name="20% - Accent5 3 5 2 3" xfId="13035" xr:uid="{A76DB6F0-D819-499C-A700-AFD8DED523BF}"/>
    <cellStyle name="20% - Accent5 3 5 3" xfId="5781" xr:uid="{00000000-0005-0000-0000-0000F2020000}"/>
    <cellStyle name="20% - Accent5 3 5 3 2" xfId="15107" xr:uid="{EDCE0CA5-FC47-40DF-A162-A118F4D7F202}"/>
    <cellStyle name="20% - Accent5 3 5 4" xfId="10890" xr:uid="{5385C99C-9A1A-486C-BDE5-D4DB4F1A2CEC}"/>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80A6EB79-C4D6-4729-8A98-9996A08520D2}"/>
    <cellStyle name="20% - Accent5 3 6 2 3" xfId="13448" xr:uid="{92AF18D9-A290-42DE-9163-36FAAF7CF10E}"/>
    <cellStyle name="20% - Accent5 3 6 3" xfId="6194" xr:uid="{00000000-0005-0000-0000-0000F6020000}"/>
    <cellStyle name="20% - Accent5 3 6 3 2" xfId="15520" xr:uid="{18AF876C-C619-41B1-B2C8-2EDF00833DB8}"/>
    <cellStyle name="20% - Accent5 3 6 4" xfId="11303" xr:uid="{20EA134D-A399-4480-87AC-37B73067C75F}"/>
    <cellStyle name="20% - Accent5 3 7" xfId="2301" xr:uid="{00000000-0005-0000-0000-0000F7020000}"/>
    <cellStyle name="20% - Accent5 3 7 2" xfId="6607" xr:uid="{00000000-0005-0000-0000-0000F8020000}"/>
    <cellStyle name="20% - Accent5 3 7 2 2" xfId="15933" xr:uid="{17C0AA4A-9C8A-4F0C-825E-173A26A52A86}"/>
    <cellStyle name="20% - Accent5 3 7 3" xfId="11716" xr:uid="{FD1BAF42-F697-49DD-8172-B5AAD7F9E046}"/>
    <cellStyle name="20% - Accent5 3 8" xfId="4541" xr:uid="{00000000-0005-0000-0000-0000F9020000}"/>
    <cellStyle name="20% - Accent5 3 8 2" xfId="13867" xr:uid="{A6A2DEAE-872E-4299-A314-9E3C56539E29}"/>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E7AD3FE4-D3F5-4591-83B5-02ED4776557D}"/>
    <cellStyle name="20% - Accent5 4 2 2 3" xfId="12211" xr:uid="{29D4B4EB-3DA2-4451-A08E-EF3A3820FEE4}"/>
    <cellStyle name="20% - Accent5 4 2 3" xfId="4957" xr:uid="{00000000-0005-0000-0000-0000FE020000}"/>
    <cellStyle name="20% - Accent5 4 2 3 2" xfId="14283" xr:uid="{D28A7095-CE5C-4582-9FF8-63BE57484695}"/>
    <cellStyle name="20% - Accent5 4 2 4" xfId="9380" xr:uid="{1C764D65-D71C-4646-AD86-15F83BDBF498}"/>
    <cellStyle name="20% - Accent5 4 2 5" xfId="10066" xr:uid="{1BFAE16C-8E98-4E06-BABD-5E443F0E185B}"/>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A757C9C6-636B-4C89-BFA6-10A8FF714350}"/>
    <cellStyle name="20% - Accent5 4 3 2 3" xfId="12624" xr:uid="{E76EA7A6-8952-49C8-835E-633BA4297DC1}"/>
    <cellStyle name="20% - Accent5 4 3 3" xfId="5370" xr:uid="{00000000-0005-0000-0000-000002030000}"/>
    <cellStyle name="20% - Accent5 4 3 3 2" xfId="14696" xr:uid="{1F00A22C-044C-4FE1-B1C3-4E509E15F596}"/>
    <cellStyle name="20% - Accent5 4 3 4" xfId="10479" xr:uid="{52746F78-BB85-4B38-A5AE-E63AA3D8D4B9}"/>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38714290-33EC-4B1B-90D7-76DFC402D378}"/>
    <cellStyle name="20% - Accent5 4 4 2 3" xfId="13037" xr:uid="{8F8E0BA5-EECB-47DD-9F1B-A452DA87CF6E}"/>
    <cellStyle name="20% - Accent5 4 4 3" xfId="5783" xr:uid="{00000000-0005-0000-0000-000006030000}"/>
    <cellStyle name="20% - Accent5 4 4 3 2" xfId="15109" xr:uid="{8821155C-DDF7-4A52-9118-13CFF17CFBF4}"/>
    <cellStyle name="20% - Accent5 4 4 4" xfId="10892" xr:uid="{7EE63ABC-7FDA-4911-BBB8-8207901820C9}"/>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86EC3701-4931-4FCF-B4C6-C8EDBB336827}"/>
    <cellStyle name="20% - Accent5 4 5 2 3" xfId="13450" xr:uid="{EBCFDEBD-4C97-4478-A796-5D63C6FB2588}"/>
    <cellStyle name="20% - Accent5 4 5 3" xfId="6196" xr:uid="{00000000-0005-0000-0000-00000A030000}"/>
    <cellStyle name="20% - Accent5 4 5 3 2" xfId="15522" xr:uid="{BBEF72AE-35E1-43D8-BAF3-4FB9786E71B5}"/>
    <cellStyle name="20% - Accent5 4 5 4" xfId="11305" xr:uid="{F1ADE6D8-9234-4050-AA46-0D53654A3AC7}"/>
    <cellStyle name="20% - Accent5 4 6" xfId="2303" xr:uid="{00000000-0005-0000-0000-00000B030000}"/>
    <cellStyle name="20% - Accent5 4 6 2" xfId="6609" xr:uid="{00000000-0005-0000-0000-00000C030000}"/>
    <cellStyle name="20% - Accent5 4 6 2 2" xfId="15935" xr:uid="{50800F84-1844-4BF0-A5C1-7C90F462141B}"/>
    <cellStyle name="20% - Accent5 4 6 3" xfId="11718" xr:uid="{D545A00C-006B-4A3D-9FC2-497A087C5462}"/>
    <cellStyle name="20% - Accent5 4 7" xfId="4543" xr:uid="{00000000-0005-0000-0000-00000D030000}"/>
    <cellStyle name="20% - Accent5 4 7 2" xfId="13869" xr:uid="{372F5DB1-77BC-4571-B31B-52A575FFFDFD}"/>
    <cellStyle name="20% - Accent5 4 8" xfId="8955" xr:uid="{8AD43D76-8747-44EC-8D3B-2720ADF9D1B1}"/>
    <cellStyle name="20% - Accent5 4 9" xfId="9652" xr:uid="{6A09B77F-35FA-4726-9A0E-7FE1423BB1D4}"/>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11D65010-9EEB-4403-9B21-2E3B6D7C5E85}"/>
    <cellStyle name="20% - Accent5 5 2 3" xfId="12204" xr:uid="{DFD1B5BC-7048-4EB7-B6B5-263D203E1B21}"/>
    <cellStyle name="20% - Accent5 5 3" xfId="4950" xr:uid="{00000000-0005-0000-0000-000011030000}"/>
    <cellStyle name="20% - Accent5 5 3 2" xfId="14276" xr:uid="{B02FC698-DB54-4EB8-BDAA-8FE8E82F65F5}"/>
    <cellStyle name="20% - Accent5 5 4" xfId="9188" xr:uid="{164CF7CE-7706-426C-90AA-4867A06E28BD}"/>
    <cellStyle name="20% - Accent5 5 5" xfId="10059" xr:uid="{F06EA902-8893-40ED-82FA-6420E66D3B03}"/>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F57C18BD-CCFD-4143-8DAF-70E7A850A2E4}"/>
    <cellStyle name="20% - Accent5 6 2 3" xfId="12617" xr:uid="{9DA4875C-1869-41F8-BF3C-01D10929427B}"/>
    <cellStyle name="20% - Accent5 6 3" xfId="5363" xr:uid="{00000000-0005-0000-0000-000015030000}"/>
    <cellStyle name="20% - Accent5 6 3 2" xfId="14689" xr:uid="{AF53E7E0-CB3C-4302-ACF9-B1FA3EBADCE5}"/>
    <cellStyle name="20% - Accent5 6 4" xfId="10472" xr:uid="{478850E5-D7E8-4619-BD4B-4DF4BB3E7884}"/>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A2F1A2F2-616A-46DC-B1C4-3DF10115E02A}"/>
    <cellStyle name="20% - Accent5 7 2 3" xfId="13030" xr:uid="{FC50AFE5-5117-41F9-A3E5-2B559F8158D2}"/>
    <cellStyle name="20% - Accent5 7 3" xfId="5776" xr:uid="{00000000-0005-0000-0000-000019030000}"/>
    <cellStyle name="20% - Accent5 7 3 2" xfId="15102" xr:uid="{75BE10B1-7B60-4D2A-BFF5-FAFB86BE3563}"/>
    <cellStyle name="20% - Accent5 7 4" xfId="10885" xr:uid="{ECF1E3BD-B6D9-417C-9672-C79C82B9C252}"/>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76145C4A-1C42-40E4-902B-73180FDCE16F}"/>
    <cellStyle name="20% - Accent5 8 2 3" xfId="13443" xr:uid="{025261F3-1D54-4740-A285-0299CA0DE194}"/>
    <cellStyle name="20% - Accent5 8 3" xfId="6189" xr:uid="{00000000-0005-0000-0000-00001D030000}"/>
    <cellStyle name="20% - Accent5 8 3 2" xfId="15515" xr:uid="{FD7B7150-232D-4865-B5BE-EB9B0B2A0978}"/>
    <cellStyle name="20% - Accent5 8 4" xfId="11298" xr:uid="{9C643E4D-3662-453E-9651-B588850ED63D}"/>
    <cellStyle name="20% - Accent5 9" xfId="2296" xr:uid="{00000000-0005-0000-0000-00001E030000}"/>
    <cellStyle name="20% - Accent5 9 2" xfId="6602" xr:uid="{00000000-0005-0000-0000-00001F030000}"/>
    <cellStyle name="20% - Accent5 9 2 2" xfId="15928" xr:uid="{751D39F1-2E33-4722-87FA-4E10FF9F627F}"/>
    <cellStyle name="20% - Accent5 9 3" xfId="11711" xr:uid="{64C48697-AE82-4529-A67A-1FDCD996CC2C}"/>
    <cellStyle name="20% - Accent6" xfId="41" builtinId="50" customBuiltin="1"/>
    <cellStyle name="20% - Accent6 10" xfId="4544" xr:uid="{00000000-0005-0000-0000-000021030000}"/>
    <cellStyle name="20% - Accent6 10 2" xfId="13870" xr:uid="{4C6B6BBC-C659-4B17-8346-7D34A1B94CB1}"/>
    <cellStyle name="20% - Accent6 11" xfId="8768" xr:uid="{5A1F1293-A19F-445F-908A-D9DBB6265CA0}"/>
    <cellStyle name="20% - Accent6 12" xfId="9653" xr:uid="{4A878B96-3838-491A-B641-2F02D25818CD}"/>
    <cellStyle name="20% - Accent6 2" xfId="42" xr:uid="{00000000-0005-0000-0000-000022030000}"/>
    <cellStyle name="20% - Accent6 2 10" xfId="8795" xr:uid="{9A35B19E-8802-437A-ABDC-7B06A4E07F58}"/>
    <cellStyle name="20% - Accent6 2 11" xfId="9654" xr:uid="{9581DFF7-DE5F-4591-86BD-0B0DEC468195}"/>
    <cellStyle name="20% - Accent6 2 2" xfId="43" xr:uid="{00000000-0005-0000-0000-000023030000}"/>
    <cellStyle name="20% - Accent6 2 2 10" xfId="9655" xr:uid="{EF7C2E24-3528-4DB1-9C06-B6B1FB5B9925}"/>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4B67B2AE-57FB-440B-B55E-55F5302D14C9}"/>
    <cellStyle name="20% - Accent6 2 2 2 2 2 3" xfId="12215" xr:uid="{E7ABA004-B175-4D48-91B8-58FDC952BC09}"/>
    <cellStyle name="20% - Accent6 2 2 2 2 3" xfId="4961" xr:uid="{00000000-0005-0000-0000-000028030000}"/>
    <cellStyle name="20% - Accent6 2 2 2 2 3 2" xfId="14287" xr:uid="{C60B9367-2412-43B1-B330-CEFBCC0BAEC6}"/>
    <cellStyle name="20% - Accent6 2 2 2 2 4" xfId="9530" xr:uid="{AFD3EE0E-70EF-4C1B-B994-7B8E7E8187BC}"/>
    <cellStyle name="20% - Accent6 2 2 2 2 5" xfId="10070" xr:uid="{52B7F900-2C69-4A84-B0AF-8B6C883077E2}"/>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BF6D081A-2605-4911-AFF6-55F68A8399EE}"/>
    <cellStyle name="20% - Accent6 2 2 2 3 2 3" xfId="12628" xr:uid="{F7B33854-3AEA-499F-85B4-B9E51EA1702A}"/>
    <cellStyle name="20% - Accent6 2 2 2 3 3" xfId="5374" xr:uid="{00000000-0005-0000-0000-00002C030000}"/>
    <cellStyle name="20% - Accent6 2 2 2 3 3 2" xfId="14700" xr:uid="{E2C6CB18-669C-4758-AE26-B1682B59D1BD}"/>
    <cellStyle name="20% - Accent6 2 2 2 3 4" xfId="10483" xr:uid="{00C83AFF-E1AF-4835-B0CC-6C7E8311B59A}"/>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FCDF53B9-53B3-4983-95EA-89374B1B9733}"/>
    <cellStyle name="20% - Accent6 2 2 2 4 2 3" xfId="13041" xr:uid="{6EB3B129-80AD-4541-8E59-A72402654F22}"/>
    <cellStyle name="20% - Accent6 2 2 2 4 3" xfId="5787" xr:uid="{00000000-0005-0000-0000-000030030000}"/>
    <cellStyle name="20% - Accent6 2 2 2 4 3 2" xfId="15113" xr:uid="{874BDE38-0793-49EF-80CB-FF083605BC4B}"/>
    <cellStyle name="20% - Accent6 2 2 2 4 4" xfId="10896" xr:uid="{52164514-CA02-4EE8-A0F9-1BE3FBEE59AF}"/>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F46BD7F5-6DEE-4146-8825-6B357D51D730}"/>
    <cellStyle name="20% - Accent6 2 2 2 5 2 3" xfId="13454" xr:uid="{EF6E2784-6699-4CDF-B96E-E62D568FF1E8}"/>
    <cellStyle name="20% - Accent6 2 2 2 5 3" xfId="6200" xr:uid="{00000000-0005-0000-0000-000034030000}"/>
    <cellStyle name="20% - Accent6 2 2 2 5 3 2" xfId="15526" xr:uid="{C0F7B58B-EC76-4DA6-9454-9302375B5DF4}"/>
    <cellStyle name="20% - Accent6 2 2 2 5 4" xfId="11309" xr:uid="{32F8C9FA-1104-4B12-9712-30C1468F7044}"/>
    <cellStyle name="20% - Accent6 2 2 2 6" xfId="2307" xr:uid="{00000000-0005-0000-0000-000035030000}"/>
    <cellStyle name="20% - Accent6 2 2 2 6 2" xfId="6613" xr:uid="{00000000-0005-0000-0000-000036030000}"/>
    <cellStyle name="20% - Accent6 2 2 2 6 2 2" xfId="15939" xr:uid="{EC6116C7-869F-41F3-9750-4246B9ABD68E}"/>
    <cellStyle name="20% - Accent6 2 2 2 6 3" xfId="11722" xr:uid="{11FD0B33-3345-46EF-9246-D108C69CB465}"/>
    <cellStyle name="20% - Accent6 2 2 2 7" xfId="4547" xr:uid="{00000000-0005-0000-0000-000037030000}"/>
    <cellStyle name="20% - Accent6 2 2 2 7 2" xfId="13873" xr:uid="{1559FBD8-315A-4BB4-A0E5-75FA8BEAC253}"/>
    <cellStyle name="20% - Accent6 2 2 2 8" xfId="9105" xr:uid="{2D3B6B01-F2FB-4D08-A7F9-9902961EFB46}"/>
    <cellStyle name="20% - Accent6 2 2 2 9" xfId="9656" xr:uid="{1103B348-1ED3-4095-9F9A-93B3815A8E62}"/>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B91CEAE9-0AC8-467C-955C-1F04847B7662}"/>
    <cellStyle name="20% - Accent6 2 2 3 2 3" xfId="12214" xr:uid="{9E5072B0-64B4-4CDE-A4F1-345E2E4F1C76}"/>
    <cellStyle name="20% - Accent6 2 2 3 3" xfId="4960" xr:uid="{00000000-0005-0000-0000-00003B030000}"/>
    <cellStyle name="20% - Accent6 2 2 3 3 2" xfId="14286" xr:uid="{F10C520D-1183-4958-A09D-B62A10067738}"/>
    <cellStyle name="20% - Accent6 2 2 3 4" xfId="9323" xr:uid="{93CC3C58-EC1C-4AC6-8D02-E00EFD80A494}"/>
    <cellStyle name="20% - Accent6 2 2 3 5" xfId="10069" xr:uid="{6BD4C787-E4F4-4D71-948B-343F39B9FBE3}"/>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0952201A-CDD2-47BC-AF9F-72C6FE2315E2}"/>
    <cellStyle name="20% - Accent6 2 2 4 2 3" xfId="12627" xr:uid="{5AD1478C-5852-4305-96BF-6183D506D153}"/>
    <cellStyle name="20% - Accent6 2 2 4 3" xfId="5373" xr:uid="{00000000-0005-0000-0000-00003F030000}"/>
    <cellStyle name="20% - Accent6 2 2 4 3 2" xfId="14699" xr:uid="{66D318E5-009C-41E2-A620-EFCCF7FA6360}"/>
    <cellStyle name="20% - Accent6 2 2 4 4" xfId="10482" xr:uid="{4A1CC86A-79D9-434A-B69C-A05945864D6F}"/>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25D71EFD-8ADB-414D-81A9-32980698FA37}"/>
    <cellStyle name="20% - Accent6 2 2 5 2 3" xfId="13040" xr:uid="{95FB7489-6186-4312-81B2-CFBE7951F22B}"/>
    <cellStyle name="20% - Accent6 2 2 5 3" xfId="5786" xr:uid="{00000000-0005-0000-0000-000043030000}"/>
    <cellStyle name="20% - Accent6 2 2 5 3 2" xfId="15112" xr:uid="{17CF81D6-A7BA-4C64-8B5C-CF1A96A750C5}"/>
    <cellStyle name="20% - Accent6 2 2 5 4" xfId="10895" xr:uid="{A1CE5EF8-70F5-4BC5-93A4-FEBD1CA6456A}"/>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FAD96B3B-6C5F-4360-97A6-D9661F9D2189}"/>
    <cellStyle name="20% - Accent6 2 2 6 2 3" xfId="13453" xr:uid="{29CCA159-04FA-41DC-AF34-A3BBD6D700DC}"/>
    <cellStyle name="20% - Accent6 2 2 6 3" xfId="6199" xr:uid="{00000000-0005-0000-0000-000047030000}"/>
    <cellStyle name="20% - Accent6 2 2 6 3 2" xfId="15525" xr:uid="{3A1E826A-8506-43FD-97F4-24138EC57C57}"/>
    <cellStyle name="20% - Accent6 2 2 6 4" xfId="11308" xr:uid="{454B7E1D-A23E-47F9-949A-B94AEFE3491D}"/>
    <cellStyle name="20% - Accent6 2 2 7" xfId="2306" xr:uid="{00000000-0005-0000-0000-000048030000}"/>
    <cellStyle name="20% - Accent6 2 2 7 2" xfId="6612" xr:uid="{00000000-0005-0000-0000-000049030000}"/>
    <cellStyle name="20% - Accent6 2 2 7 2 2" xfId="15938" xr:uid="{467584F6-F8DB-4FE9-945A-C70DB9E88FAE}"/>
    <cellStyle name="20% - Accent6 2 2 7 3" xfId="11721" xr:uid="{4F272E3C-7323-4C1D-B6D6-85A6BA6E0053}"/>
    <cellStyle name="20% - Accent6 2 2 8" xfId="4546" xr:uid="{00000000-0005-0000-0000-00004A030000}"/>
    <cellStyle name="20% - Accent6 2 2 8 2" xfId="13872" xr:uid="{5DC5BE7C-D248-488D-AF4D-8A9F942B6A96}"/>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AA125942-E832-4787-B667-DA892978482E}"/>
    <cellStyle name="20% - Accent6 2 3 2 2 3" xfId="12216" xr:uid="{035F443D-B7BE-4D31-8458-B43E2E06398D}"/>
    <cellStyle name="20% - Accent6 2 3 2 3" xfId="4962" xr:uid="{00000000-0005-0000-0000-00004F030000}"/>
    <cellStyle name="20% - Accent6 2 3 2 3 2" xfId="14288" xr:uid="{CB45EAF9-AB8B-4008-8A21-A500F8BCF313}"/>
    <cellStyle name="20% - Accent6 2 3 2 4" xfId="9427" xr:uid="{009378B6-C0A8-4C7C-A9A2-F91104842D93}"/>
    <cellStyle name="20% - Accent6 2 3 2 5" xfId="10071" xr:uid="{5AC131E3-8DE9-480F-97D5-AB87C6672F89}"/>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8C11D325-8CED-4BA4-B517-7722E24C7DB1}"/>
    <cellStyle name="20% - Accent6 2 3 3 2 3" xfId="12629" xr:uid="{7C40FEE9-FD71-44AE-B08B-61E40664CFC7}"/>
    <cellStyle name="20% - Accent6 2 3 3 3" xfId="5375" xr:uid="{00000000-0005-0000-0000-000053030000}"/>
    <cellStyle name="20% - Accent6 2 3 3 3 2" xfId="14701" xr:uid="{405C6CD3-E90C-4D58-9501-D2D2E85E2CBC}"/>
    <cellStyle name="20% - Accent6 2 3 3 4" xfId="10484" xr:uid="{010CF982-C7D7-4CFD-A1CB-00562C9760A2}"/>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0A4788A3-BAD7-4397-8A0E-DDB8687E492D}"/>
    <cellStyle name="20% - Accent6 2 3 4 2 3" xfId="13042" xr:uid="{97B5E915-6C8E-45AC-913B-D947A4376719}"/>
    <cellStyle name="20% - Accent6 2 3 4 3" xfId="5788" xr:uid="{00000000-0005-0000-0000-000057030000}"/>
    <cellStyle name="20% - Accent6 2 3 4 3 2" xfId="15114" xr:uid="{A74B3BA6-7169-44FE-845B-9E0598A60352}"/>
    <cellStyle name="20% - Accent6 2 3 4 4" xfId="10897" xr:uid="{85528EB6-DECF-4ED3-AFD4-94793A042F3C}"/>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DBE953A2-4D1B-4FE0-8CBA-DB55B328B065}"/>
    <cellStyle name="20% - Accent6 2 3 5 2 3" xfId="13455" xr:uid="{EEC7EF2C-9EB1-4CE8-8679-86B7CFCC0033}"/>
    <cellStyle name="20% - Accent6 2 3 5 3" xfId="6201" xr:uid="{00000000-0005-0000-0000-00005B030000}"/>
    <cellStyle name="20% - Accent6 2 3 5 3 2" xfId="15527" xr:uid="{FB4177B3-C00E-47A7-9524-E03175FA35D0}"/>
    <cellStyle name="20% - Accent6 2 3 5 4" xfId="11310" xr:uid="{43BC8AD6-5ABB-4F45-91FC-779999115B5B}"/>
    <cellStyle name="20% - Accent6 2 3 6" xfId="2308" xr:uid="{00000000-0005-0000-0000-00005C030000}"/>
    <cellStyle name="20% - Accent6 2 3 6 2" xfId="6614" xr:uid="{00000000-0005-0000-0000-00005D030000}"/>
    <cellStyle name="20% - Accent6 2 3 6 2 2" xfId="15940" xr:uid="{24819723-9C3B-4612-AE02-417812955837}"/>
    <cellStyle name="20% - Accent6 2 3 6 3" xfId="11723" xr:uid="{76E3CA66-21D4-4197-B599-75202ECA049D}"/>
    <cellStyle name="20% - Accent6 2 3 7" xfId="4548" xr:uid="{00000000-0005-0000-0000-00005E030000}"/>
    <cellStyle name="20% - Accent6 2 3 7 2" xfId="13874" xr:uid="{C594BEB2-1503-4B2B-8939-54C4323E12B6}"/>
    <cellStyle name="20% - Accent6 2 3 8" xfId="9002" xr:uid="{F69877AB-868C-474F-8F88-C5F2F1F2C041}"/>
    <cellStyle name="20% - Accent6 2 3 9" xfId="9657" xr:uid="{59E224E3-867E-4D62-AEB9-A8C5B41C6214}"/>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745457E2-7A7F-4443-9763-AEE004DCF255}"/>
    <cellStyle name="20% - Accent6 2 4 2 3" xfId="12213" xr:uid="{38533167-AF67-41DF-A4ED-CE0299FF010E}"/>
    <cellStyle name="20% - Accent6 2 4 3" xfId="4959" xr:uid="{00000000-0005-0000-0000-000062030000}"/>
    <cellStyle name="20% - Accent6 2 4 3 2" xfId="14285" xr:uid="{B03570C2-3E19-4D3F-9A47-DBEDD562600D}"/>
    <cellStyle name="20% - Accent6 2 4 4" xfId="9219" xr:uid="{C8AD75F8-261B-45C4-93F0-0E0A49EEEF79}"/>
    <cellStyle name="20% - Accent6 2 4 5" xfId="10068" xr:uid="{558BD6E7-55E3-4C25-867D-9861C5B9964E}"/>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AF5EDFD3-0569-4A5E-B7BA-5504C7B31F80}"/>
    <cellStyle name="20% - Accent6 2 5 2 3" xfId="12626" xr:uid="{D7471014-A581-45F1-B887-3227C5E8440B}"/>
    <cellStyle name="20% - Accent6 2 5 3" xfId="5372" xr:uid="{00000000-0005-0000-0000-000066030000}"/>
    <cellStyle name="20% - Accent6 2 5 3 2" xfId="14698" xr:uid="{59F2F098-8A70-4034-BF21-9C1BBC6E5EDA}"/>
    <cellStyle name="20% - Accent6 2 5 4" xfId="10481" xr:uid="{C1B4D07F-50A0-4849-9A06-96898FC62327}"/>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6983777F-9D36-4D5C-8863-DD936FBEC25D}"/>
    <cellStyle name="20% - Accent6 2 6 2 3" xfId="13039" xr:uid="{392EA1C1-C53C-45E9-8BB5-AFD6B2C3C6DE}"/>
    <cellStyle name="20% - Accent6 2 6 3" xfId="5785" xr:uid="{00000000-0005-0000-0000-00006A030000}"/>
    <cellStyle name="20% - Accent6 2 6 3 2" xfId="15111" xr:uid="{AAC5C9F4-0406-48B6-8708-22A66AD87A2A}"/>
    <cellStyle name="20% - Accent6 2 6 4" xfId="10894" xr:uid="{780C0C6A-02A4-471F-95BE-CE6D13541E5B}"/>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FF314765-CC8E-4390-BA9F-FBCD56DC2119}"/>
    <cellStyle name="20% - Accent6 2 7 2 3" xfId="13452" xr:uid="{B50EDA44-3C28-486B-A6E9-27EE125F4188}"/>
    <cellStyle name="20% - Accent6 2 7 3" xfId="6198" xr:uid="{00000000-0005-0000-0000-00006E030000}"/>
    <cellStyle name="20% - Accent6 2 7 3 2" xfId="15524" xr:uid="{F6F75B30-847A-4C1C-8DBF-A8CEAD963BD3}"/>
    <cellStyle name="20% - Accent6 2 7 4" xfId="11307" xr:uid="{F97F6328-2FF1-4CB4-AB87-796B72AD65A8}"/>
    <cellStyle name="20% - Accent6 2 8" xfId="2305" xr:uid="{00000000-0005-0000-0000-00006F030000}"/>
    <cellStyle name="20% - Accent6 2 8 2" xfId="6611" xr:uid="{00000000-0005-0000-0000-000070030000}"/>
    <cellStyle name="20% - Accent6 2 8 2 2" xfId="15937" xr:uid="{CCB97936-47B1-44DE-A570-F59715065272}"/>
    <cellStyle name="20% - Accent6 2 8 3" xfId="11720" xr:uid="{184B1B8F-4E3E-45B2-A7E7-621BC4D8C5F5}"/>
    <cellStyle name="20% - Accent6 2 9" xfId="4545" xr:uid="{00000000-0005-0000-0000-000071030000}"/>
    <cellStyle name="20% - Accent6 2 9 2" xfId="13871" xr:uid="{26B249BD-8AC2-49B6-B12E-1B3B9A86111F}"/>
    <cellStyle name="20% - Accent6 3" xfId="46" xr:uid="{00000000-0005-0000-0000-000072030000}"/>
    <cellStyle name="20% - Accent6 3 10" xfId="9658" xr:uid="{16303B2B-C7AE-4E88-B1AD-25C61F24C738}"/>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EA4C1C7B-0720-45DB-A24D-5322CB38A07A}"/>
    <cellStyle name="20% - Accent6 3 2 2 2 3" xfId="12218" xr:uid="{EE7C46EA-6174-473E-A2AD-CE5B132BA03D}"/>
    <cellStyle name="20% - Accent6 3 2 2 3" xfId="4964" xr:uid="{00000000-0005-0000-0000-000077030000}"/>
    <cellStyle name="20% - Accent6 3 2 2 3 2" xfId="14290" xr:uid="{F71D8E4F-9B99-43AF-A7F0-38FEB505160B}"/>
    <cellStyle name="20% - Accent6 3 2 2 4" xfId="9503" xr:uid="{A5A3EDF8-16EA-4A86-8795-C3BA46FE244A}"/>
    <cellStyle name="20% - Accent6 3 2 2 5" xfId="10073" xr:uid="{1C58CBFD-9F12-47D1-896A-A06AF0EA07C2}"/>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895628CC-4A74-40A9-9010-CB3EC80F545F}"/>
    <cellStyle name="20% - Accent6 3 2 3 2 3" xfId="12631" xr:uid="{994566B8-BAF3-43CD-AB2E-91313082E17C}"/>
    <cellStyle name="20% - Accent6 3 2 3 3" xfId="5377" xr:uid="{00000000-0005-0000-0000-00007B030000}"/>
    <cellStyle name="20% - Accent6 3 2 3 3 2" xfId="14703" xr:uid="{F5419477-064E-4A02-AF78-FCEB28257F43}"/>
    <cellStyle name="20% - Accent6 3 2 3 4" xfId="10486" xr:uid="{BCF3B3FC-FDBE-4C42-AA17-59A31FB64182}"/>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C55A590C-182E-48D9-8665-6C578EACC5F9}"/>
    <cellStyle name="20% - Accent6 3 2 4 2 3" xfId="13044" xr:uid="{09A7332A-3D88-4A80-8C3C-D28FBAA070BC}"/>
    <cellStyle name="20% - Accent6 3 2 4 3" xfId="5790" xr:uid="{00000000-0005-0000-0000-00007F030000}"/>
    <cellStyle name="20% - Accent6 3 2 4 3 2" xfId="15116" xr:uid="{70CDE953-C926-497D-8B7D-A212ACDCEF56}"/>
    <cellStyle name="20% - Accent6 3 2 4 4" xfId="10899" xr:uid="{9AB9C84D-7DF3-4044-8D8D-4FF916AF8BB3}"/>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5968ABCA-C398-49F6-883A-6EF24C1D1580}"/>
    <cellStyle name="20% - Accent6 3 2 5 2 3" xfId="13457" xr:uid="{CD689C9B-2B9F-46B3-8FA6-3F482D6E1E62}"/>
    <cellStyle name="20% - Accent6 3 2 5 3" xfId="6203" xr:uid="{00000000-0005-0000-0000-000083030000}"/>
    <cellStyle name="20% - Accent6 3 2 5 3 2" xfId="15529" xr:uid="{2DEFDF72-AED3-44BA-9101-5D36EDF7C5D7}"/>
    <cellStyle name="20% - Accent6 3 2 5 4" xfId="11312" xr:uid="{6B1890F8-3F32-445B-8DEA-128AC48811B0}"/>
    <cellStyle name="20% - Accent6 3 2 6" xfId="2310" xr:uid="{00000000-0005-0000-0000-000084030000}"/>
    <cellStyle name="20% - Accent6 3 2 6 2" xfId="6616" xr:uid="{00000000-0005-0000-0000-000085030000}"/>
    <cellStyle name="20% - Accent6 3 2 6 2 2" xfId="15942" xr:uid="{2E3D3930-3D2E-4C3E-B54A-C078D57DDF79}"/>
    <cellStyle name="20% - Accent6 3 2 6 3" xfId="11725" xr:uid="{6B4F893F-2395-403C-858B-56E02FFC3796}"/>
    <cellStyle name="20% - Accent6 3 2 7" xfId="4550" xr:uid="{00000000-0005-0000-0000-000086030000}"/>
    <cellStyle name="20% - Accent6 3 2 7 2" xfId="13876" xr:uid="{72351FFF-F541-4FCC-B6FB-A29A9BDBE8C6}"/>
    <cellStyle name="20% - Accent6 3 2 8" xfId="9078" xr:uid="{55C63253-C10A-44F0-A9A1-D3E9AD1B1E77}"/>
    <cellStyle name="20% - Accent6 3 2 9" xfId="9659" xr:uid="{1A7B773F-FB4B-4742-B747-0BCA838A5AD4}"/>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6F75467B-DE2D-44F0-A8F0-A23257DE9488}"/>
    <cellStyle name="20% - Accent6 3 3 2 3" xfId="12217" xr:uid="{7635809C-412C-4B98-9D20-4C30B1D712BC}"/>
    <cellStyle name="20% - Accent6 3 3 3" xfId="4963" xr:uid="{00000000-0005-0000-0000-00008A030000}"/>
    <cellStyle name="20% - Accent6 3 3 3 2" xfId="14289" xr:uid="{C6BADEFF-60F9-454B-B433-19B656617AFE}"/>
    <cellStyle name="20% - Accent6 3 3 4" xfId="9296" xr:uid="{68DBDAD1-945F-459A-93CE-56D312D1EDE4}"/>
    <cellStyle name="20% - Accent6 3 3 5" xfId="10072" xr:uid="{86A1AF57-200E-46AC-973E-F3DFE62053EF}"/>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31844EA2-64F0-4DA1-85D6-70A6DAACC107}"/>
    <cellStyle name="20% - Accent6 3 4 2 3" xfId="12630" xr:uid="{37456198-66E3-4DDE-99CC-7806619B047C}"/>
    <cellStyle name="20% - Accent6 3 4 3" xfId="5376" xr:uid="{00000000-0005-0000-0000-00008E030000}"/>
    <cellStyle name="20% - Accent6 3 4 3 2" xfId="14702" xr:uid="{56C0B12E-F511-4DD0-9E7F-5D911D9032FB}"/>
    <cellStyle name="20% - Accent6 3 4 4" xfId="10485" xr:uid="{507B87CD-E3AD-48B3-B6BC-4FE1705249CE}"/>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E95206DB-0AEA-462D-9BE6-6BB9202FB3A9}"/>
    <cellStyle name="20% - Accent6 3 5 2 3" xfId="13043" xr:uid="{DE5CFE72-C3B7-443A-86CC-5BD22964E2CD}"/>
    <cellStyle name="20% - Accent6 3 5 3" xfId="5789" xr:uid="{00000000-0005-0000-0000-000092030000}"/>
    <cellStyle name="20% - Accent6 3 5 3 2" xfId="15115" xr:uid="{25B7AA1D-4F35-44CA-AEE5-FA1C7BDFB1D8}"/>
    <cellStyle name="20% - Accent6 3 5 4" xfId="10898" xr:uid="{8A023DED-AAF4-4022-B006-85252D8AF02D}"/>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CA8540AA-EE3F-4006-92B1-49CC9500A57D}"/>
    <cellStyle name="20% - Accent6 3 6 2 3" xfId="13456" xr:uid="{F1EDFEFF-E06A-42F0-9EF6-78EDE25FDCBF}"/>
    <cellStyle name="20% - Accent6 3 6 3" xfId="6202" xr:uid="{00000000-0005-0000-0000-000096030000}"/>
    <cellStyle name="20% - Accent6 3 6 3 2" xfId="15528" xr:uid="{95644287-D3A2-4244-8944-CAA4A33D6E30}"/>
    <cellStyle name="20% - Accent6 3 6 4" xfId="11311" xr:uid="{3AE6AD07-E1F6-4C07-B955-A687190B41E4}"/>
    <cellStyle name="20% - Accent6 3 7" xfId="2309" xr:uid="{00000000-0005-0000-0000-000097030000}"/>
    <cellStyle name="20% - Accent6 3 7 2" xfId="6615" xr:uid="{00000000-0005-0000-0000-000098030000}"/>
    <cellStyle name="20% - Accent6 3 7 2 2" xfId="15941" xr:uid="{DAC88858-370B-4011-A891-979BC99947B7}"/>
    <cellStyle name="20% - Accent6 3 7 3" xfId="11724" xr:uid="{95645D58-395B-4CCD-8706-94EEA6759681}"/>
    <cellStyle name="20% - Accent6 3 8" xfId="4549" xr:uid="{00000000-0005-0000-0000-000099030000}"/>
    <cellStyle name="20% - Accent6 3 8 2" xfId="13875" xr:uid="{5CCEFCAF-F958-4F61-AB7D-1C4A6BC7F8A5}"/>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8952892C-ABB4-4EEB-A28E-F364BD51B049}"/>
    <cellStyle name="20% - Accent6 4 2 2 3" xfId="12219" xr:uid="{1811EF78-D305-4B28-9E11-38A8BDD459CD}"/>
    <cellStyle name="20% - Accent6 4 2 3" xfId="4965" xr:uid="{00000000-0005-0000-0000-00009E030000}"/>
    <cellStyle name="20% - Accent6 4 2 3 2" xfId="14291" xr:uid="{75EF5EB5-9B53-4063-AECD-260D81F80924}"/>
    <cellStyle name="20% - Accent6 4 2 4" xfId="9382" xr:uid="{704ED43C-A59A-4E80-A03F-B933767E3A55}"/>
    <cellStyle name="20% - Accent6 4 2 5" xfId="10074" xr:uid="{F23B2C14-024A-473B-8748-8BC23DFE81A1}"/>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0C04B8DC-AD0A-4849-94FD-3799E3C537F2}"/>
    <cellStyle name="20% - Accent6 4 3 2 3" xfId="12632" xr:uid="{03A2A88B-A170-45C1-AB82-D4C1C57BA044}"/>
    <cellStyle name="20% - Accent6 4 3 3" xfId="5378" xr:uid="{00000000-0005-0000-0000-0000A2030000}"/>
    <cellStyle name="20% - Accent6 4 3 3 2" xfId="14704" xr:uid="{FB86CF7F-D797-42C8-984F-C25927475A13}"/>
    <cellStyle name="20% - Accent6 4 3 4" xfId="10487" xr:uid="{7D09943B-BEF9-450E-BE08-C9F7D57B22CA}"/>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0AB5C744-D5D2-4607-B198-B82E05E81410}"/>
    <cellStyle name="20% - Accent6 4 4 2 3" xfId="13045" xr:uid="{67AE98FC-AB2C-4D76-B330-900DF4A8633E}"/>
    <cellStyle name="20% - Accent6 4 4 3" xfId="5791" xr:uid="{00000000-0005-0000-0000-0000A6030000}"/>
    <cellStyle name="20% - Accent6 4 4 3 2" xfId="15117" xr:uid="{A4E477C6-1A80-4CE7-AA5F-C8284973E0EE}"/>
    <cellStyle name="20% - Accent6 4 4 4" xfId="10900" xr:uid="{7DE11A86-D092-498F-9E9C-34AE56547FF5}"/>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E1F09114-101B-4525-93CD-D6701B4D8E72}"/>
    <cellStyle name="20% - Accent6 4 5 2 3" xfId="13458" xr:uid="{CD8B7D96-3F93-4D53-A158-80473E4F9619}"/>
    <cellStyle name="20% - Accent6 4 5 3" xfId="6204" xr:uid="{00000000-0005-0000-0000-0000AA030000}"/>
    <cellStyle name="20% - Accent6 4 5 3 2" xfId="15530" xr:uid="{A8ED8480-B884-464A-8683-030F5D06DDC5}"/>
    <cellStyle name="20% - Accent6 4 5 4" xfId="11313" xr:uid="{457D7FF8-D28B-4627-84D9-8C2F59DCF373}"/>
    <cellStyle name="20% - Accent6 4 6" xfId="2311" xr:uid="{00000000-0005-0000-0000-0000AB030000}"/>
    <cellStyle name="20% - Accent6 4 6 2" xfId="6617" xr:uid="{00000000-0005-0000-0000-0000AC030000}"/>
    <cellStyle name="20% - Accent6 4 6 2 2" xfId="15943" xr:uid="{8A8A0BAC-499A-4F8A-ADE1-583DA3287344}"/>
    <cellStyle name="20% - Accent6 4 6 3" xfId="11726" xr:uid="{B4231750-B1C0-43D2-B0CF-A4511D82429F}"/>
    <cellStyle name="20% - Accent6 4 7" xfId="4551" xr:uid="{00000000-0005-0000-0000-0000AD030000}"/>
    <cellStyle name="20% - Accent6 4 7 2" xfId="13877" xr:uid="{5A5F704B-CC52-4136-BB0C-AD272C08C5A5}"/>
    <cellStyle name="20% - Accent6 4 8" xfId="8957" xr:uid="{03E1DA3A-6A3F-4C0D-9844-2D38E7BA13BC}"/>
    <cellStyle name="20% - Accent6 4 9" xfId="9660" xr:uid="{CA2BE19F-DF0B-47DD-B895-CEB1CC1A680B}"/>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39861D98-A6C5-4E4D-81D3-A604E08A2536}"/>
    <cellStyle name="20% - Accent6 5 2 3" xfId="12212" xr:uid="{26F99BB4-59E7-4F2D-9437-4D64A3BFF551}"/>
    <cellStyle name="20% - Accent6 5 3" xfId="4958" xr:uid="{00000000-0005-0000-0000-0000B1030000}"/>
    <cellStyle name="20% - Accent6 5 3 2" xfId="14284" xr:uid="{471E084D-CB69-4860-B563-CC3C724D222D}"/>
    <cellStyle name="20% - Accent6 5 4" xfId="9191" xr:uid="{C812E2E5-5572-4E86-9CB6-C7C53792C044}"/>
    <cellStyle name="20% - Accent6 5 5" xfId="10067" xr:uid="{7F14DBFA-91A5-4156-878F-B97860A03E98}"/>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ADAC3E2F-53A3-4795-9DFD-0C7BAB152FAD}"/>
    <cellStyle name="20% - Accent6 6 2 3" xfId="12625" xr:uid="{9B8B2A51-E798-49B7-B58F-73CB9B9E186F}"/>
    <cellStyle name="20% - Accent6 6 3" xfId="5371" xr:uid="{00000000-0005-0000-0000-0000B5030000}"/>
    <cellStyle name="20% - Accent6 6 3 2" xfId="14697" xr:uid="{29A82E33-C5B3-4E4C-8620-0AA8945230F1}"/>
    <cellStyle name="20% - Accent6 6 4" xfId="10480" xr:uid="{52FAA564-035C-46BC-8093-63ED77EDDE21}"/>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2502941B-37E5-46A7-87C2-6A3C9BB22817}"/>
    <cellStyle name="20% - Accent6 7 2 3" xfId="13038" xr:uid="{20FE6928-C658-491A-B09B-21C19A566F9C}"/>
    <cellStyle name="20% - Accent6 7 3" xfId="5784" xr:uid="{00000000-0005-0000-0000-0000B9030000}"/>
    <cellStyle name="20% - Accent6 7 3 2" xfId="15110" xr:uid="{FEFCFE6C-BB52-472F-BFF9-5BEFE7E5B625}"/>
    <cellStyle name="20% - Accent6 7 4" xfId="10893" xr:uid="{0F34D6A6-D46B-4A97-8F3E-780F3C58227F}"/>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7A664D75-A8DC-4745-90FF-D9EE915A5D5F}"/>
    <cellStyle name="20% - Accent6 8 2 3" xfId="13451" xr:uid="{FD8C8A92-EEC5-4571-A772-313945E11FCA}"/>
    <cellStyle name="20% - Accent6 8 3" xfId="6197" xr:uid="{00000000-0005-0000-0000-0000BD030000}"/>
    <cellStyle name="20% - Accent6 8 3 2" xfId="15523" xr:uid="{B37D078E-E070-4107-9D6F-CE990EC3E699}"/>
    <cellStyle name="20% - Accent6 8 4" xfId="11306" xr:uid="{1AB79B07-8779-4B49-A38F-FD158FE79CDE}"/>
    <cellStyle name="20% - Accent6 9" xfId="2304" xr:uid="{00000000-0005-0000-0000-0000BE030000}"/>
    <cellStyle name="20% - Accent6 9 2" xfId="6610" xr:uid="{00000000-0005-0000-0000-0000BF030000}"/>
    <cellStyle name="20% - Accent6 9 2 2" xfId="15936" xr:uid="{074D3F1D-0649-48C7-ACC0-4ED7BE06CF2E}"/>
    <cellStyle name="20% - Accent6 9 3" xfId="11719" xr:uid="{04DEA06E-F19D-473D-BDF2-1400EB30903B}"/>
    <cellStyle name="40% - Accent1" xfId="49" builtinId="31" customBuiltin="1"/>
    <cellStyle name="40% - Accent1 10" xfId="4552" xr:uid="{00000000-0005-0000-0000-0000C1030000}"/>
    <cellStyle name="40% - Accent1 10 2" xfId="13878" xr:uid="{1A2B2B75-6B27-4F55-9111-AF98EBDA3EF3}"/>
    <cellStyle name="40% - Accent1 11" xfId="8759" xr:uid="{E0AA4078-00FF-4C00-81ED-1F048AC6C533}"/>
    <cellStyle name="40% - Accent1 12" xfId="9661" xr:uid="{B55B65BC-7B07-4EE7-93EC-955284C8A621}"/>
    <cellStyle name="40% - Accent1 2" xfId="50" xr:uid="{00000000-0005-0000-0000-0000C2030000}"/>
    <cellStyle name="40% - Accent1 2 10" xfId="8798" xr:uid="{82026451-631C-40CA-BC49-BE5DA2EA921A}"/>
    <cellStyle name="40% - Accent1 2 11" xfId="9662" xr:uid="{FA70D112-9E08-4AAE-8B7B-5C95B5BF0EB0}"/>
    <cellStyle name="40% - Accent1 2 2" xfId="51" xr:uid="{00000000-0005-0000-0000-0000C3030000}"/>
    <cellStyle name="40% - Accent1 2 2 10" xfId="9663" xr:uid="{0E1A63D3-026B-4718-B471-929522974ACD}"/>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DFE7F95B-03E8-40DD-99BE-DADFA48BD86A}"/>
    <cellStyle name="40% - Accent1 2 2 2 2 2 3" xfId="12223" xr:uid="{FAE758B4-090F-42D7-967D-F3B70E3C73FE}"/>
    <cellStyle name="40% - Accent1 2 2 2 2 3" xfId="4969" xr:uid="{00000000-0005-0000-0000-0000C8030000}"/>
    <cellStyle name="40% - Accent1 2 2 2 2 3 2" xfId="14295" xr:uid="{A2F6B69E-01C7-4334-9ED5-4AC440B65A52}"/>
    <cellStyle name="40% - Accent1 2 2 2 2 4" xfId="9533" xr:uid="{757B5AC4-115E-4B90-B4EA-505C31F9B178}"/>
    <cellStyle name="40% - Accent1 2 2 2 2 5" xfId="10078" xr:uid="{6777D6AD-EC6F-415A-AEBA-CCDA9155B50C}"/>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7CA30CBF-66C4-4331-85C6-4B5A2C81A725}"/>
    <cellStyle name="40% - Accent1 2 2 2 3 2 3" xfId="12636" xr:uid="{7E16F40F-6582-420E-8275-00F3914E7BBA}"/>
    <cellStyle name="40% - Accent1 2 2 2 3 3" xfId="5382" xr:uid="{00000000-0005-0000-0000-0000CC030000}"/>
    <cellStyle name="40% - Accent1 2 2 2 3 3 2" xfId="14708" xr:uid="{DD0990FE-EB27-4266-880E-FC1A4555A02F}"/>
    <cellStyle name="40% - Accent1 2 2 2 3 4" xfId="10491" xr:uid="{F60F5591-5B7B-4D68-80AC-6F16B7A327A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608AC9BF-E7CD-44E9-AA53-2A7B2850EAA6}"/>
    <cellStyle name="40% - Accent1 2 2 2 4 2 3" xfId="13049" xr:uid="{C36A37E5-EFA5-4F14-AF2A-65022D503540}"/>
    <cellStyle name="40% - Accent1 2 2 2 4 3" xfId="5795" xr:uid="{00000000-0005-0000-0000-0000D0030000}"/>
    <cellStyle name="40% - Accent1 2 2 2 4 3 2" xfId="15121" xr:uid="{6D84B535-D7A6-4479-9C48-21FED5D048E4}"/>
    <cellStyle name="40% - Accent1 2 2 2 4 4" xfId="10904" xr:uid="{EA40292A-4956-49F2-9956-6A9E7A68C709}"/>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69D2CD25-1637-4571-8CDD-FF3EFCDFB375}"/>
    <cellStyle name="40% - Accent1 2 2 2 5 2 3" xfId="13462" xr:uid="{66F842D9-0DA2-4A03-A4A8-6C18FB03C6DD}"/>
    <cellStyle name="40% - Accent1 2 2 2 5 3" xfId="6208" xr:uid="{00000000-0005-0000-0000-0000D4030000}"/>
    <cellStyle name="40% - Accent1 2 2 2 5 3 2" xfId="15534" xr:uid="{851FD366-8290-4A1F-97ED-650D2D117484}"/>
    <cellStyle name="40% - Accent1 2 2 2 5 4" xfId="11317" xr:uid="{BD46895F-8C87-464E-85E6-D951C1B84430}"/>
    <cellStyle name="40% - Accent1 2 2 2 6" xfId="2315" xr:uid="{00000000-0005-0000-0000-0000D5030000}"/>
    <cellStyle name="40% - Accent1 2 2 2 6 2" xfId="6621" xr:uid="{00000000-0005-0000-0000-0000D6030000}"/>
    <cellStyle name="40% - Accent1 2 2 2 6 2 2" xfId="15947" xr:uid="{28EA15C1-6F23-4F37-B879-CDF5622A5C00}"/>
    <cellStyle name="40% - Accent1 2 2 2 6 3" xfId="11730" xr:uid="{C520050B-06A9-49F6-B2C2-1F8B6CE97497}"/>
    <cellStyle name="40% - Accent1 2 2 2 7" xfId="4555" xr:uid="{00000000-0005-0000-0000-0000D7030000}"/>
    <cellStyle name="40% - Accent1 2 2 2 7 2" xfId="13881" xr:uid="{5B29BB21-892C-4A3E-BFA5-9E29A72EE28C}"/>
    <cellStyle name="40% - Accent1 2 2 2 8" xfId="9108" xr:uid="{1189B5E8-DD3C-4F9A-ACD3-DB853C0AC60B}"/>
    <cellStyle name="40% - Accent1 2 2 2 9" xfId="9664" xr:uid="{A46D4965-2B92-4917-8FE5-D3A1333E515E}"/>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0D70C894-BF39-4A7B-A414-028803797129}"/>
    <cellStyle name="40% - Accent1 2 2 3 2 3" xfId="12222" xr:uid="{B9BE9FC3-88A8-4DE0-A6C4-40094679A013}"/>
    <cellStyle name="40% - Accent1 2 2 3 3" xfId="4968" xr:uid="{00000000-0005-0000-0000-0000DB030000}"/>
    <cellStyle name="40% - Accent1 2 2 3 3 2" xfId="14294" xr:uid="{EBABA88C-40CB-4C35-9F32-A350C865C926}"/>
    <cellStyle name="40% - Accent1 2 2 3 4" xfId="9326" xr:uid="{6D693950-F4D3-4A82-8C01-49E2379281D4}"/>
    <cellStyle name="40% - Accent1 2 2 3 5" xfId="10077" xr:uid="{355A7CE7-003E-4D79-8FFE-F8A9C803EF53}"/>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F005F643-2080-4542-A6D9-8DFF20833040}"/>
    <cellStyle name="40% - Accent1 2 2 4 2 3" xfId="12635" xr:uid="{DEF27E0A-9680-423F-886B-0C1D5E2DC3DC}"/>
    <cellStyle name="40% - Accent1 2 2 4 3" xfId="5381" xr:uid="{00000000-0005-0000-0000-0000DF030000}"/>
    <cellStyle name="40% - Accent1 2 2 4 3 2" xfId="14707" xr:uid="{D80D0EBA-B35F-4F6F-BAF9-A6CE0F6B5003}"/>
    <cellStyle name="40% - Accent1 2 2 4 4" xfId="10490" xr:uid="{3362E8C4-7D4B-4C8D-9925-0A046CD1023D}"/>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935C8D3C-5BA2-49C0-948F-ACCCA362D94A}"/>
    <cellStyle name="40% - Accent1 2 2 5 2 3" xfId="13048" xr:uid="{50E6EBDC-9AEC-444C-BB8C-0175D45DF97E}"/>
    <cellStyle name="40% - Accent1 2 2 5 3" xfId="5794" xr:uid="{00000000-0005-0000-0000-0000E3030000}"/>
    <cellStyle name="40% - Accent1 2 2 5 3 2" xfId="15120" xr:uid="{0E6110D3-2AAC-4AED-9ED9-85C7C48AF100}"/>
    <cellStyle name="40% - Accent1 2 2 5 4" xfId="10903" xr:uid="{57FFD0F5-0435-4404-A17C-6FCD1ECA8607}"/>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8FF0B583-89AE-4DC0-A357-83BF90146FEF}"/>
    <cellStyle name="40% - Accent1 2 2 6 2 3" xfId="13461" xr:uid="{613C7113-89F1-4C3B-B5C7-DB3D13B83023}"/>
    <cellStyle name="40% - Accent1 2 2 6 3" xfId="6207" xr:uid="{00000000-0005-0000-0000-0000E7030000}"/>
    <cellStyle name="40% - Accent1 2 2 6 3 2" xfId="15533" xr:uid="{7FB7D86C-B990-4B75-8208-761D0727CB7D}"/>
    <cellStyle name="40% - Accent1 2 2 6 4" xfId="11316" xr:uid="{36DDB8C0-8883-4431-AC63-A67F3B007DDE}"/>
    <cellStyle name="40% - Accent1 2 2 7" xfId="2314" xr:uid="{00000000-0005-0000-0000-0000E8030000}"/>
    <cellStyle name="40% - Accent1 2 2 7 2" xfId="6620" xr:uid="{00000000-0005-0000-0000-0000E9030000}"/>
    <cellStyle name="40% - Accent1 2 2 7 2 2" xfId="15946" xr:uid="{B15B138C-404B-4348-83F4-C484287F4CC6}"/>
    <cellStyle name="40% - Accent1 2 2 7 3" xfId="11729" xr:uid="{46EDD0C5-11F5-4C6C-AA31-BD89F58F10AC}"/>
    <cellStyle name="40% - Accent1 2 2 8" xfId="4554" xr:uid="{00000000-0005-0000-0000-0000EA030000}"/>
    <cellStyle name="40% - Accent1 2 2 8 2" xfId="13880" xr:uid="{C4C711AF-D65E-4839-9FD1-CDC33D25DAD9}"/>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A7F939DC-BF14-446B-9602-09C80CE3D86B}"/>
    <cellStyle name="40% - Accent1 2 3 2 2 3" xfId="12224" xr:uid="{D9B0EC9F-E9B7-459F-A87D-CC8B72BEE1EF}"/>
    <cellStyle name="40% - Accent1 2 3 2 3" xfId="4970" xr:uid="{00000000-0005-0000-0000-0000EF030000}"/>
    <cellStyle name="40% - Accent1 2 3 2 3 2" xfId="14296" xr:uid="{F26CD8BF-6340-4E0F-8F82-CCF5A06CBD28}"/>
    <cellStyle name="40% - Accent1 2 3 2 4" xfId="9430" xr:uid="{C79D1FB2-141C-4301-8F37-B3B9643C0550}"/>
    <cellStyle name="40% - Accent1 2 3 2 5" xfId="10079" xr:uid="{6A4B3161-CFB2-4955-B906-31B1EEFDE2AD}"/>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1880875A-1D9F-438D-B751-03B0E97D1A05}"/>
    <cellStyle name="40% - Accent1 2 3 3 2 3" xfId="12637" xr:uid="{C92FE209-730E-4027-B555-0537ED7FD70F}"/>
    <cellStyle name="40% - Accent1 2 3 3 3" xfId="5383" xr:uid="{00000000-0005-0000-0000-0000F3030000}"/>
    <cellStyle name="40% - Accent1 2 3 3 3 2" xfId="14709" xr:uid="{C27C1F85-9BD7-42C0-908F-7EA4F350CE56}"/>
    <cellStyle name="40% - Accent1 2 3 3 4" xfId="10492" xr:uid="{D9999F15-D33F-438C-A83A-2A71126FB9AD}"/>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16F06CEC-4DDC-41E8-94D2-7D04552DB3DB}"/>
    <cellStyle name="40% - Accent1 2 3 4 2 3" xfId="13050" xr:uid="{99E7C53F-B802-4B58-A83C-2999BC9A8200}"/>
    <cellStyle name="40% - Accent1 2 3 4 3" xfId="5796" xr:uid="{00000000-0005-0000-0000-0000F7030000}"/>
    <cellStyle name="40% - Accent1 2 3 4 3 2" xfId="15122" xr:uid="{60292234-8309-4042-A1F0-7E22F4299EA5}"/>
    <cellStyle name="40% - Accent1 2 3 4 4" xfId="10905" xr:uid="{943C179E-EC19-410E-B36B-AF9D01370EFF}"/>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29F2A7BB-EE9E-4A9B-9F50-A252396FF90A}"/>
    <cellStyle name="40% - Accent1 2 3 5 2 3" xfId="13463" xr:uid="{8A4893D3-C17D-4595-85DD-B1A9D8F7D53A}"/>
    <cellStyle name="40% - Accent1 2 3 5 3" xfId="6209" xr:uid="{00000000-0005-0000-0000-0000FB030000}"/>
    <cellStyle name="40% - Accent1 2 3 5 3 2" xfId="15535" xr:uid="{D126444C-E1BE-4DBE-A8BE-6DFF84C99880}"/>
    <cellStyle name="40% - Accent1 2 3 5 4" xfId="11318" xr:uid="{3ADA5931-ECC1-4F61-A4D4-5A5265CFB9BD}"/>
    <cellStyle name="40% - Accent1 2 3 6" xfId="2316" xr:uid="{00000000-0005-0000-0000-0000FC030000}"/>
    <cellStyle name="40% - Accent1 2 3 6 2" xfId="6622" xr:uid="{00000000-0005-0000-0000-0000FD030000}"/>
    <cellStyle name="40% - Accent1 2 3 6 2 2" xfId="15948" xr:uid="{A5C5689E-BF78-4C4D-8A85-9AC3C99D26A0}"/>
    <cellStyle name="40% - Accent1 2 3 6 3" xfId="11731" xr:uid="{C28A396F-7D0E-4A42-AB0C-7E8AB384CDBF}"/>
    <cellStyle name="40% - Accent1 2 3 7" xfId="4556" xr:uid="{00000000-0005-0000-0000-0000FE030000}"/>
    <cellStyle name="40% - Accent1 2 3 7 2" xfId="13882" xr:uid="{3A763129-4624-46D7-88BA-691EB65D63A6}"/>
    <cellStyle name="40% - Accent1 2 3 8" xfId="9005" xr:uid="{83AF69B9-664F-4E19-B721-7989C2FEBC0C}"/>
    <cellStyle name="40% - Accent1 2 3 9" xfId="9665" xr:uid="{BA1B1B6F-3DA4-442D-B16A-DA6C9AA9DEE3}"/>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4749286D-78E8-433D-A8AF-EC25327EFA49}"/>
    <cellStyle name="40% - Accent1 2 4 2 3" xfId="12221" xr:uid="{2F434880-4B6F-4527-831D-ADED9CBF76B8}"/>
    <cellStyle name="40% - Accent1 2 4 3" xfId="4967" xr:uid="{00000000-0005-0000-0000-000002040000}"/>
    <cellStyle name="40% - Accent1 2 4 3 2" xfId="14293" xr:uid="{B3FD7E2B-90D0-453E-8F6C-E6ADBC29D8EF}"/>
    <cellStyle name="40% - Accent1 2 4 4" xfId="9222" xr:uid="{A6B83122-AC98-4E58-AA4D-EC5ECC38FC6B}"/>
    <cellStyle name="40% - Accent1 2 4 5" xfId="10076" xr:uid="{74F244C2-EE01-4F0B-BA7B-9EE2E06AD378}"/>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48E594CC-33B6-4CD9-9768-BA60EFA96956}"/>
    <cellStyle name="40% - Accent1 2 5 2 3" xfId="12634" xr:uid="{E10B059A-8080-435F-AAB4-0EA31C13728A}"/>
    <cellStyle name="40% - Accent1 2 5 3" xfId="5380" xr:uid="{00000000-0005-0000-0000-000006040000}"/>
    <cellStyle name="40% - Accent1 2 5 3 2" xfId="14706" xr:uid="{D433C35C-C4F7-40C8-9FD2-99270C85AE46}"/>
    <cellStyle name="40% - Accent1 2 5 4" xfId="10489" xr:uid="{566CC87B-369B-4C83-B62F-3EED71FE73DB}"/>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A537268F-CA47-40D7-9B8C-4AA6E05B4028}"/>
    <cellStyle name="40% - Accent1 2 6 2 3" xfId="13047" xr:uid="{51DA5367-A96D-44AF-B8AA-1BBD3B850EC6}"/>
    <cellStyle name="40% - Accent1 2 6 3" xfId="5793" xr:uid="{00000000-0005-0000-0000-00000A040000}"/>
    <cellStyle name="40% - Accent1 2 6 3 2" xfId="15119" xr:uid="{B3064B8F-638C-4932-9E61-C3A4672F8533}"/>
    <cellStyle name="40% - Accent1 2 6 4" xfId="10902" xr:uid="{D0070C88-375B-4204-A373-4E652061AF94}"/>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079DA08F-AF71-4007-B344-1D279DBBE02E}"/>
    <cellStyle name="40% - Accent1 2 7 2 3" xfId="13460" xr:uid="{607A0D4E-2F3A-4B9E-88FC-453B213D1B4A}"/>
    <cellStyle name="40% - Accent1 2 7 3" xfId="6206" xr:uid="{00000000-0005-0000-0000-00000E040000}"/>
    <cellStyle name="40% - Accent1 2 7 3 2" xfId="15532" xr:uid="{6C469810-4439-469B-B3BA-D41400048998}"/>
    <cellStyle name="40% - Accent1 2 7 4" xfId="11315" xr:uid="{A5F90F00-EB4D-4B00-9E20-5CA4A5DDAD6A}"/>
    <cellStyle name="40% - Accent1 2 8" xfId="2313" xr:uid="{00000000-0005-0000-0000-00000F040000}"/>
    <cellStyle name="40% - Accent1 2 8 2" xfId="6619" xr:uid="{00000000-0005-0000-0000-000010040000}"/>
    <cellStyle name="40% - Accent1 2 8 2 2" xfId="15945" xr:uid="{7A7D5AD4-28F1-486A-8119-A51DA98F598A}"/>
    <cellStyle name="40% - Accent1 2 8 3" xfId="11728" xr:uid="{BDCBA65C-0940-4912-AEA8-E8EEB9E8B75E}"/>
    <cellStyle name="40% - Accent1 2 9" xfId="4553" xr:uid="{00000000-0005-0000-0000-000011040000}"/>
    <cellStyle name="40% - Accent1 2 9 2" xfId="13879" xr:uid="{1372CDF9-2C51-482B-9F46-1F6E1E76D476}"/>
    <cellStyle name="40% - Accent1 3" xfId="54" xr:uid="{00000000-0005-0000-0000-000012040000}"/>
    <cellStyle name="40% - Accent1 3 10" xfId="9666" xr:uid="{C1290618-5A3A-4463-96D5-9E222798402A}"/>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64657182-BA9B-44C7-98BF-E3502CF718EF}"/>
    <cellStyle name="40% - Accent1 3 2 2 2 3" xfId="12226" xr:uid="{B7DEF545-A6AD-4F9D-97DC-88731B3A3C69}"/>
    <cellStyle name="40% - Accent1 3 2 2 3" xfId="4972" xr:uid="{00000000-0005-0000-0000-000017040000}"/>
    <cellStyle name="40% - Accent1 3 2 2 3 2" xfId="14298" xr:uid="{64EDC14C-671E-434A-89EA-F573D38E8E45}"/>
    <cellStyle name="40% - Accent1 3 2 2 4" xfId="9494" xr:uid="{49092FA9-F337-44E8-98C8-15711B1C1558}"/>
    <cellStyle name="40% - Accent1 3 2 2 5" xfId="10081" xr:uid="{E1A83A84-EAD4-4828-9F9C-F7AF100FA172}"/>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68AD5573-0D58-44A9-85DD-6C22BCEDA312}"/>
    <cellStyle name="40% - Accent1 3 2 3 2 3" xfId="12639" xr:uid="{388F47E6-0877-4631-80BC-D1183D79F9DE}"/>
    <cellStyle name="40% - Accent1 3 2 3 3" xfId="5385" xr:uid="{00000000-0005-0000-0000-00001B040000}"/>
    <cellStyle name="40% - Accent1 3 2 3 3 2" xfId="14711" xr:uid="{449F2748-7067-4DBD-B7D8-5A75592E7378}"/>
    <cellStyle name="40% - Accent1 3 2 3 4" xfId="10494" xr:uid="{EDF9D539-951B-491A-A04A-FFD17F19269E}"/>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1ED4BD18-81B4-4C5E-979C-62B5A73E94CB}"/>
    <cellStyle name="40% - Accent1 3 2 4 2 3" xfId="13052" xr:uid="{4DB42EFF-AAB5-483F-BC72-1F04F68672F9}"/>
    <cellStyle name="40% - Accent1 3 2 4 3" xfId="5798" xr:uid="{00000000-0005-0000-0000-00001F040000}"/>
    <cellStyle name="40% - Accent1 3 2 4 3 2" xfId="15124" xr:uid="{4E30892A-5ACC-4876-84F7-3C2EFC3A9295}"/>
    <cellStyle name="40% - Accent1 3 2 4 4" xfId="10907" xr:uid="{05E152D8-E19E-48AC-9FB7-FCB3F637CEE5}"/>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ACA17AD0-883B-4790-8B90-71178ECCB7E9}"/>
    <cellStyle name="40% - Accent1 3 2 5 2 3" xfId="13465" xr:uid="{EC6DC4F7-17F8-49ED-A631-21D6DF14FF5B}"/>
    <cellStyle name="40% - Accent1 3 2 5 3" xfId="6211" xr:uid="{00000000-0005-0000-0000-000023040000}"/>
    <cellStyle name="40% - Accent1 3 2 5 3 2" xfId="15537" xr:uid="{6CC22A06-6E60-42A9-836F-1B9DB888F08B}"/>
    <cellStyle name="40% - Accent1 3 2 5 4" xfId="11320" xr:uid="{8A5A03F9-737F-417B-A071-F7787FF7A1DB}"/>
    <cellStyle name="40% - Accent1 3 2 6" xfId="2318" xr:uid="{00000000-0005-0000-0000-000024040000}"/>
    <cellStyle name="40% - Accent1 3 2 6 2" xfId="6624" xr:uid="{00000000-0005-0000-0000-000025040000}"/>
    <cellStyle name="40% - Accent1 3 2 6 2 2" xfId="15950" xr:uid="{C4148E9B-D5B8-4B79-96D1-73F256EC92B4}"/>
    <cellStyle name="40% - Accent1 3 2 6 3" xfId="11733" xr:uid="{C3679E22-C5E7-4709-89E1-289DB84DB55B}"/>
    <cellStyle name="40% - Accent1 3 2 7" xfId="4558" xr:uid="{00000000-0005-0000-0000-000026040000}"/>
    <cellStyle name="40% - Accent1 3 2 7 2" xfId="13884" xr:uid="{AABCF611-8A1C-41A8-A5EE-7BE388EA042D}"/>
    <cellStyle name="40% - Accent1 3 2 8" xfId="9069" xr:uid="{F3D9FD63-8946-4492-B81A-42936E8B246D}"/>
    <cellStyle name="40% - Accent1 3 2 9" xfId="9667" xr:uid="{81F3FDF2-0BB4-40FE-B69B-93AC38A173FC}"/>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42C0F8FF-A668-49DF-B303-5F4D2ED52A11}"/>
    <cellStyle name="40% - Accent1 3 3 2 3" xfId="12225" xr:uid="{206177B3-3741-49F2-AE3E-427D8499D180}"/>
    <cellStyle name="40% - Accent1 3 3 3" xfId="4971" xr:uid="{00000000-0005-0000-0000-00002A040000}"/>
    <cellStyle name="40% - Accent1 3 3 3 2" xfId="14297" xr:uid="{FC5620A4-31B7-466C-BFDB-BD631B2C4E43}"/>
    <cellStyle name="40% - Accent1 3 3 4" xfId="9287" xr:uid="{8C21B573-3D31-49DA-ACD8-D3EC7CC3A858}"/>
    <cellStyle name="40% - Accent1 3 3 5" xfId="10080" xr:uid="{F25285A5-5595-4004-88F8-D789A5252DB8}"/>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A1310745-B428-4155-A7A2-5F5E0AC8B930}"/>
    <cellStyle name="40% - Accent1 3 4 2 3" xfId="12638" xr:uid="{92CE3DE8-9AE3-4D0E-85AB-478B59A62CD2}"/>
    <cellStyle name="40% - Accent1 3 4 3" xfId="5384" xr:uid="{00000000-0005-0000-0000-00002E040000}"/>
    <cellStyle name="40% - Accent1 3 4 3 2" xfId="14710" xr:uid="{E753A7FC-6CBE-4C7F-80C9-6EF16AE72496}"/>
    <cellStyle name="40% - Accent1 3 4 4" xfId="10493" xr:uid="{04ED181D-8C9B-4475-A291-71E8FEFE669E}"/>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55D52DCF-3515-47AD-9943-4095981066D1}"/>
    <cellStyle name="40% - Accent1 3 5 2 3" xfId="13051" xr:uid="{EC35F763-24FF-4516-8D58-F3A7B1649BA2}"/>
    <cellStyle name="40% - Accent1 3 5 3" xfId="5797" xr:uid="{00000000-0005-0000-0000-000032040000}"/>
    <cellStyle name="40% - Accent1 3 5 3 2" xfId="15123" xr:uid="{8FA8E112-9F72-4785-A453-ED7D7C7021E1}"/>
    <cellStyle name="40% - Accent1 3 5 4" xfId="10906" xr:uid="{1D3DE253-A27A-4149-A6E6-01F4E851BEB5}"/>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AB96AF35-27DF-4996-AFF2-23EDF248D087}"/>
    <cellStyle name="40% - Accent1 3 6 2 3" xfId="13464" xr:uid="{90C1B148-672B-4AE9-849E-F48A1D4B4F1B}"/>
    <cellStyle name="40% - Accent1 3 6 3" xfId="6210" xr:uid="{00000000-0005-0000-0000-000036040000}"/>
    <cellStyle name="40% - Accent1 3 6 3 2" xfId="15536" xr:uid="{0390C120-3F76-4CDA-8110-618B4B14454B}"/>
    <cellStyle name="40% - Accent1 3 6 4" xfId="11319" xr:uid="{84AD27DA-10FA-40BA-A7D9-77856F6371D2}"/>
    <cellStyle name="40% - Accent1 3 7" xfId="2317" xr:uid="{00000000-0005-0000-0000-000037040000}"/>
    <cellStyle name="40% - Accent1 3 7 2" xfId="6623" xr:uid="{00000000-0005-0000-0000-000038040000}"/>
    <cellStyle name="40% - Accent1 3 7 2 2" xfId="15949" xr:uid="{DE1A180F-D1C9-4173-BC6E-BC715EC6F8C6}"/>
    <cellStyle name="40% - Accent1 3 7 3" xfId="11732" xr:uid="{525EA574-01F1-49DC-A346-1F27B46619F5}"/>
    <cellStyle name="40% - Accent1 3 8" xfId="4557" xr:uid="{00000000-0005-0000-0000-000039040000}"/>
    <cellStyle name="40% - Accent1 3 8 2" xfId="13883" xr:uid="{F7589ACD-A9B4-4AAD-9BE2-2C01215A6AFB}"/>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041D62C0-F8E9-42D5-A4C9-A03959B2A697}"/>
    <cellStyle name="40% - Accent1 4 2 2 3" xfId="12227" xr:uid="{556FF3AF-690D-4E98-8F32-FA5AB3E3EC02}"/>
    <cellStyle name="40% - Accent1 4 2 3" xfId="4973" xr:uid="{00000000-0005-0000-0000-00003E040000}"/>
    <cellStyle name="40% - Accent1 4 2 3 2" xfId="14299" xr:uid="{978CE78E-A199-4CFA-AAFE-2ACDED2876EF}"/>
    <cellStyle name="40% - Accent1 4 2 4" xfId="9373" xr:uid="{3BC949C7-8F86-44EA-9F10-CF277586B131}"/>
    <cellStyle name="40% - Accent1 4 2 5" xfId="10082" xr:uid="{5C531A10-7A7C-434B-B24E-5127773094B0}"/>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A7C51F86-BFC1-452E-A0B6-E7EFC691C6FC}"/>
    <cellStyle name="40% - Accent1 4 3 2 3" xfId="12640" xr:uid="{C37241DD-C206-4B0B-9603-9B625F985B9E}"/>
    <cellStyle name="40% - Accent1 4 3 3" xfId="5386" xr:uid="{00000000-0005-0000-0000-000042040000}"/>
    <cellStyle name="40% - Accent1 4 3 3 2" xfId="14712" xr:uid="{369EF543-BB07-4EA6-A6DF-622CF03452FB}"/>
    <cellStyle name="40% - Accent1 4 3 4" xfId="10495" xr:uid="{CF691F92-7B4C-4A9C-9D4C-D0721F04C7D5}"/>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EBDDCC66-8B20-494F-8A23-A45D6C5C4FE0}"/>
    <cellStyle name="40% - Accent1 4 4 2 3" xfId="13053" xr:uid="{D9D04029-8C58-4E74-A350-B42208E7E68E}"/>
    <cellStyle name="40% - Accent1 4 4 3" xfId="5799" xr:uid="{00000000-0005-0000-0000-000046040000}"/>
    <cellStyle name="40% - Accent1 4 4 3 2" xfId="15125" xr:uid="{DA219AD2-ABAC-4155-866D-FBA73F10F08B}"/>
    <cellStyle name="40% - Accent1 4 4 4" xfId="10908" xr:uid="{E1B16347-33CB-42E6-97DA-FC417BC6B174}"/>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62B6569C-BF3A-4EAB-B284-939FD0C645D3}"/>
    <cellStyle name="40% - Accent1 4 5 2 3" xfId="13466" xr:uid="{DB063BEF-61A6-4BAF-8A78-9BBAD71E5733}"/>
    <cellStyle name="40% - Accent1 4 5 3" xfId="6212" xr:uid="{00000000-0005-0000-0000-00004A040000}"/>
    <cellStyle name="40% - Accent1 4 5 3 2" xfId="15538" xr:uid="{DDDBFEAE-9682-4C3D-8D45-4F6336B88BFE}"/>
    <cellStyle name="40% - Accent1 4 5 4" xfId="11321" xr:uid="{1F5E8DDD-4F82-4B21-B9C8-EEC7B155FE2B}"/>
    <cellStyle name="40% - Accent1 4 6" xfId="2319" xr:uid="{00000000-0005-0000-0000-00004B040000}"/>
    <cellStyle name="40% - Accent1 4 6 2" xfId="6625" xr:uid="{00000000-0005-0000-0000-00004C040000}"/>
    <cellStyle name="40% - Accent1 4 6 2 2" xfId="15951" xr:uid="{8F520085-3F25-4C0E-8D10-F4FB565D6086}"/>
    <cellStyle name="40% - Accent1 4 6 3" xfId="11734" xr:uid="{0391B827-B12A-4318-9012-58994597C45E}"/>
    <cellStyle name="40% - Accent1 4 7" xfId="4559" xr:uid="{00000000-0005-0000-0000-00004D040000}"/>
    <cellStyle name="40% - Accent1 4 7 2" xfId="13885" xr:uid="{ED9BDB1C-72D5-4D74-8F1C-7F0A46B5ECEE}"/>
    <cellStyle name="40% - Accent1 4 8" xfId="8948" xr:uid="{7BCBB449-71B8-4468-A700-0125C7659C3D}"/>
    <cellStyle name="40% - Accent1 4 9" xfId="9668" xr:uid="{B04A5118-4535-4E12-9983-C970FA7ADA97}"/>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47B3303D-6EDA-4FDD-A4A5-161DAA889BE4}"/>
    <cellStyle name="40% - Accent1 5 2 3" xfId="12220" xr:uid="{05D3D329-6191-426C-89F4-BF3144E087F3}"/>
    <cellStyle name="40% - Accent1 5 3" xfId="4966" xr:uid="{00000000-0005-0000-0000-000051040000}"/>
    <cellStyle name="40% - Accent1 5 3 2" xfId="14292" xr:uid="{7814353D-3A78-444E-9641-71FCBAB3B456}"/>
    <cellStyle name="40% - Accent1 5 4" xfId="9181" xr:uid="{332DA761-F1AA-4FF3-9BBB-9ECEE19D2DFF}"/>
    <cellStyle name="40% - Accent1 5 5" xfId="10075" xr:uid="{CBEE9FDB-825A-4502-B349-073A5845126D}"/>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74FCE9E8-9409-47AA-8E11-2A0FDEDE40AB}"/>
    <cellStyle name="40% - Accent1 6 2 3" xfId="12633" xr:uid="{72DFA1B9-53DF-4810-A9F2-EEC163B9D460}"/>
    <cellStyle name="40% - Accent1 6 3" xfId="5379" xr:uid="{00000000-0005-0000-0000-000055040000}"/>
    <cellStyle name="40% - Accent1 6 3 2" xfId="14705" xr:uid="{B272446F-1A71-4C47-9E94-04E62C309153}"/>
    <cellStyle name="40% - Accent1 6 4" xfId="10488" xr:uid="{FAC78660-5EE2-49FE-931C-A53A81F6455A}"/>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CC4BD3EE-D716-4676-9CE5-A0A8C70E8528}"/>
    <cellStyle name="40% - Accent1 7 2 3" xfId="13046" xr:uid="{C2C59803-9FCB-4957-8BB1-3CB0DB938FCD}"/>
    <cellStyle name="40% - Accent1 7 3" xfId="5792" xr:uid="{00000000-0005-0000-0000-000059040000}"/>
    <cellStyle name="40% - Accent1 7 3 2" xfId="15118" xr:uid="{F406F5D1-7FE3-4867-88EC-CC5FE3B826E0}"/>
    <cellStyle name="40% - Accent1 7 4" xfId="10901" xr:uid="{E8B327F5-C689-4434-923E-7F52FF3DC924}"/>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3A9D1288-5920-4AC9-85ED-259F87A62504}"/>
    <cellStyle name="40% - Accent1 8 2 3" xfId="13459" xr:uid="{CC4AC732-3FB4-4518-B9A1-C8725088FE40}"/>
    <cellStyle name="40% - Accent1 8 3" xfId="6205" xr:uid="{00000000-0005-0000-0000-00005D040000}"/>
    <cellStyle name="40% - Accent1 8 3 2" xfId="15531" xr:uid="{060F4FD6-0E5F-4C6B-8FFB-43F49A9308A2}"/>
    <cellStyle name="40% - Accent1 8 4" xfId="11314" xr:uid="{2CDFE36C-51D7-4444-BCDE-28D8593603C3}"/>
    <cellStyle name="40% - Accent1 9" xfId="2312" xr:uid="{00000000-0005-0000-0000-00005E040000}"/>
    <cellStyle name="40% - Accent1 9 2" xfId="6618" xr:uid="{00000000-0005-0000-0000-00005F040000}"/>
    <cellStyle name="40% - Accent1 9 2 2" xfId="15944" xr:uid="{1D08A731-D252-4E67-B134-B845A68460F1}"/>
    <cellStyle name="40% - Accent1 9 3" xfId="11727" xr:uid="{C1C56FCB-ECB2-4D90-99EF-3B2ECDFE5A61}"/>
    <cellStyle name="40% - Accent2" xfId="57" builtinId="35" customBuiltin="1"/>
    <cellStyle name="40% - Accent2 10" xfId="4560" xr:uid="{00000000-0005-0000-0000-000061040000}"/>
    <cellStyle name="40% - Accent2 10 2" xfId="13886" xr:uid="{111A5E9D-35C7-46B3-8DDE-65756C9AA3C7}"/>
    <cellStyle name="40% - Accent2 11" xfId="8761" xr:uid="{8631D9D1-53DA-4958-8F7C-AD68B7B91D61}"/>
    <cellStyle name="40% - Accent2 12" xfId="9669" xr:uid="{7C38E0DE-B44B-4EF7-9360-474A947FFF19}"/>
    <cellStyle name="40% - Accent2 2" xfId="58" xr:uid="{00000000-0005-0000-0000-000062040000}"/>
    <cellStyle name="40% - Accent2 2 10" xfId="8799" xr:uid="{E3EEC046-6E76-44A5-8D1B-64621A8F0AC5}"/>
    <cellStyle name="40% - Accent2 2 11" xfId="9670" xr:uid="{80C8870B-E5B6-4D56-AB9D-C61240148A7F}"/>
    <cellStyle name="40% - Accent2 2 2" xfId="59" xr:uid="{00000000-0005-0000-0000-000063040000}"/>
    <cellStyle name="40% - Accent2 2 2 10" xfId="9671" xr:uid="{032BAD7B-49C4-4C7A-9523-529A74CB9A6B}"/>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B2F20212-9F4F-47E9-9990-31725A9E8022}"/>
    <cellStyle name="40% - Accent2 2 2 2 2 2 3" xfId="12231" xr:uid="{A48DEA4E-1FE3-4CE7-A10A-CF1DBA923C08}"/>
    <cellStyle name="40% - Accent2 2 2 2 2 3" xfId="4977" xr:uid="{00000000-0005-0000-0000-000068040000}"/>
    <cellStyle name="40% - Accent2 2 2 2 2 3 2" xfId="14303" xr:uid="{955BA6D6-4AED-43A5-BCF0-965F3BBC0C2E}"/>
    <cellStyle name="40% - Accent2 2 2 2 2 4" xfId="9534" xr:uid="{9F53A086-33FC-422E-9DFF-72D04AC43949}"/>
    <cellStyle name="40% - Accent2 2 2 2 2 5" xfId="10086" xr:uid="{10FA5F45-BDC4-4483-9450-3D20C9BDC35B}"/>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61412539-645F-4144-89F4-AD9E1C6C6C0F}"/>
    <cellStyle name="40% - Accent2 2 2 2 3 2 3" xfId="12644" xr:uid="{7E66D560-B6F2-42F0-893F-D99B47BFA6C5}"/>
    <cellStyle name="40% - Accent2 2 2 2 3 3" xfId="5390" xr:uid="{00000000-0005-0000-0000-00006C040000}"/>
    <cellStyle name="40% - Accent2 2 2 2 3 3 2" xfId="14716" xr:uid="{8A15FAD6-DB47-4705-9EF1-957CC69A5FB9}"/>
    <cellStyle name="40% - Accent2 2 2 2 3 4" xfId="10499" xr:uid="{729A3664-057C-4FFD-B0F5-F2333D608B44}"/>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84C1514B-64EE-4439-9AA8-77820ABD911B}"/>
    <cellStyle name="40% - Accent2 2 2 2 4 2 3" xfId="13057" xr:uid="{161243E0-AD1F-43DD-90C7-C2C2FF6B95EE}"/>
    <cellStyle name="40% - Accent2 2 2 2 4 3" xfId="5803" xr:uid="{00000000-0005-0000-0000-000070040000}"/>
    <cellStyle name="40% - Accent2 2 2 2 4 3 2" xfId="15129" xr:uid="{FDE3E624-75DB-420E-B844-149C8C9410F4}"/>
    <cellStyle name="40% - Accent2 2 2 2 4 4" xfId="10912" xr:uid="{9CF566F3-C260-4F8F-8E50-045B9CB8AB74}"/>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65AFB5A8-DC75-4A7E-BD46-AAA0BE98D476}"/>
    <cellStyle name="40% - Accent2 2 2 2 5 2 3" xfId="13470" xr:uid="{FCBD8391-832A-4EDF-9CD0-2A5D9DFBFBF1}"/>
    <cellStyle name="40% - Accent2 2 2 2 5 3" xfId="6216" xr:uid="{00000000-0005-0000-0000-000074040000}"/>
    <cellStyle name="40% - Accent2 2 2 2 5 3 2" xfId="15542" xr:uid="{5A9D5B5B-3329-4534-83CC-30EFA187122D}"/>
    <cellStyle name="40% - Accent2 2 2 2 5 4" xfId="11325" xr:uid="{38BFD0EC-8671-42B9-8DAC-523EFF7B7073}"/>
    <cellStyle name="40% - Accent2 2 2 2 6" xfId="2323" xr:uid="{00000000-0005-0000-0000-000075040000}"/>
    <cellStyle name="40% - Accent2 2 2 2 6 2" xfId="6629" xr:uid="{00000000-0005-0000-0000-000076040000}"/>
    <cellStyle name="40% - Accent2 2 2 2 6 2 2" xfId="15955" xr:uid="{51323192-FFCB-4484-8CB4-03FC4F80515D}"/>
    <cellStyle name="40% - Accent2 2 2 2 6 3" xfId="11738" xr:uid="{A9F0C611-1476-497F-B385-7991F44E58E7}"/>
    <cellStyle name="40% - Accent2 2 2 2 7" xfId="4563" xr:uid="{00000000-0005-0000-0000-000077040000}"/>
    <cellStyle name="40% - Accent2 2 2 2 7 2" xfId="13889" xr:uid="{9DEDBF57-BAFA-40EF-A61E-52F5C4A28545}"/>
    <cellStyle name="40% - Accent2 2 2 2 8" xfId="9109" xr:uid="{73F0012D-4386-4224-BFB0-7DB1C0E98822}"/>
    <cellStyle name="40% - Accent2 2 2 2 9" xfId="9672" xr:uid="{68F80D12-96BC-4DBA-A0C9-D06C29FDA1F5}"/>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6C871E26-3EEE-4709-A2DC-E3C25D26F73B}"/>
    <cellStyle name="40% - Accent2 2 2 3 2 3" xfId="12230" xr:uid="{BF5510B3-972D-488D-BDAE-D9E8A82FA08C}"/>
    <cellStyle name="40% - Accent2 2 2 3 3" xfId="4976" xr:uid="{00000000-0005-0000-0000-00007B040000}"/>
    <cellStyle name="40% - Accent2 2 2 3 3 2" xfId="14302" xr:uid="{933E65CD-FB59-4388-B06F-796C685DF54E}"/>
    <cellStyle name="40% - Accent2 2 2 3 4" xfId="9327" xr:uid="{F2BC9A12-B689-4B73-B71E-77A9F0BC7FE4}"/>
    <cellStyle name="40% - Accent2 2 2 3 5" xfId="10085" xr:uid="{C14A1C87-6B18-4ECD-B3E5-9E2795A637F0}"/>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52D85E2A-CF56-4993-B1BB-FDE7A15C1B9E}"/>
    <cellStyle name="40% - Accent2 2 2 4 2 3" xfId="12643" xr:uid="{A4A66CC2-9829-4BF2-918B-91591E6E019D}"/>
    <cellStyle name="40% - Accent2 2 2 4 3" xfId="5389" xr:uid="{00000000-0005-0000-0000-00007F040000}"/>
    <cellStyle name="40% - Accent2 2 2 4 3 2" xfId="14715" xr:uid="{0D00509F-FC9E-4171-965C-143B45E02D4C}"/>
    <cellStyle name="40% - Accent2 2 2 4 4" xfId="10498" xr:uid="{A3926B06-51DF-4DF7-8FAD-8F6128F377E5}"/>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BAEBCB0F-9615-484C-AA03-4E4BFD8398C2}"/>
    <cellStyle name="40% - Accent2 2 2 5 2 3" xfId="13056" xr:uid="{DA4D5290-26F7-437E-8F2B-2F7B4945D154}"/>
    <cellStyle name="40% - Accent2 2 2 5 3" xfId="5802" xr:uid="{00000000-0005-0000-0000-000083040000}"/>
    <cellStyle name="40% - Accent2 2 2 5 3 2" xfId="15128" xr:uid="{6C218136-49EE-4C7C-AA19-5801C64C6B0E}"/>
    <cellStyle name="40% - Accent2 2 2 5 4" xfId="10911" xr:uid="{156EACB0-6736-47D5-955E-08DAD55CE36E}"/>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82BDAFAD-4ACD-460F-B2A9-98BCF2C958A1}"/>
    <cellStyle name="40% - Accent2 2 2 6 2 3" xfId="13469" xr:uid="{158ABDDC-565A-45C4-8B06-16F28DE13359}"/>
    <cellStyle name="40% - Accent2 2 2 6 3" xfId="6215" xr:uid="{00000000-0005-0000-0000-000087040000}"/>
    <cellStyle name="40% - Accent2 2 2 6 3 2" xfId="15541" xr:uid="{CBE64957-8FB1-482C-A898-30AEA164F88D}"/>
    <cellStyle name="40% - Accent2 2 2 6 4" xfId="11324" xr:uid="{AA4F5947-566F-4B58-A087-FEC988261331}"/>
    <cellStyle name="40% - Accent2 2 2 7" xfId="2322" xr:uid="{00000000-0005-0000-0000-000088040000}"/>
    <cellStyle name="40% - Accent2 2 2 7 2" xfId="6628" xr:uid="{00000000-0005-0000-0000-000089040000}"/>
    <cellStyle name="40% - Accent2 2 2 7 2 2" xfId="15954" xr:uid="{0C89FB59-2A54-4492-B013-D37FC8743209}"/>
    <cellStyle name="40% - Accent2 2 2 7 3" xfId="11737" xr:uid="{5DF4DB9D-0594-4168-A357-5E9C08020BFA}"/>
    <cellStyle name="40% - Accent2 2 2 8" xfId="4562" xr:uid="{00000000-0005-0000-0000-00008A040000}"/>
    <cellStyle name="40% - Accent2 2 2 8 2" xfId="13888" xr:uid="{89D50D38-AFFC-4178-AD8A-2638882EA68F}"/>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CFF760AB-6DC8-40B9-8B4E-BAE37AAFB997}"/>
    <cellStyle name="40% - Accent2 2 3 2 2 3" xfId="12232" xr:uid="{092562E5-8838-47A7-B904-657D02371C15}"/>
    <cellStyle name="40% - Accent2 2 3 2 3" xfId="4978" xr:uid="{00000000-0005-0000-0000-00008F040000}"/>
    <cellStyle name="40% - Accent2 2 3 2 3 2" xfId="14304" xr:uid="{98A99FE9-DCFB-4F8A-91B9-0A3459850A7B}"/>
    <cellStyle name="40% - Accent2 2 3 2 4" xfId="9431" xr:uid="{BD4E3561-302E-4359-AAF3-4F2E007BC697}"/>
    <cellStyle name="40% - Accent2 2 3 2 5" xfId="10087" xr:uid="{D0E8155C-F60F-41AB-B3F3-68E1C14AB85C}"/>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1DF4B502-A564-4879-AA27-AA7EB4048E19}"/>
    <cellStyle name="40% - Accent2 2 3 3 2 3" xfId="12645" xr:uid="{F8A3AF8B-FB99-4EF2-BB7E-939DCB1289F4}"/>
    <cellStyle name="40% - Accent2 2 3 3 3" xfId="5391" xr:uid="{00000000-0005-0000-0000-000093040000}"/>
    <cellStyle name="40% - Accent2 2 3 3 3 2" xfId="14717" xr:uid="{4556F26C-466C-434C-BCA2-14EACC670C71}"/>
    <cellStyle name="40% - Accent2 2 3 3 4" xfId="10500" xr:uid="{0E865DA3-C398-4C69-814D-778CBA16839D}"/>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FBD36C85-0DB6-4701-AC7A-6CDB38B23667}"/>
    <cellStyle name="40% - Accent2 2 3 4 2 3" xfId="13058" xr:uid="{B578FD5B-E25A-44F0-BC66-8345F725A65C}"/>
    <cellStyle name="40% - Accent2 2 3 4 3" xfId="5804" xr:uid="{00000000-0005-0000-0000-000097040000}"/>
    <cellStyle name="40% - Accent2 2 3 4 3 2" xfId="15130" xr:uid="{BC100C25-ECD3-4823-95E1-3ADD3F9CAC79}"/>
    <cellStyle name="40% - Accent2 2 3 4 4" xfId="10913" xr:uid="{1954B9EB-DCE9-4445-A81B-D88047023226}"/>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2829FCD7-2C2A-411A-AF53-3CB454C6628F}"/>
    <cellStyle name="40% - Accent2 2 3 5 2 3" xfId="13471" xr:uid="{7ADFF492-4832-4B9E-AFBB-E62E47E01BA2}"/>
    <cellStyle name="40% - Accent2 2 3 5 3" xfId="6217" xr:uid="{00000000-0005-0000-0000-00009B040000}"/>
    <cellStyle name="40% - Accent2 2 3 5 3 2" xfId="15543" xr:uid="{C0CCF138-B620-4ACC-88E9-F5BDB7CEF994}"/>
    <cellStyle name="40% - Accent2 2 3 5 4" xfId="11326" xr:uid="{F02ED708-E69B-4E6C-A2C6-2D64AFBEF96E}"/>
    <cellStyle name="40% - Accent2 2 3 6" xfId="2324" xr:uid="{00000000-0005-0000-0000-00009C040000}"/>
    <cellStyle name="40% - Accent2 2 3 6 2" xfId="6630" xr:uid="{00000000-0005-0000-0000-00009D040000}"/>
    <cellStyle name="40% - Accent2 2 3 6 2 2" xfId="15956" xr:uid="{2BF72C4D-5CEA-4889-BEDA-8577992A8691}"/>
    <cellStyle name="40% - Accent2 2 3 6 3" xfId="11739" xr:uid="{1E151415-679C-4B38-A1E0-C399E1C1B862}"/>
    <cellStyle name="40% - Accent2 2 3 7" xfId="4564" xr:uid="{00000000-0005-0000-0000-00009E040000}"/>
    <cellStyle name="40% - Accent2 2 3 7 2" xfId="13890" xr:uid="{5344A847-119D-4AA7-9F3B-6DF675A36750}"/>
    <cellStyle name="40% - Accent2 2 3 8" xfId="9006" xr:uid="{E6E89EA5-B76F-4FCC-89B9-DD4135B6364B}"/>
    <cellStyle name="40% - Accent2 2 3 9" xfId="9673" xr:uid="{31FF4090-D1EC-42F9-B678-384F943AE03F}"/>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CA878AA3-AFFF-47CB-A9BD-EAEF262E1445}"/>
    <cellStyle name="40% - Accent2 2 4 2 3" xfId="12229" xr:uid="{414224A9-A0F5-41D8-B532-7B9509CBDAA4}"/>
    <cellStyle name="40% - Accent2 2 4 3" xfId="4975" xr:uid="{00000000-0005-0000-0000-0000A2040000}"/>
    <cellStyle name="40% - Accent2 2 4 3 2" xfId="14301" xr:uid="{FF7822D9-DD09-426F-A9A7-DA49C270A161}"/>
    <cellStyle name="40% - Accent2 2 4 4" xfId="9223" xr:uid="{FA9890B4-781A-4E4C-81EE-BC7448559828}"/>
    <cellStyle name="40% - Accent2 2 4 5" xfId="10084" xr:uid="{0C3A2285-6614-4BDF-8467-531C57A84D91}"/>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3198316A-1EB6-4A43-BEF3-9750E693A550}"/>
    <cellStyle name="40% - Accent2 2 5 2 3" xfId="12642" xr:uid="{133D0B94-E1CD-4C80-BE7E-405B3F024727}"/>
    <cellStyle name="40% - Accent2 2 5 3" xfId="5388" xr:uid="{00000000-0005-0000-0000-0000A6040000}"/>
    <cellStyle name="40% - Accent2 2 5 3 2" xfId="14714" xr:uid="{D82A8C61-ACB8-4940-89C8-F9489925EE12}"/>
    <cellStyle name="40% - Accent2 2 5 4" xfId="10497" xr:uid="{396309BC-2C51-4F64-9EFC-F99195CB38CC}"/>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A9D45FA6-6FD4-48ED-8787-CE9663D59CEE}"/>
    <cellStyle name="40% - Accent2 2 6 2 3" xfId="13055" xr:uid="{5903DEA3-DB4C-4355-BF8E-3792FE6A5B26}"/>
    <cellStyle name="40% - Accent2 2 6 3" xfId="5801" xr:uid="{00000000-0005-0000-0000-0000AA040000}"/>
    <cellStyle name="40% - Accent2 2 6 3 2" xfId="15127" xr:uid="{500AE073-0EE9-4CB9-84A1-94AA54F08972}"/>
    <cellStyle name="40% - Accent2 2 6 4" xfId="10910" xr:uid="{84D23329-88DD-4B81-B0F4-FD448A0FC154}"/>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33A3BC21-E5EF-4C1B-9EE5-15C4B4213EB6}"/>
    <cellStyle name="40% - Accent2 2 7 2 3" xfId="13468" xr:uid="{E4CD2023-02F3-455A-8D4D-FDDD89F84060}"/>
    <cellStyle name="40% - Accent2 2 7 3" xfId="6214" xr:uid="{00000000-0005-0000-0000-0000AE040000}"/>
    <cellStyle name="40% - Accent2 2 7 3 2" xfId="15540" xr:uid="{8BA57E6B-D3D3-48A4-837D-64D28E42D35A}"/>
    <cellStyle name="40% - Accent2 2 7 4" xfId="11323" xr:uid="{24E20CB7-00B2-4317-9705-A8469FF93953}"/>
    <cellStyle name="40% - Accent2 2 8" xfId="2321" xr:uid="{00000000-0005-0000-0000-0000AF040000}"/>
    <cellStyle name="40% - Accent2 2 8 2" xfId="6627" xr:uid="{00000000-0005-0000-0000-0000B0040000}"/>
    <cellStyle name="40% - Accent2 2 8 2 2" xfId="15953" xr:uid="{74CE747B-5C92-4490-86CE-A1804A98A747}"/>
    <cellStyle name="40% - Accent2 2 8 3" xfId="11736" xr:uid="{893309E4-2DB3-440F-8759-FF76E1B15AC5}"/>
    <cellStyle name="40% - Accent2 2 9" xfId="4561" xr:uid="{00000000-0005-0000-0000-0000B1040000}"/>
    <cellStyle name="40% - Accent2 2 9 2" xfId="13887" xr:uid="{71F69E7A-502F-4E7D-8CB1-9010C706BB64}"/>
    <cellStyle name="40% - Accent2 3" xfId="62" xr:uid="{00000000-0005-0000-0000-0000B2040000}"/>
    <cellStyle name="40% - Accent2 3 10" xfId="9674" xr:uid="{9776F77C-197E-4810-83F0-57FA2D5BE1AB}"/>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41C92069-7B6D-4AAB-A893-6A760342D00F}"/>
    <cellStyle name="40% - Accent2 3 2 2 2 3" xfId="12234" xr:uid="{89A12024-0507-44F1-8E1E-EB819E332A34}"/>
    <cellStyle name="40% - Accent2 3 2 2 3" xfId="4980" xr:uid="{00000000-0005-0000-0000-0000B7040000}"/>
    <cellStyle name="40% - Accent2 3 2 2 3 2" xfId="14306" xr:uid="{F187E636-781B-4E3D-A4F3-8EDCC44AE51F}"/>
    <cellStyle name="40% - Accent2 3 2 2 4" xfId="9496" xr:uid="{700FA1AF-D943-4FDB-BFB1-F903AD1F731A}"/>
    <cellStyle name="40% - Accent2 3 2 2 5" xfId="10089" xr:uid="{3FE1E154-4493-408B-9708-2CD9764F54B5}"/>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BE4C7BCD-D7EC-4021-94BA-2D8219B2A03E}"/>
    <cellStyle name="40% - Accent2 3 2 3 2 3" xfId="12647" xr:uid="{16B519DF-9A13-443A-84B8-A699F388F369}"/>
    <cellStyle name="40% - Accent2 3 2 3 3" xfId="5393" xr:uid="{00000000-0005-0000-0000-0000BB040000}"/>
    <cellStyle name="40% - Accent2 3 2 3 3 2" xfId="14719" xr:uid="{93C679B3-02F7-4051-B033-749299490D00}"/>
    <cellStyle name="40% - Accent2 3 2 3 4" xfId="10502" xr:uid="{5D1DEBCB-8F0A-48EF-8412-56D711E48AF2}"/>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B4210AAC-5D53-452E-839D-9608DE754EC7}"/>
    <cellStyle name="40% - Accent2 3 2 4 2 3" xfId="13060" xr:uid="{7691F346-B550-4612-95DF-67394C4B98EB}"/>
    <cellStyle name="40% - Accent2 3 2 4 3" xfId="5806" xr:uid="{00000000-0005-0000-0000-0000BF040000}"/>
    <cellStyle name="40% - Accent2 3 2 4 3 2" xfId="15132" xr:uid="{B2076DF9-1817-43E1-90BD-0DE6E43B8ABA}"/>
    <cellStyle name="40% - Accent2 3 2 4 4" xfId="10915" xr:uid="{64DC51A0-E3CB-4A95-AC89-5122AE76615B}"/>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4648E43D-5776-4881-AE48-DBF61F21D374}"/>
    <cellStyle name="40% - Accent2 3 2 5 2 3" xfId="13473" xr:uid="{238D2DD7-C0F0-414F-9AB6-2D82CCA1CE85}"/>
    <cellStyle name="40% - Accent2 3 2 5 3" xfId="6219" xr:uid="{00000000-0005-0000-0000-0000C3040000}"/>
    <cellStyle name="40% - Accent2 3 2 5 3 2" xfId="15545" xr:uid="{92122BDB-7991-40B6-A9FA-6010990CC088}"/>
    <cellStyle name="40% - Accent2 3 2 5 4" xfId="11328" xr:uid="{457B13FF-F5CD-4435-83AC-F374C0CB3A02}"/>
    <cellStyle name="40% - Accent2 3 2 6" xfId="2326" xr:uid="{00000000-0005-0000-0000-0000C4040000}"/>
    <cellStyle name="40% - Accent2 3 2 6 2" xfId="6632" xr:uid="{00000000-0005-0000-0000-0000C5040000}"/>
    <cellStyle name="40% - Accent2 3 2 6 2 2" xfId="15958" xr:uid="{F4171002-10B1-49AA-9009-5732C832AC78}"/>
    <cellStyle name="40% - Accent2 3 2 6 3" xfId="11741" xr:uid="{4B238CE2-4DF9-4DFC-B159-1D17D32C7E2C}"/>
    <cellStyle name="40% - Accent2 3 2 7" xfId="4566" xr:uid="{00000000-0005-0000-0000-0000C6040000}"/>
    <cellStyle name="40% - Accent2 3 2 7 2" xfId="13892" xr:uid="{FAF978C4-44C7-4232-A6A9-F78274E99767}"/>
    <cellStyle name="40% - Accent2 3 2 8" xfId="9071" xr:uid="{B5463F05-11FC-4377-B380-DDB549C63AA9}"/>
    <cellStyle name="40% - Accent2 3 2 9" xfId="9675" xr:uid="{A584CD95-BEA3-403E-84A2-79E341487B03}"/>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B3100436-FE98-4E5A-8AB4-418BA96B3F74}"/>
    <cellStyle name="40% - Accent2 3 3 2 3" xfId="12233" xr:uid="{74288F5F-5C7E-4711-9E12-A4DF17D5F41A}"/>
    <cellStyle name="40% - Accent2 3 3 3" xfId="4979" xr:uid="{00000000-0005-0000-0000-0000CA040000}"/>
    <cellStyle name="40% - Accent2 3 3 3 2" xfId="14305" xr:uid="{99AC56A8-9E5B-4969-90FA-5F34B1B9AA79}"/>
    <cellStyle name="40% - Accent2 3 3 4" xfId="9289" xr:uid="{B234EB9F-4AFE-41A2-A17D-ABC1D0F80875}"/>
    <cellStyle name="40% - Accent2 3 3 5" xfId="10088" xr:uid="{89E3C7CB-4C72-446C-A44F-6AB3B3E8367E}"/>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0B55D063-FE95-4139-9EFD-737FF95A487E}"/>
    <cellStyle name="40% - Accent2 3 4 2 3" xfId="12646" xr:uid="{F0D8E123-E3FB-48EE-A139-B9C1948EFD22}"/>
    <cellStyle name="40% - Accent2 3 4 3" xfId="5392" xr:uid="{00000000-0005-0000-0000-0000CE040000}"/>
    <cellStyle name="40% - Accent2 3 4 3 2" xfId="14718" xr:uid="{4C12DAC7-1C74-4201-9ED7-6DAE098476EE}"/>
    <cellStyle name="40% - Accent2 3 4 4" xfId="10501" xr:uid="{5FE4E72D-F589-4E01-9B8B-7E402794DB0A}"/>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EC8CF77B-B88D-444E-8391-46BCB35DB9A5}"/>
    <cellStyle name="40% - Accent2 3 5 2 3" xfId="13059" xr:uid="{E456B94D-AD9D-402E-8F02-6E3ABC7E3536}"/>
    <cellStyle name="40% - Accent2 3 5 3" xfId="5805" xr:uid="{00000000-0005-0000-0000-0000D2040000}"/>
    <cellStyle name="40% - Accent2 3 5 3 2" xfId="15131" xr:uid="{DC169747-D180-4D44-9001-CEE35F042F70}"/>
    <cellStyle name="40% - Accent2 3 5 4" xfId="10914" xr:uid="{4FB1AAF2-85B7-4E53-9C69-AC8760F88D45}"/>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6DF0E676-0647-493B-9EF3-FAA091921D61}"/>
    <cellStyle name="40% - Accent2 3 6 2 3" xfId="13472" xr:uid="{192B6F9C-E74A-4153-8682-EF2E7B8F5832}"/>
    <cellStyle name="40% - Accent2 3 6 3" xfId="6218" xr:uid="{00000000-0005-0000-0000-0000D6040000}"/>
    <cellStyle name="40% - Accent2 3 6 3 2" xfId="15544" xr:uid="{EF4D9089-A8C4-4C27-B9EE-53293AB9AFAB}"/>
    <cellStyle name="40% - Accent2 3 6 4" xfId="11327" xr:uid="{28990AF4-DC6D-4121-834A-EF6BDDA15ACB}"/>
    <cellStyle name="40% - Accent2 3 7" xfId="2325" xr:uid="{00000000-0005-0000-0000-0000D7040000}"/>
    <cellStyle name="40% - Accent2 3 7 2" xfId="6631" xr:uid="{00000000-0005-0000-0000-0000D8040000}"/>
    <cellStyle name="40% - Accent2 3 7 2 2" xfId="15957" xr:uid="{A3426694-B50C-405C-A86F-AB95B609598F}"/>
    <cellStyle name="40% - Accent2 3 7 3" xfId="11740" xr:uid="{B561097A-10F5-4565-9A55-0B2EC3074C5C}"/>
    <cellStyle name="40% - Accent2 3 8" xfId="4565" xr:uid="{00000000-0005-0000-0000-0000D9040000}"/>
    <cellStyle name="40% - Accent2 3 8 2" xfId="13891" xr:uid="{F510470C-5C43-4024-AB8D-CE5D1D879E3D}"/>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484C670F-13EE-4FC7-B5E1-12DB4927D546}"/>
    <cellStyle name="40% - Accent2 4 2 2 3" xfId="12235" xr:uid="{2B1D6D35-5F23-4A1C-9DAB-EC530F6AF649}"/>
    <cellStyle name="40% - Accent2 4 2 3" xfId="4981" xr:uid="{00000000-0005-0000-0000-0000DE040000}"/>
    <cellStyle name="40% - Accent2 4 2 3 2" xfId="14307" xr:uid="{572D1646-77B0-4B5C-BCAD-E2765EA0EE21}"/>
    <cellStyle name="40% - Accent2 4 2 4" xfId="9375" xr:uid="{E0F8B4F7-419E-40A5-89E1-F3F0DF6ADFF8}"/>
    <cellStyle name="40% - Accent2 4 2 5" xfId="10090" xr:uid="{00BAF28A-0507-4D6D-906C-83FC84CB222C}"/>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9191C495-0D07-4D25-8DEF-1B11793EDD49}"/>
    <cellStyle name="40% - Accent2 4 3 2 3" xfId="12648" xr:uid="{1C32F564-817D-4672-AEE9-194F4D45AA44}"/>
    <cellStyle name="40% - Accent2 4 3 3" xfId="5394" xr:uid="{00000000-0005-0000-0000-0000E2040000}"/>
    <cellStyle name="40% - Accent2 4 3 3 2" xfId="14720" xr:uid="{4A3A07E4-9F4C-45C3-A831-D44F6E228CF6}"/>
    <cellStyle name="40% - Accent2 4 3 4" xfId="10503" xr:uid="{AB6A72F5-3FFF-44BE-9831-98AC9D376927}"/>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66DAAB1E-731E-43E2-8A65-984D182AC35F}"/>
    <cellStyle name="40% - Accent2 4 4 2 3" xfId="13061" xr:uid="{A88DE8E1-C2A3-469A-B111-72BBD2DBAE48}"/>
    <cellStyle name="40% - Accent2 4 4 3" xfId="5807" xr:uid="{00000000-0005-0000-0000-0000E6040000}"/>
    <cellStyle name="40% - Accent2 4 4 3 2" xfId="15133" xr:uid="{34A4CF47-C870-4EE5-BBB3-37C8AA9972AF}"/>
    <cellStyle name="40% - Accent2 4 4 4" xfId="10916" xr:uid="{86FBE528-6305-4614-812B-48AE221DCA97}"/>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7E9B7D07-96A8-4360-B0A0-1887A968FA29}"/>
    <cellStyle name="40% - Accent2 4 5 2 3" xfId="13474" xr:uid="{96FD961D-925E-4063-9D84-F03E617D747F}"/>
    <cellStyle name="40% - Accent2 4 5 3" xfId="6220" xr:uid="{00000000-0005-0000-0000-0000EA040000}"/>
    <cellStyle name="40% - Accent2 4 5 3 2" xfId="15546" xr:uid="{1F52185E-4B1F-437B-B2F2-586B9BF03DD3}"/>
    <cellStyle name="40% - Accent2 4 5 4" xfId="11329" xr:uid="{1682EF5E-085B-4AAE-92AE-9B0554DA0C3B}"/>
    <cellStyle name="40% - Accent2 4 6" xfId="2327" xr:uid="{00000000-0005-0000-0000-0000EB040000}"/>
    <cellStyle name="40% - Accent2 4 6 2" xfId="6633" xr:uid="{00000000-0005-0000-0000-0000EC040000}"/>
    <cellStyle name="40% - Accent2 4 6 2 2" xfId="15959" xr:uid="{BBB20FBB-268B-41D6-9FE7-BB02A5A19F67}"/>
    <cellStyle name="40% - Accent2 4 6 3" xfId="11742" xr:uid="{AA6C0E52-AB1E-4E82-ABAC-0C3A5B9C2142}"/>
    <cellStyle name="40% - Accent2 4 7" xfId="4567" xr:uid="{00000000-0005-0000-0000-0000ED040000}"/>
    <cellStyle name="40% - Accent2 4 7 2" xfId="13893" xr:uid="{4A8DE836-D128-4F75-8B20-AD3D0C4AD36A}"/>
    <cellStyle name="40% - Accent2 4 8" xfId="8950" xr:uid="{02FCA414-0598-4779-8636-7B176A3552C0}"/>
    <cellStyle name="40% - Accent2 4 9" xfId="9676" xr:uid="{FE7C6D2B-8528-4248-A40F-1647B26CB810}"/>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F1CCDFA9-68DC-4D18-8A62-A34BF3B9B748}"/>
    <cellStyle name="40% - Accent2 5 2 3" xfId="12228" xr:uid="{212692E3-85E2-464C-9A76-B28C4F219736}"/>
    <cellStyle name="40% - Accent2 5 3" xfId="4974" xr:uid="{00000000-0005-0000-0000-0000F1040000}"/>
    <cellStyle name="40% - Accent2 5 3 2" xfId="14300" xr:uid="{8504E980-89A5-4F18-9E55-A065DBA0B2DC}"/>
    <cellStyle name="40% - Accent2 5 4" xfId="9183" xr:uid="{071EDB8E-9FD1-4063-BCEF-70B734E5ECF1}"/>
    <cellStyle name="40% - Accent2 5 5" xfId="10083" xr:uid="{19E5DF16-B261-47B4-A057-BEB3A8EDD748}"/>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6A983D50-046E-4DB1-9C00-4409D7790308}"/>
    <cellStyle name="40% - Accent2 6 2 3" xfId="12641" xr:uid="{BB2BAC1A-D153-4FE6-8B4C-4B88C49B9147}"/>
    <cellStyle name="40% - Accent2 6 3" xfId="5387" xr:uid="{00000000-0005-0000-0000-0000F5040000}"/>
    <cellStyle name="40% - Accent2 6 3 2" xfId="14713" xr:uid="{1029FBA2-30E1-49A9-B64D-C0B778F7CA42}"/>
    <cellStyle name="40% - Accent2 6 4" xfId="10496" xr:uid="{ADAD67F6-9D36-45BC-A93A-1B89E01D2A65}"/>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B88B0101-DE19-41FA-957C-1593C5F09A32}"/>
    <cellStyle name="40% - Accent2 7 2 3" xfId="13054" xr:uid="{C20113D2-9AE4-4D40-BA02-3B2A544C3B55}"/>
    <cellStyle name="40% - Accent2 7 3" xfId="5800" xr:uid="{00000000-0005-0000-0000-0000F9040000}"/>
    <cellStyle name="40% - Accent2 7 3 2" xfId="15126" xr:uid="{8BADF3EB-F724-4BF2-B2F8-731999F2E4E1}"/>
    <cellStyle name="40% - Accent2 7 4" xfId="10909" xr:uid="{E2EDF0F7-FB62-41EB-9D25-D601E734385B}"/>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EBB4985E-511A-4FB7-9680-AFFDCA1FF874}"/>
    <cellStyle name="40% - Accent2 8 2 3" xfId="13467" xr:uid="{CD22FCDD-A128-4B79-A5BD-F000E5CFB206}"/>
    <cellStyle name="40% - Accent2 8 3" xfId="6213" xr:uid="{00000000-0005-0000-0000-0000FD040000}"/>
    <cellStyle name="40% - Accent2 8 3 2" xfId="15539" xr:uid="{E2554ACA-0DDB-45F3-A6F0-E9138032D6BF}"/>
    <cellStyle name="40% - Accent2 8 4" xfId="11322" xr:uid="{DBEA8BBF-5B66-48B9-8238-D6A606CEB987}"/>
    <cellStyle name="40% - Accent2 9" xfId="2320" xr:uid="{00000000-0005-0000-0000-0000FE040000}"/>
    <cellStyle name="40% - Accent2 9 2" xfId="6626" xr:uid="{00000000-0005-0000-0000-0000FF040000}"/>
    <cellStyle name="40% - Accent2 9 2 2" xfId="15952" xr:uid="{7A9719D6-93AC-45C0-9AFC-265322A02CE1}"/>
    <cellStyle name="40% - Accent2 9 3" xfId="11735" xr:uid="{89D16F2E-AF53-444D-9212-74A950B61094}"/>
    <cellStyle name="40% - Accent3" xfId="65" builtinId="39" customBuiltin="1"/>
    <cellStyle name="40% - Accent3 10" xfId="4568" xr:uid="{00000000-0005-0000-0000-000001050000}"/>
    <cellStyle name="40% - Accent3 10 2" xfId="13894" xr:uid="{56C53334-4B46-4740-BA7D-FB21BE34B8FD}"/>
    <cellStyle name="40% - Accent3 11" xfId="8763" xr:uid="{CEFBFA85-5B68-4AEB-BF0D-8E604938B05F}"/>
    <cellStyle name="40% - Accent3 12" xfId="9677" xr:uid="{3A941364-D7EA-45FD-A27B-1F7781BEBF1B}"/>
    <cellStyle name="40% - Accent3 2" xfId="66" xr:uid="{00000000-0005-0000-0000-000002050000}"/>
    <cellStyle name="40% - Accent3 2 10" xfId="8800" xr:uid="{00FF2AAD-7D96-45B5-8981-0BB923A3505B}"/>
    <cellStyle name="40% - Accent3 2 11" xfId="9678" xr:uid="{B25B0A7F-1EB0-4770-8D2A-A6BFA6C6B493}"/>
    <cellStyle name="40% - Accent3 2 2" xfId="67" xr:uid="{00000000-0005-0000-0000-000003050000}"/>
    <cellStyle name="40% - Accent3 2 2 10" xfId="9679" xr:uid="{010806AB-D86C-422A-B2A7-10196056705B}"/>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434439D7-3A4F-49A6-8801-C88C4ACA9BBA}"/>
    <cellStyle name="40% - Accent3 2 2 2 2 2 3" xfId="12239" xr:uid="{A90E4DA5-53F9-4A5C-A395-4540FD22066E}"/>
    <cellStyle name="40% - Accent3 2 2 2 2 3" xfId="4985" xr:uid="{00000000-0005-0000-0000-000008050000}"/>
    <cellStyle name="40% - Accent3 2 2 2 2 3 2" xfId="14311" xr:uid="{A29B3E4A-99C8-4F7E-B3D7-AF321FC7D20D}"/>
    <cellStyle name="40% - Accent3 2 2 2 2 4" xfId="9535" xr:uid="{3AC66435-D4C7-42EF-A799-3DC81A57BDF4}"/>
    <cellStyle name="40% - Accent3 2 2 2 2 5" xfId="10094" xr:uid="{721BDDCA-54F4-4264-8231-6B67DC9E1367}"/>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3D69A522-F359-4BA2-8400-6435A6C541A3}"/>
    <cellStyle name="40% - Accent3 2 2 2 3 2 3" xfId="12652" xr:uid="{F2052C01-6C8D-4C2C-A55F-9FA3381575ED}"/>
    <cellStyle name="40% - Accent3 2 2 2 3 3" xfId="5398" xr:uid="{00000000-0005-0000-0000-00000C050000}"/>
    <cellStyle name="40% - Accent3 2 2 2 3 3 2" xfId="14724" xr:uid="{E83FD1D2-E701-4A82-BFCB-03A1ACE79E01}"/>
    <cellStyle name="40% - Accent3 2 2 2 3 4" xfId="10507" xr:uid="{5FFB07A5-D1ED-4598-885D-C839DD41152E}"/>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FEA9123C-0879-4935-9DA5-29A75FB6AAAD}"/>
    <cellStyle name="40% - Accent3 2 2 2 4 2 3" xfId="13065" xr:uid="{575A3504-278D-4C92-A651-C9AB857F42CF}"/>
    <cellStyle name="40% - Accent3 2 2 2 4 3" xfId="5811" xr:uid="{00000000-0005-0000-0000-000010050000}"/>
    <cellStyle name="40% - Accent3 2 2 2 4 3 2" xfId="15137" xr:uid="{00B14B7B-A2E5-456F-AA18-61D93550D697}"/>
    <cellStyle name="40% - Accent3 2 2 2 4 4" xfId="10920" xr:uid="{E56B261D-74D7-474A-B1E7-8F5FA45EF8E9}"/>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D3C5C002-168B-4990-8C9A-A9E7E273E6F3}"/>
    <cellStyle name="40% - Accent3 2 2 2 5 2 3" xfId="13478" xr:uid="{F47A6212-A0E4-40DD-925A-43AD48D2736D}"/>
    <cellStyle name="40% - Accent3 2 2 2 5 3" xfId="6224" xr:uid="{00000000-0005-0000-0000-000014050000}"/>
    <cellStyle name="40% - Accent3 2 2 2 5 3 2" xfId="15550" xr:uid="{A13FA44A-3F81-4D85-8518-152FD6FD05D1}"/>
    <cellStyle name="40% - Accent3 2 2 2 5 4" xfId="11333" xr:uid="{1BE8AE2D-278D-42DC-959E-F3DFD365EA68}"/>
    <cellStyle name="40% - Accent3 2 2 2 6" xfId="2331" xr:uid="{00000000-0005-0000-0000-000015050000}"/>
    <cellStyle name="40% - Accent3 2 2 2 6 2" xfId="6637" xr:uid="{00000000-0005-0000-0000-000016050000}"/>
    <cellStyle name="40% - Accent3 2 2 2 6 2 2" xfId="15963" xr:uid="{A3ED6EBB-683E-46BB-9774-2EE8C528A3CC}"/>
    <cellStyle name="40% - Accent3 2 2 2 6 3" xfId="11746" xr:uid="{D97F6193-11C2-4C6F-9CFB-3DCAA163CB9C}"/>
    <cellStyle name="40% - Accent3 2 2 2 7" xfId="4571" xr:uid="{00000000-0005-0000-0000-000017050000}"/>
    <cellStyle name="40% - Accent3 2 2 2 7 2" xfId="13897" xr:uid="{47C5DA9F-5C0A-4E77-98A4-7A8747CD8093}"/>
    <cellStyle name="40% - Accent3 2 2 2 8" xfId="9110" xr:uid="{E41CBEF9-86F8-44B9-895F-532A7BDC9A2A}"/>
    <cellStyle name="40% - Accent3 2 2 2 9" xfId="9680" xr:uid="{090BF61F-3CC6-43A1-B9E3-E39B5C33016D}"/>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7156EA3C-4C41-488F-9207-D1C646E7EECB}"/>
    <cellStyle name="40% - Accent3 2 2 3 2 3" xfId="12238" xr:uid="{26874E37-8EE2-42ED-8314-80FEBEA6CCBF}"/>
    <cellStyle name="40% - Accent3 2 2 3 3" xfId="4984" xr:uid="{00000000-0005-0000-0000-00001B050000}"/>
    <cellStyle name="40% - Accent3 2 2 3 3 2" xfId="14310" xr:uid="{319543F2-76E2-45DF-8198-94BB762341D4}"/>
    <cellStyle name="40% - Accent3 2 2 3 4" xfId="9328" xr:uid="{1DAEB9B9-01CE-426D-A8F1-CE08999D7264}"/>
    <cellStyle name="40% - Accent3 2 2 3 5" xfId="10093" xr:uid="{7DBB2C8A-74FC-41DF-9A9B-493BDD93B4FD}"/>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AA9C1783-6071-4A87-AAD6-F75676C306DD}"/>
    <cellStyle name="40% - Accent3 2 2 4 2 3" xfId="12651" xr:uid="{C40A715D-6A84-4B43-A1B0-13F3607682DA}"/>
    <cellStyle name="40% - Accent3 2 2 4 3" xfId="5397" xr:uid="{00000000-0005-0000-0000-00001F050000}"/>
    <cellStyle name="40% - Accent3 2 2 4 3 2" xfId="14723" xr:uid="{4CF09494-99C7-4DAC-A30E-AC04D414102D}"/>
    <cellStyle name="40% - Accent3 2 2 4 4" xfId="10506" xr:uid="{1720A825-82A5-4526-9B67-BA5AD8AA2968}"/>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3B927A50-4E81-4014-A68D-04A680443675}"/>
    <cellStyle name="40% - Accent3 2 2 5 2 3" xfId="13064" xr:uid="{EAB453DA-CEF8-44B1-BFA8-A0399E5361AF}"/>
    <cellStyle name="40% - Accent3 2 2 5 3" xfId="5810" xr:uid="{00000000-0005-0000-0000-000023050000}"/>
    <cellStyle name="40% - Accent3 2 2 5 3 2" xfId="15136" xr:uid="{6C120E26-49C2-4E2D-B59B-638363BDF999}"/>
    <cellStyle name="40% - Accent3 2 2 5 4" xfId="10919" xr:uid="{23257E0E-BEF4-4666-B6BF-F28F72F527C9}"/>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E04D4B1B-A134-4761-B31A-6E80F2A4F38A}"/>
    <cellStyle name="40% - Accent3 2 2 6 2 3" xfId="13477" xr:uid="{3EE7C2FA-CBE6-441C-BB92-46932B460E02}"/>
    <cellStyle name="40% - Accent3 2 2 6 3" xfId="6223" xr:uid="{00000000-0005-0000-0000-000027050000}"/>
    <cellStyle name="40% - Accent3 2 2 6 3 2" xfId="15549" xr:uid="{984FBB6B-117B-4F15-873B-4C4A8F293E5E}"/>
    <cellStyle name="40% - Accent3 2 2 6 4" xfId="11332" xr:uid="{98EFD412-C2FB-4EC2-B40B-15A4EFC06912}"/>
    <cellStyle name="40% - Accent3 2 2 7" xfId="2330" xr:uid="{00000000-0005-0000-0000-000028050000}"/>
    <cellStyle name="40% - Accent3 2 2 7 2" xfId="6636" xr:uid="{00000000-0005-0000-0000-000029050000}"/>
    <cellStyle name="40% - Accent3 2 2 7 2 2" xfId="15962" xr:uid="{EC750C18-0335-46C2-9327-C8BD5DC2AA62}"/>
    <cellStyle name="40% - Accent3 2 2 7 3" xfId="11745" xr:uid="{269FD265-8796-4523-9A2C-2D156C2B5778}"/>
    <cellStyle name="40% - Accent3 2 2 8" xfId="4570" xr:uid="{00000000-0005-0000-0000-00002A050000}"/>
    <cellStyle name="40% - Accent3 2 2 8 2" xfId="13896" xr:uid="{28F368E7-6D0D-4F0F-A604-11D2C01C2B8E}"/>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E395D031-2B33-4195-A4AA-564353970383}"/>
    <cellStyle name="40% - Accent3 2 3 2 2 3" xfId="12240" xr:uid="{246D1190-9E88-43A2-A0F6-F7C3033750F4}"/>
    <cellStyle name="40% - Accent3 2 3 2 3" xfId="4986" xr:uid="{00000000-0005-0000-0000-00002F050000}"/>
    <cellStyle name="40% - Accent3 2 3 2 3 2" xfId="14312" xr:uid="{D0968998-3CD7-4003-8377-A817B065F267}"/>
    <cellStyle name="40% - Accent3 2 3 2 4" xfId="9432" xr:uid="{54D6848B-0200-4F42-820D-262A8F9A2C0F}"/>
    <cellStyle name="40% - Accent3 2 3 2 5" xfId="10095" xr:uid="{B2A63282-7E7F-4F2F-92BC-5241D0B7F6BB}"/>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6603C44B-6C3B-431B-A184-2D6EE54C6168}"/>
    <cellStyle name="40% - Accent3 2 3 3 2 3" xfId="12653" xr:uid="{C242AEA6-4A80-4092-AA52-B56DE6B31E5A}"/>
    <cellStyle name="40% - Accent3 2 3 3 3" xfId="5399" xr:uid="{00000000-0005-0000-0000-000033050000}"/>
    <cellStyle name="40% - Accent3 2 3 3 3 2" xfId="14725" xr:uid="{7C055BD0-7D8E-450A-B5EF-D6C0FF36C970}"/>
    <cellStyle name="40% - Accent3 2 3 3 4" xfId="10508" xr:uid="{9E3BA3F7-454D-4D60-BC77-A8767B2A8D80}"/>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83ADE856-441F-49DE-8091-3E0ABB1764D5}"/>
    <cellStyle name="40% - Accent3 2 3 4 2 3" xfId="13066" xr:uid="{1820966C-2643-49F3-A5C8-1936F9BBC40E}"/>
    <cellStyle name="40% - Accent3 2 3 4 3" xfId="5812" xr:uid="{00000000-0005-0000-0000-000037050000}"/>
    <cellStyle name="40% - Accent3 2 3 4 3 2" xfId="15138" xr:uid="{068F653F-D26F-4166-9D20-BA75725CF1C7}"/>
    <cellStyle name="40% - Accent3 2 3 4 4" xfId="10921" xr:uid="{5A562487-2CE2-4FB4-AAB2-6FEA10BE9FC7}"/>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BE0878E1-BD47-4212-9006-351ED9F90780}"/>
    <cellStyle name="40% - Accent3 2 3 5 2 3" xfId="13479" xr:uid="{8E511735-7354-44EC-94C9-651B38D36DDD}"/>
    <cellStyle name="40% - Accent3 2 3 5 3" xfId="6225" xr:uid="{00000000-0005-0000-0000-00003B050000}"/>
    <cellStyle name="40% - Accent3 2 3 5 3 2" xfId="15551" xr:uid="{622A412B-FF56-4588-85F2-1733421C7E59}"/>
    <cellStyle name="40% - Accent3 2 3 5 4" xfId="11334" xr:uid="{94DB060C-13E2-4D81-8285-9B038E73D995}"/>
    <cellStyle name="40% - Accent3 2 3 6" xfId="2332" xr:uid="{00000000-0005-0000-0000-00003C050000}"/>
    <cellStyle name="40% - Accent3 2 3 6 2" xfId="6638" xr:uid="{00000000-0005-0000-0000-00003D050000}"/>
    <cellStyle name="40% - Accent3 2 3 6 2 2" xfId="15964" xr:uid="{6A1AAC05-CFC4-4C00-B945-95483D2E1AA7}"/>
    <cellStyle name="40% - Accent3 2 3 6 3" xfId="11747" xr:uid="{50B2D25B-4403-43B4-A6F1-BC6E7C20BC20}"/>
    <cellStyle name="40% - Accent3 2 3 7" xfId="4572" xr:uid="{00000000-0005-0000-0000-00003E050000}"/>
    <cellStyle name="40% - Accent3 2 3 7 2" xfId="13898" xr:uid="{3241F2EC-FB2A-4D93-8AD1-8DFED66EE718}"/>
    <cellStyle name="40% - Accent3 2 3 8" xfId="9007" xr:uid="{2DEFD82C-2A62-4C1E-AA8D-7F2606BD9091}"/>
    <cellStyle name="40% - Accent3 2 3 9" xfId="9681" xr:uid="{5C629664-1A93-416A-8550-BDA89CC56A5E}"/>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CC768C7C-E0FC-451F-BEF4-D2B4AADFCE24}"/>
    <cellStyle name="40% - Accent3 2 4 2 3" xfId="12237" xr:uid="{0553B242-153C-47DB-9A95-0185F4CF8B8A}"/>
    <cellStyle name="40% - Accent3 2 4 3" xfId="4983" xr:uid="{00000000-0005-0000-0000-000042050000}"/>
    <cellStyle name="40% - Accent3 2 4 3 2" xfId="14309" xr:uid="{99A5294A-BB07-4630-8CD0-5441E623CA09}"/>
    <cellStyle name="40% - Accent3 2 4 4" xfId="9224" xr:uid="{6B91012A-BFF2-4F1F-901C-A91F06F80031}"/>
    <cellStyle name="40% - Accent3 2 4 5" xfId="10092" xr:uid="{23D58A87-C560-4DA8-865D-7E429C456305}"/>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A14161F8-5B6A-4A4C-949C-D3C4C280277B}"/>
    <cellStyle name="40% - Accent3 2 5 2 3" xfId="12650" xr:uid="{721177AA-E792-4959-9E2C-7285D683A675}"/>
    <cellStyle name="40% - Accent3 2 5 3" xfId="5396" xr:uid="{00000000-0005-0000-0000-000046050000}"/>
    <cellStyle name="40% - Accent3 2 5 3 2" xfId="14722" xr:uid="{52A606E3-F7E4-49E0-AE00-1E9365517F96}"/>
    <cellStyle name="40% - Accent3 2 5 4" xfId="10505" xr:uid="{59A6DA9B-AB4E-4797-80E4-B37AEAC0145D}"/>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3DC5CB5C-D531-480A-8068-9634DE230733}"/>
    <cellStyle name="40% - Accent3 2 6 2 3" xfId="13063" xr:uid="{99BE3100-8260-489D-9F26-B4D873814721}"/>
    <cellStyle name="40% - Accent3 2 6 3" xfId="5809" xr:uid="{00000000-0005-0000-0000-00004A050000}"/>
    <cellStyle name="40% - Accent3 2 6 3 2" xfId="15135" xr:uid="{C6C0289E-C56B-4901-AF41-89761946AE8E}"/>
    <cellStyle name="40% - Accent3 2 6 4" xfId="10918" xr:uid="{ACB09838-4BE3-4864-82B1-0D40CE58CA03}"/>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86639A6B-6F1E-42B6-A1F1-29B1B8D4CBA2}"/>
    <cellStyle name="40% - Accent3 2 7 2 3" xfId="13476" xr:uid="{FA70B096-D0C6-4134-B795-AFA45DEFD8B0}"/>
    <cellStyle name="40% - Accent3 2 7 3" xfId="6222" xr:uid="{00000000-0005-0000-0000-00004E050000}"/>
    <cellStyle name="40% - Accent3 2 7 3 2" xfId="15548" xr:uid="{C763615C-2A03-4388-A948-50AE2D57339F}"/>
    <cellStyle name="40% - Accent3 2 7 4" xfId="11331" xr:uid="{07F919CC-4D67-432A-A825-AC3301EF9284}"/>
    <cellStyle name="40% - Accent3 2 8" xfId="2329" xr:uid="{00000000-0005-0000-0000-00004F050000}"/>
    <cellStyle name="40% - Accent3 2 8 2" xfId="6635" xr:uid="{00000000-0005-0000-0000-000050050000}"/>
    <cellStyle name="40% - Accent3 2 8 2 2" xfId="15961" xr:uid="{D7782299-2BAF-4D2E-A328-A9AC44C371BE}"/>
    <cellStyle name="40% - Accent3 2 8 3" xfId="11744" xr:uid="{B0C142CE-27CA-4740-AF40-DC7E1786F6A8}"/>
    <cellStyle name="40% - Accent3 2 9" xfId="4569" xr:uid="{00000000-0005-0000-0000-000051050000}"/>
    <cellStyle name="40% - Accent3 2 9 2" xfId="13895" xr:uid="{5D663BB4-A6CD-49AE-9818-588C3236D47C}"/>
    <cellStyle name="40% - Accent3 3" xfId="70" xr:uid="{00000000-0005-0000-0000-000052050000}"/>
    <cellStyle name="40% - Accent3 3 10" xfId="9682" xr:uid="{785672A2-BC7C-422D-948B-0E6E252D1E2A}"/>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33E0A82A-BA32-4100-B916-99B5FAFB048B}"/>
    <cellStyle name="40% - Accent3 3 2 2 2 3" xfId="12242" xr:uid="{9E8F542B-74D0-4055-AA0E-A6236E3E5AA2}"/>
    <cellStyle name="40% - Accent3 3 2 2 3" xfId="4988" xr:uid="{00000000-0005-0000-0000-000057050000}"/>
    <cellStyle name="40% - Accent3 3 2 2 3 2" xfId="14314" xr:uid="{DE955BA5-AADF-49A2-9A16-CB91A93EE307}"/>
    <cellStyle name="40% - Accent3 3 2 2 4" xfId="9498" xr:uid="{7C43CF58-5AE0-4BAA-9D2B-CAB92F3612F1}"/>
    <cellStyle name="40% - Accent3 3 2 2 5" xfId="10097" xr:uid="{E4B670F5-1A40-4C9E-96D4-BD5468B6E706}"/>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42CF3E1B-4715-4511-BD9A-000A5EC8E474}"/>
    <cellStyle name="40% - Accent3 3 2 3 2 3" xfId="12655" xr:uid="{EB50B206-5878-4F20-8A59-9A07E3121B10}"/>
    <cellStyle name="40% - Accent3 3 2 3 3" xfId="5401" xr:uid="{00000000-0005-0000-0000-00005B050000}"/>
    <cellStyle name="40% - Accent3 3 2 3 3 2" xfId="14727" xr:uid="{0FE684BB-248C-427F-8C04-2E4E09E411B6}"/>
    <cellStyle name="40% - Accent3 3 2 3 4" xfId="10510" xr:uid="{12343874-466F-4B17-BE92-34B9DDBDB3D1}"/>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F7373E63-EBA0-4329-8BAE-23F0A5ED8DB5}"/>
    <cellStyle name="40% - Accent3 3 2 4 2 3" xfId="13068" xr:uid="{4B1213E6-C3E0-49E3-BF12-224CCF8AD185}"/>
    <cellStyle name="40% - Accent3 3 2 4 3" xfId="5814" xr:uid="{00000000-0005-0000-0000-00005F050000}"/>
    <cellStyle name="40% - Accent3 3 2 4 3 2" xfId="15140" xr:uid="{C80F34BC-FAF8-470A-A61C-7D1110D62C52}"/>
    <cellStyle name="40% - Accent3 3 2 4 4" xfId="10923" xr:uid="{BF65FC9A-37BD-4BDC-A747-926884A9BFB4}"/>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B3D9469A-F817-4E72-ADDE-10A5F64B07DC}"/>
    <cellStyle name="40% - Accent3 3 2 5 2 3" xfId="13481" xr:uid="{DF84D069-C9A1-44AF-BD24-2D42D32EB27B}"/>
    <cellStyle name="40% - Accent3 3 2 5 3" xfId="6227" xr:uid="{00000000-0005-0000-0000-000063050000}"/>
    <cellStyle name="40% - Accent3 3 2 5 3 2" xfId="15553" xr:uid="{46F8F55D-ABA2-42B4-A525-E0BDAD58A31C}"/>
    <cellStyle name="40% - Accent3 3 2 5 4" xfId="11336" xr:uid="{DE836A8A-7400-4942-AC3C-75C7E6DE1870}"/>
    <cellStyle name="40% - Accent3 3 2 6" xfId="2334" xr:uid="{00000000-0005-0000-0000-000064050000}"/>
    <cellStyle name="40% - Accent3 3 2 6 2" xfId="6640" xr:uid="{00000000-0005-0000-0000-000065050000}"/>
    <cellStyle name="40% - Accent3 3 2 6 2 2" xfId="15966" xr:uid="{B17157DF-215A-4C9F-9EED-095EC13CCCE1}"/>
    <cellStyle name="40% - Accent3 3 2 6 3" xfId="11749" xr:uid="{7600C8A1-1817-426E-8CF6-4698D16C4DD6}"/>
    <cellStyle name="40% - Accent3 3 2 7" xfId="4574" xr:uid="{00000000-0005-0000-0000-000066050000}"/>
    <cellStyle name="40% - Accent3 3 2 7 2" xfId="13900" xr:uid="{37565B73-B83A-4712-8901-5CA4B0107224}"/>
    <cellStyle name="40% - Accent3 3 2 8" xfId="9073" xr:uid="{0E71C752-2CF0-411D-A05E-4DA4A73CFC34}"/>
    <cellStyle name="40% - Accent3 3 2 9" xfId="9683" xr:uid="{34A8020E-8900-4D25-B4A8-4401886B1927}"/>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15C0E3D7-7559-4925-9AE9-B001093414DB}"/>
    <cellStyle name="40% - Accent3 3 3 2 3" xfId="12241" xr:uid="{1CA654D3-7A2F-4395-93B6-8141E9084544}"/>
    <cellStyle name="40% - Accent3 3 3 3" xfId="4987" xr:uid="{00000000-0005-0000-0000-00006A050000}"/>
    <cellStyle name="40% - Accent3 3 3 3 2" xfId="14313" xr:uid="{0D824C56-23A0-406A-BF87-F4948FE495BA}"/>
    <cellStyle name="40% - Accent3 3 3 4" xfId="9291" xr:uid="{59AB3F6D-A8C6-4A37-A8E3-967850079A77}"/>
    <cellStyle name="40% - Accent3 3 3 5" xfId="10096" xr:uid="{BFDA3A43-23C5-487B-819A-2C8AD78EF356}"/>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7B39C277-E90C-4B92-9694-238A614BB579}"/>
    <cellStyle name="40% - Accent3 3 4 2 3" xfId="12654" xr:uid="{A89851E1-675A-4377-819E-5B733740DB50}"/>
    <cellStyle name="40% - Accent3 3 4 3" xfId="5400" xr:uid="{00000000-0005-0000-0000-00006E050000}"/>
    <cellStyle name="40% - Accent3 3 4 3 2" xfId="14726" xr:uid="{2CD8193C-A804-4497-9626-CC11842A0F64}"/>
    <cellStyle name="40% - Accent3 3 4 4" xfId="10509" xr:uid="{05A2C164-97AE-47A5-A109-BEA8F4B6A8C7}"/>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EF6162F4-3F81-41F2-85E6-56EEDB2D80EB}"/>
    <cellStyle name="40% - Accent3 3 5 2 3" xfId="13067" xr:uid="{3422B24D-5224-4C44-908B-5F5F4A421403}"/>
    <cellStyle name="40% - Accent3 3 5 3" xfId="5813" xr:uid="{00000000-0005-0000-0000-000072050000}"/>
    <cellStyle name="40% - Accent3 3 5 3 2" xfId="15139" xr:uid="{D89CE39E-6AF1-44B3-9F55-845797E81DF2}"/>
    <cellStyle name="40% - Accent3 3 5 4" xfId="10922" xr:uid="{AEEB391C-3DC8-476A-841E-0353C76F2FF5}"/>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E452BC83-F2FB-43B3-A3C7-0F321986CAEC}"/>
    <cellStyle name="40% - Accent3 3 6 2 3" xfId="13480" xr:uid="{8D4F6D54-E090-4ECE-BCC3-6F921ECBFAD2}"/>
    <cellStyle name="40% - Accent3 3 6 3" xfId="6226" xr:uid="{00000000-0005-0000-0000-000076050000}"/>
    <cellStyle name="40% - Accent3 3 6 3 2" xfId="15552" xr:uid="{7C02A1D7-2D6D-4A65-8E06-475CDF8A6893}"/>
    <cellStyle name="40% - Accent3 3 6 4" xfId="11335" xr:uid="{65B8FF00-58AB-4409-87A1-7433703B5E70}"/>
    <cellStyle name="40% - Accent3 3 7" xfId="2333" xr:uid="{00000000-0005-0000-0000-000077050000}"/>
    <cellStyle name="40% - Accent3 3 7 2" xfId="6639" xr:uid="{00000000-0005-0000-0000-000078050000}"/>
    <cellStyle name="40% - Accent3 3 7 2 2" xfId="15965" xr:uid="{E1148FE7-E49B-451D-8D5E-D6AE196503EB}"/>
    <cellStyle name="40% - Accent3 3 7 3" xfId="11748" xr:uid="{7780311B-F7F1-4069-997E-3BEA2F37E6BF}"/>
    <cellStyle name="40% - Accent3 3 8" xfId="4573" xr:uid="{00000000-0005-0000-0000-000079050000}"/>
    <cellStyle name="40% - Accent3 3 8 2" xfId="13899" xr:uid="{B41CAFBA-9DEA-4F5D-BDD2-B853D2A9BE5C}"/>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6BB52E07-7BD0-4CF3-903D-BFE14A2295F6}"/>
    <cellStyle name="40% - Accent3 4 2 2 3" xfId="12243" xr:uid="{257E4680-FE79-4285-94B6-5F51CF90D195}"/>
    <cellStyle name="40% - Accent3 4 2 3" xfId="4989" xr:uid="{00000000-0005-0000-0000-00007E050000}"/>
    <cellStyle name="40% - Accent3 4 2 3 2" xfId="14315" xr:uid="{0FAD0211-C8C0-4336-8997-DC1280BFE9F3}"/>
    <cellStyle name="40% - Accent3 4 2 4" xfId="9377" xr:uid="{F4393833-4E73-4685-9332-CF918D5239A9}"/>
    <cellStyle name="40% - Accent3 4 2 5" xfId="10098" xr:uid="{656F4D20-A967-42DC-8B9A-16F42E4DA197}"/>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508A1DA7-3CFA-43EA-AF07-024830D18F28}"/>
    <cellStyle name="40% - Accent3 4 3 2 3" xfId="12656" xr:uid="{EB0BB561-0F22-4E07-BC7E-AFBC69DAECD9}"/>
    <cellStyle name="40% - Accent3 4 3 3" xfId="5402" xr:uid="{00000000-0005-0000-0000-000082050000}"/>
    <cellStyle name="40% - Accent3 4 3 3 2" xfId="14728" xr:uid="{883812FB-BE53-4E0E-A214-D654CE3812D2}"/>
    <cellStyle name="40% - Accent3 4 3 4" xfId="10511" xr:uid="{9DA2D08F-2B17-45BA-B289-B0B6385D0A1D}"/>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AA7D4D29-99B9-4FAF-A6C3-49EC07D5F178}"/>
    <cellStyle name="40% - Accent3 4 4 2 3" xfId="13069" xr:uid="{0A18DD0D-4AE7-40F0-B784-6F377B245B13}"/>
    <cellStyle name="40% - Accent3 4 4 3" xfId="5815" xr:uid="{00000000-0005-0000-0000-000086050000}"/>
    <cellStyle name="40% - Accent3 4 4 3 2" xfId="15141" xr:uid="{EA405D09-42EF-42A1-A878-99D72898F7A8}"/>
    <cellStyle name="40% - Accent3 4 4 4" xfId="10924" xr:uid="{D579D094-C19C-411D-933E-9467C85B5E82}"/>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BEF407EA-EE92-44D5-9CA5-B59828598ACA}"/>
    <cellStyle name="40% - Accent3 4 5 2 3" xfId="13482" xr:uid="{C6E795D1-9CD7-4434-847E-9045C1083C20}"/>
    <cellStyle name="40% - Accent3 4 5 3" xfId="6228" xr:uid="{00000000-0005-0000-0000-00008A050000}"/>
    <cellStyle name="40% - Accent3 4 5 3 2" xfId="15554" xr:uid="{1A857970-9E49-4630-9966-0FF7BD76BC3C}"/>
    <cellStyle name="40% - Accent3 4 5 4" xfId="11337" xr:uid="{029FF662-88CB-4E40-BA23-1A3E430CB8AA}"/>
    <cellStyle name="40% - Accent3 4 6" xfId="2335" xr:uid="{00000000-0005-0000-0000-00008B050000}"/>
    <cellStyle name="40% - Accent3 4 6 2" xfId="6641" xr:uid="{00000000-0005-0000-0000-00008C050000}"/>
    <cellStyle name="40% - Accent3 4 6 2 2" xfId="15967" xr:uid="{D63A9115-87F9-40B2-93A0-37CA8C837B21}"/>
    <cellStyle name="40% - Accent3 4 6 3" xfId="11750" xr:uid="{FBBC85DE-153E-49A7-990D-E5F10E1C7FCE}"/>
    <cellStyle name="40% - Accent3 4 7" xfId="4575" xr:uid="{00000000-0005-0000-0000-00008D050000}"/>
    <cellStyle name="40% - Accent3 4 7 2" xfId="13901" xr:uid="{C5C1FBDD-3795-49F2-9893-2BFC6DFD336D}"/>
    <cellStyle name="40% - Accent3 4 8" xfId="8952" xr:uid="{74BF8F1E-4A34-4787-9BA1-0B97E446635F}"/>
    <cellStyle name="40% - Accent3 4 9" xfId="9684" xr:uid="{F4DC78E3-EBBE-4D06-AEDD-95EB665CCDBC}"/>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94E9F862-172D-47D8-B712-8C78FD8A3C58}"/>
    <cellStyle name="40% - Accent3 5 2 3" xfId="12236" xr:uid="{C77069C8-EAD9-498D-B005-1F1297384055}"/>
    <cellStyle name="40% - Accent3 5 3" xfId="4982" xr:uid="{00000000-0005-0000-0000-000091050000}"/>
    <cellStyle name="40% - Accent3 5 3 2" xfId="14308" xr:uid="{C21C4C0E-C267-42A2-8527-C9CAFD1FC8A8}"/>
    <cellStyle name="40% - Accent3 5 4" xfId="9185" xr:uid="{526F025D-EBF7-4976-9E38-4C0631A2843B}"/>
    <cellStyle name="40% - Accent3 5 5" xfId="10091" xr:uid="{7A082DE5-29EA-4AE9-A95B-15DED42E5D1A}"/>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3293FBE8-BCD9-434A-8D59-E0477DED2574}"/>
    <cellStyle name="40% - Accent3 6 2 3" xfId="12649" xr:uid="{8EFC8F05-341B-488E-93EE-87A9E4405018}"/>
    <cellStyle name="40% - Accent3 6 3" xfId="5395" xr:uid="{00000000-0005-0000-0000-000095050000}"/>
    <cellStyle name="40% - Accent3 6 3 2" xfId="14721" xr:uid="{DD3B4520-9B3D-4777-A645-EB4482B7CEE6}"/>
    <cellStyle name="40% - Accent3 6 4" xfId="10504" xr:uid="{3595022F-9021-4600-AD03-B5F86EAA2F8E}"/>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8C635C9D-A0E5-4482-B008-8A33BA4C2147}"/>
    <cellStyle name="40% - Accent3 7 2 3" xfId="13062" xr:uid="{EAE5FF4E-9691-4C01-8F72-C78375594BD4}"/>
    <cellStyle name="40% - Accent3 7 3" xfId="5808" xr:uid="{00000000-0005-0000-0000-000099050000}"/>
    <cellStyle name="40% - Accent3 7 3 2" xfId="15134" xr:uid="{30A13CD1-F625-41CD-A22A-0CCF826E2A19}"/>
    <cellStyle name="40% - Accent3 7 4" xfId="10917" xr:uid="{6A4C0D23-A49A-4684-923F-38B163E3C86A}"/>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55F6A2A3-04D9-4EE4-B25F-E566642C5B35}"/>
    <cellStyle name="40% - Accent3 8 2 3" xfId="13475" xr:uid="{2B440ED4-383B-45BB-9C88-A18D03BB60A7}"/>
    <cellStyle name="40% - Accent3 8 3" xfId="6221" xr:uid="{00000000-0005-0000-0000-00009D050000}"/>
    <cellStyle name="40% - Accent3 8 3 2" xfId="15547" xr:uid="{463DA9E4-0456-465A-ACC5-D1AA6AFF31B0}"/>
    <cellStyle name="40% - Accent3 8 4" xfId="11330" xr:uid="{6AAC5570-6703-4920-8026-38F3D75F2729}"/>
    <cellStyle name="40% - Accent3 9" xfId="2328" xr:uid="{00000000-0005-0000-0000-00009E050000}"/>
    <cellStyle name="40% - Accent3 9 2" xfId="6634" xr:uid="{00000000-0005-0000-0000-00009F050000}"/>
    <cellStyle name="40% - Accent3 9 2 2" xfId="15960" xr:uid="{E81AEF35-BAAB-4A23-AA0B-6274526CAE22}"/>
    <cellStyle name="40% - Accent3 9 3" xfId="11743" xr:uid="{3677BB20-D8F6-458B-A63B-FD7F81DFF404}"/>
    <cellStyle name="40% - Accent4" xfId="73" builtinId="43" customBuiltin="1"/>
    <cellStyle name="40% - Accent4 10" xfId="4576" xr:uid="{00000000-0005-0000-0000-0000A1050000}"/>
    <cellStyle name="40% - Accent4 10 2" xfId="13902" xr:uid="{0006EEE1-F642-4581-B971-2DDE44CAB1FE}"/>
    <cellStyle name="40% - Accent4 11" xfId="8765" xr:uid="{18B6B6D6-5043-43D1-BB02-3855BF7027C3}"/>
    <cellStyle name="40% - Accent4 12" xfId="9685" xr:uid="{B2BA6E2C-DB6A-438B-9853-7390B220A166}"/>
    <cellStyle name="40% - Accent4 2" xfId="74" xr:uid="{00000000-0005-0000-0000-0000A2050000}"/>
    <cellStyle name="40% - Accent4 2 10" xfId="8801" xr:uid="{223FCC58-A05E-4022-8080-E75A80678FA6}"/>
    <cellStyle name="40% - Accent4 2 11" xfId="9686" xr:uid="{7D37F36A-5797-4912-A0DB-B137AFA3EAFC}"/>
    <cellStyle name="40% - Accent4 2 2" xfId="75" xr:uid="{00000000-0005-0000-0000-0000A3050000}"/>
    <cellStyle name="40% - Accent4 2 2 10" xfId="9687" xr:uid="{2403B2AF-F44C-4A25-AF9E-F52146DBB964}"/>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8A095EB1-68DB-4DA3-B20E-1E4DDC2A4A21}"/>
    <cellStyle name="40% - Accent4 2 2 2 2 2 3" xfId="12247" xr:uid="{09ED9A3D-FE6B-4FD9-936F-E7F6AED30341}"/>
    <cellStyle name="40% - Accent4 2 2 2 2 3" xfId="4993" xr:uid="{00000000-0005-0000-0000-0000A8050000}"/>
    <cellStyle name="40% - Accent4 2 2 2 2 3 2" xfId="14319" xr:uid="{48E30366-361B-45B4-909E-7442A9553A39}"/>
    <cellStyle name="40% - Accent4 2 2 2 2 4" xfId="9536" xr:uid="{4351D24F-CE30-4CFD-968F-4B882F0FC9B5}"/>
    <cellStyle name="40% - Accent4 2 2 2 2 5" xfId="10102" xr:uid="{7DDDC280-629B-46A5-B4DA-F20F491FCCE9}"/>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F1D97565-B0EE-48F9-843B-8EED680CDF2C}"/>
    <cellStyle name="40% - Accent4 2 2 2 3 2 3" xfId="12660" xr:uid="{2AC413BA-8B14-494F-88BB-5729BC0F0D4C}"/>
    <cellStyle name="40% - Accent4 2 2 2 3 3" xfId="5406" xr:uid="{00000000-0005-0000-0000-0000AC050000}"/>
    <cellStyle name="40% - Accent4 2 2 2 3 3 2" xfId="14732" xr:uid="{122C11E9-B99E-4FF4-AAE0-8F165C045E93}"/>
    <cellStyle name="40% - Accent4 2 2 2 3 4" xfId="10515" xr:uid="{0D2A1BE5-5056-490E-BC58-4158D52D35BF}"/>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26DFEF3D-850D-4DDB-8492-1B98C7C7495A}"/>
    <cellStyle name="40% - Accent4 2 2 2 4 2 3" xfId="13073" xr:uid="{19961517-FA0F-451F-87BA-9D50BEA48B28}"/>
    <cellStyle name="40% - Accent4 2 2 2 4 3" xfId="5819" xr:uid="{00000000-0005-0000-0000-0000B0050000}"/>
    <cellStyle name="40% - Accent4 2 2 2 4 3 2" xfId="15145" xr:uid="{7EE22EDD-5838-472E-A980-50F8BE7E6D85}"/>
    <cellStyle name="40% - Accent4 2 2 2 4 4" xfId="10928" xr:uid="{02EF71FE-AE7D-46B4-8B37-4EAC4BBE4813}"/>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B8B2A3E5-8520-4971-AF3C-F9D31D748B66}"/>
    <cellStyle name="40% - Accent4 2 2 2 5 2 3" xfId="13486" xr:uid="{231AF21C-E72F-498A-9622-74B847E2B433}"/>
    <cellStyle name="40% - Accent4 2 2 2 5 3" xfId="6232" xr:uid="{00000000-0005-0000-0000-0000B4050000}"/>
    <cellStyle name="40% - Accent4 2 2 2 5 3 2" xfId="15558" xr:uid="{11B6AB6E-C403-4AD5-A23B-B712687959F5}"/>
    <cellStyle name="40% - Accent4 2 2 2 5 4" xfId="11341" xr:uid="{C25B3873-7479-44D4-A333-B923DE15DC78}"/>
    <cellStyle name="40% - Accent4 2 2 2 6" xfId="2339" xr:uid="{00000000-0005-0000-0000-0000B5050000}"/>
    <cellStyle name="40% - Accent4 2 2 2 6 2" xfId="6645" xr:uid="{00000000-0005-0000-0000-0000B6050000}"/>
    <cellStyle name="40% - Accent4 2 2 2 6 2 2" xfId="15971" xr:uid="{1E7415D4-E220-4EF7-ABB2-B29BF3DCE4C5}"/>
    <cellStyle name="40% - Accent4 2 2 2 6 3" xfId="11754" xr:uid="{DD8C2E21-35DE-496C-A58E-8C04BE6DD818}"/>
    <cellStyle name="40% - Accent4 2 2 2 7" xfId="4579" xr:uid="{00000000-0005-0000-0000-0000B7050000}"/>
    <cellStyle name="40% - Accent4 2 2 2 7 2" xfId="13905" xr:uid="{4DAB7D6B-AC73-45DA-83D6-38D811CA17FD}"/>
    <cellStyle name="40% - Accent4 2 2 2 8" xfId="9111" xr:uid="{1DD86F12-0D11-497C-88D9-78D90E1EF65F}"/>
    <cellStyle name="40% - Accent4 2 2 2 9" xfId="9688" xr:uid="{D619EFE5-ED19-4845-8F31-A3B825BE883E}"/>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97C38288-9C4E-4C99-A83A-BCF650541F07}"/>
    <cellStyle name="40% - Accent4 2 2 3 2 3" xfId="12246" xr:uid="{A9C0BA0C-9FDF-4E63-A2AF-DCF52F85A86C}"/>
    <cellStyle name="40% - Accent4 2 2 3 3" xfId="4992" xr:uid="{00000000-0005-0000-0000-0000BB050000}"/>
    <cellStyle name="40% - Accent4 2 2 3 3 2" xfId="14318" xr:uid="{355684DE-5734-453A-9150-DF676CF72DA8}"/>
    <cellStyle name="40% - Accent4 2 2 3 4" xfId="9329" xr:uid="{62CB3536-9FC4-4DBF-9121-AD0025D891C9}"/>
    <cellStyle name="40% - Accent4 2 2 3 5" xfId="10101" xr:uid="{C778B323-49B9-4FF5-8040-F38BF53E5D49}"/>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55C6AD0C-95AE-4E0B-8F1B-F29828E24BC2}"/>
    <cellStyle name="40% - Accent4 2 2 4 2 3" xfId="12659" xr:uid="{6441BAB5-F16D-4152-85CE-941CB768FDBF}"/>
    <cellStyle name="40% - Accent4 2 2 4 3" xfId="5405" xr:uid="{00000000-0005-0000-0000-0000BF050000}"/>
    <cellStyle name="40% - Accent4 2 2 4 3 2" xfId="14731" xr:uid="{DF5C5145-9A59-4350-B74B-CC734480BF64}"/>
    <cellStyle name="40% - Accent4 2 2 4 4" xfId="10514" xr:uid="{1FB7F49B-F4CD-4B7A-A4E2-4F843EA7D41C}"/>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3709BE47-32CC-4BBF-80D7-1CF1508CCDCC}"/>
    <cellStyle name="40% - Accent4 2 2 5 2 3" xfId="13072" xr:uid="{478EB680-A5CC-441C-8F0D-88B6B9F83FD1}"/>
    <cellStyle name="40% - Accent4 2 2 5 3" xfId="5818" xr:uid="{00000000-0005-0000-0000-0000C3050000}"/>
    <cellStyle name="40% - Accent4 2 2 5 3 2" xfId="15144" xr:uid="{5E7D00C9-E8D7-475B-B8C6-141079F68AEC}"/>
    <cellStyle name="40% - Accent4 2 2 5 4" xfId="10927" xr:uid="{318632E5-0974-4C7B-957C-21071701BD77}"/>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CE2334E1-374C-4CEE-9675-C75C98267A83}"/>
    <cellStyle name="40% - Accent4 2 2 6 2 3" xfId="13485" xr:uid="{A2C10CF9-876D-4817-88F1-8AD7679F4B9B}"/>
    <cellStyle name="40% - Accent4 2 2 6 3" xfId="6231" xr:uid="{00000000-0005-0000-0000-0000C7050000}"/>
    <cellStyle name="40% - Accent4 2 2 6 3 2" xfId="15557" xr:uid="{C74A4BB9-E36F-4DF0-B05D-A2BA95E67A9F}"/>
    <cellStyle name="40% - Accent4 2 2 6 4" xfId="11340" xr:uid="{20B1C5FC-A1CF-4CFF-A8B1-BA9E2B29D25A}"/>
    <cellStyle name="40% - Accent4 2 2 7" xfId="2338" xr:uid="{00000000-0005-0000-0000-0000C8050000}"/>
    <cellStyle name="40% - Accent4 2 2 7 2" xfId="6644" xr:uid="{00000000-0005-0000-0000-0000C9050000}"/>
    <cellStyle name="40% - Accent4 2 2 7 2 2" xfId="15970" xr:uid="{31D31246-DA91-41B7-8D5A-21AC62235CD3}"/>
    <cellStyle name="40% - Accent4 2 2 7 3" xfId="11753" xr:uid="{62E2384C-F5B1-4CF1-8689-5B8494457A6B}"/>
    <cellStyle name="40% - Accent4 2 2 8" xfId="4578" xr:uid="{00000000-0005-0000-0000-0000CA050000}"/>
    <cellStyle name="40% - Accent4 2 2 8 2" xfId="13904" xr:uid="{6BC38BAC-1639-4340-A3B4-028D6AA18E22}"/>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A5AD73FC-829C-4E07-ABC2-75ED8D76197F}"/>
    <cellStyle name="40% - Accent4 2 3 2 2 3" xfId="12248" xr:uid="{B489E9B4-3EB1-406D-B4EB-7D5951248BFE}"/>
    <cellStyle name="40% - Accent4 2 3 2 3" xfId="4994" xr:uid="{00000000-0005-0000-0000-0000CF050000}"/>
    <cellStyle name="40% - Accent4 2 3 2 3 2" xfId="14320" xr:uid="{CDCA7FC6-F903-4584-9D66-F5FBD85426F9}"/>
    <cellStyle name="40% - Accent4 2 3 2 4" xfId="9433" xr:uid="{058786D1-7E7D-40D9-9218-B4C7219F4E53}"/>
    <cellStyle name="40% - Accent4 2 3 2 5" xfId="10103" xr:uid="{B0EE3E06-D48F-4187-A6FB-98B4AD34F308}"/>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ADE66AA9-C7CA-48C8-9B24-0576CF319455}"/>
    <cellStyle name="40% - Accent4 2 3 3 2 3" xfId="12661" xr:uid="{B8384142-BC05-4838-A65F-75F372E08125}"/>
    <cellStyle name="40% - Accent4 2 3 3 3" xfId="5407" xr:uid="{00000000-0005-0000-0000-0000D3050000}"/>
    <cellStyle name="40% - Accent4 2 3 3 3 2" xfId="14733" xr:uid="{9E9F3D29-D2BF-481E-B5E2-B913270D39B8}"/>
    <cellStyle name="40% - Accent4 2 3 3 4" xfId="10516" xr:uid="{80E24120-13CC-4AAB-9798-68C192FB0859}"/>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32E1F872-7CA3-4AAF-8A59-C74A94ED20BF}"/>
    <cellStyle name="40% - Accent4 2 3 4 2 3" xfId="13074" xr:uid="{0ED67581-24B9-430C-A1E2-BB86886AD69F}"/>
    <cellStyle name="40% - Accent4 2 3 4 3" xfId="5820" xr:uid="{00000000-0005-0000-0000-0000D7050000}"/>
    <cellStyle name="40% - Accent4 2 3 4 3 2" xfId="15146" xr:uid="{C062D6AC-AD2C-43A0-8B69-83317F7B1494}"/>
    <cellStyle name="40% - Accent4 2 3 4 4" xfId="10929" xr:uid="{9B9CD184-A980-4A1E-A141-CC9E6E47E7D6}"/>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9A66A866-5059-4653-B3DC-83EEF1F9D3E7}"/>
    <cellStyle name="40% - Accent4 2 3 5 2 3" xfId="13487" xr:uid="{84D1D2F8-577A-4171-9549-E1E756DACEA7}"/>
    <cellStyle name="40% - Accent4 2 3 5 3" xfId="6233" xr:uid="{00000000-0005-0000-0000-0000DB050000}"/>
    <cellStyle name="40% - Accent4 2 3 5 3 2" xfId="15559" xr:uid="{59BA453A-AEB6-4A9E-BC8C-C35A5A2CD8F7}"/>
    <cellStyle name="40% - Accent4 2 3 5 4" xfId="11342" xr:uid="{D0A6F0EE-D376-4C41-8A95-81ACE47FA7F5}"/>
    <cellStyle name="40% - Accent4 2 3 6" xfId="2340" xr:uid="{00000000-0005-0000-0000-0000DC050000}"/>
    <cellStyle name="40% - Accent4 2 3 6 2" xfId="6646" xr:uid="{00000000-0005-0000-0000-0000DD050000}"/>
    <cellStyle name="40% - Accent4 2 3 6 2 2" xfId="15972" xr:uid="{ECFEF63B-E2AF-402E-9680-9C5F4E82559F}"/>
    <cellStyle name="40% - Accent4 2 3 6 3" xfId="11755" xr:uid="{A294B311-3BA7-4F2D-9E41-961D7181CCB7}"/>
    <cellStyle name="40% - Accent4 2 3 7" xfId="4580" xr:uid="{00000000-0005-0000-0000-0000DE050000}"/>
    <cellStyle name="40% - Accent4 2 3 7 2" xfId="13906" xr:uid="{343BE7E1-B8A2-4A4C-A29F-4F3B51EBA3FA}"/>
    <cellStyle name="40% - Accent4 2 3 8" xfId="9008" xr:uid="{270F4CAB-C86F-4D9D-804F-69497913908B}"/>
    <cellStyle name="40% - Accent4 2 3 9" xfId="9689" xr:uid="{F3866CFC-D668-4A2C-BC9C-62CF14907F54}"/>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1E97695F-30ED-48C8-9D7B-5ED0CB3232DF}"/>
    <cellStyle name="40% - Accent4 2 4 2 3" xfId="12245" xr:uid="{F1CDDF98-6063-4338-B8EF-C99E7179B04E}"/>
    <cellStyle name="40% - Accent4 2 4 3" xfId="4991" xr:uid="{00000000-0005-0000-0000-0000E2050000}"/>
    <cellStyle name="40% - Accent4 2 4 3 2" xfId="14317" xr:uid="{B76B3669-476C-486A-AB10-3E7A5226891B}"/>
    <cellStyle name="40% - Accent4 2 4 4" xfId="9225" xr:uid="{40EEB981-54C4-40E4-A2F9-BCD479248D23}"/>
    <cellStyle name="40% - Accent4 2 4 5" xfId="10100" xr:uid="{32FBC436-2B12-49A6-AA65-CA28C2516795}"/>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14D306B0-4A81-41FD-890B-DBE5710D981F}"/>
    <cellStyle name="40% - Accent4 2 5 2 3" xfId="12658" xr:uid="{C50D49D0-EAEF-41AF-A165-45F165AF763A}"/>
    <cellStyle name="40% - Accent4 2 5 3" xfId="5404" xr:uid="{00000000-0005-0000-0000-0000E6050000}"/>
    <cellStyle name="40% - Accent4 2 5 3 2" xfId="14730" xr:uid="{AB3C48D5-1F86-47B6-8C53-1AC2433F1727}"/>
    <cellStyle name="40% - Accent4 2 5 4" xfId="10513" xr:uid="{6CD9DE07-270A-4F89-AE6D-EF4B6157CFD5}"/>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B507E573-EC39-443D-A75C-792667B040FD}"/>
    <cellStyle name="40% - Accent4 2 6 2 3" xfId="13071" xr:uid="{33BC0D81-6D36-4A90-A2B9-57E14ACF51E9}"/>
    <cellStyle name="40% - Accent4 2 6 3" xfId="5817" xr:uid="{00000000-0005-0000-0000-0000EA050000}"/>
    <cellStyle name="40% - Accent4 2 6 3 2" xfId="15143" xr:uid="{7D098676-02BD-4838-9BF9-52D6B3022600}"/>
    <cellStyle name="40% - Accent4 2 6 4" xfId="10926" xr:uid="{343F40E9-9CAE-4521-9946-BCF6434ABCB8}"/>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9E2A792B-499D-466D-9A32-8C0C0EECF664}"/>
    <cellStyle name="40% - Accent4 2 7 2 3" xfId="13484" xr:uid="{B6322C6B-A9F1-4C84-81EE-A294C9423564}"/>
    <cellStyle name="40% - Accent4 2 7 3" xfId="6230" xr:uid="{00000000-0005-0000-0000-0000EE050000}"/>
    <cellStyle name="40% - Accent4 2 7 3 2" xfId="15556" xr:uid="{4EE76ADA-45FA-4E8E-99C6-61C18D415C78}"/>
    <cellStyle name="40% - Accent4 2 7 4" xfId="11339" xr:uid="{5357F1D3-39E9-45C3-A493-F2593CDAD8B2}"/>
    <cellStyle name="40% - Accent4 2 8" xfId="2337" xr:uid="{00000000-0005-0000-0000-0000EF050000}"/>
    <cellStyle name="40% - Accent4 2 8 2" xfId="6643" xr:uid="{00000000-0005-0000-0000-0000F0050000}"/>
    <cellStyle name="40% - Accent4 2 8 2 2" xfId="15969" xr:uid="{93CCFD41-619D-4A24-A328-DCF6C8FF6B88}"/>
    <cellStyle name="40% - Accent4 2 8 3" xfId="11752" xr:uid="{C7237083-3526-4263-A1FC-F2C52DDBFE58}"/>
    <cellStyle name="40% - Accent4 2 9" xfId="4577" xr:uid="{00000000-0005-0000-0000-0000F1050000}"/>
    <cellStyle name="40% - Accent4 2 9 2" xfId="13903" xr:uid="{656394ED-6722-464E-B804-CB66E28A39D3}"/>
    <cellStyle name="40% - Accent4 3" xfId="78" xr:uid="{00000000-0005-0000-0000-0000F2050000}"/>
    <cellStyle name="40% - Accent4 3 10" xfId="9690" xr:uid="{4B8E8B74-B08C-4112-8B5F-1CB0A2F6CE6F}"/>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C3FDC028-D0D7-4A71-A31F-75EEC676AAE2}"/>
    <cellStyle name="40% - Accent4 3 2 2 2 3" xfId="12250" xr:uid="{1E57FFA1-ECDE-4151-9AF3-2E911A5B15F4}"/>
    <cellStyle name="40% - Accent4 3 2 2 3" xfId="4996" xr:uid="{00000000-0005-0000-0000-0000F7050000}"/>
    <cellStyle name="40% - Accent4 3 2 2 3 2" xfId="14322" xr:uid="{FAF12227-661A-463C-B5C9-E2621CDE8822}"/>
    <cellStyle name="40% - Accent4 3 2 2 4" xfId="9500" xr:uid="{EAAAC99F-A3A1-40FB-B78D-6862EF121B7A}"/>
    <cellStyle name="40% - Accent4 3 2 2 5" xfId="10105" xr:uid="{243CB318-17A2-4DA5-A7F0-6655F44746AF}"/>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A21B7B7B-C70E-482C-8460-3E01A659A25F}"/>
    <cellStyle name="40% - Accent4 3 2 3 2 3" xfId="12663" xr:uid="{A7155FD8-2D21-4D6E-AE27-39E0B76E8974}"/>
    <cellStyle name="40% - Accent4 3 2 3 3" xfId="5409" xr:uid="{00000000-0005-0000-0000-0000FB050000}"/>
    <cellStyle name="40% - Accent4 3 2 3 3 2" xfId="14735" xr:uid="{C1CA2A2F-6442-46E4-BFCD-599B1B5818B3}"/>
    <cellStyle name="40% - Accent4 3 2 3 4" xfId="10518" xr:uid="{B2CD3A59-B0A3-46BE-9DB2-929A21528C19}"/>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CCC005E5-E5EC-4386-896B-E01220E83BBF}"/>
    <cellStyle name="40% - Accent4 3 2 4 2 3" xfId="13076" xr:uid="{595AE44F-5EA9-4460-9376-B5807FC63816}"/>
    <cellStyle name="40% - Accent4 3 2 4 3" xfId="5822" xr:uid="{00000000-0005-0000-0000-0000FF050000}"/>
    <cellStyle name="40% - Accent4 3 2 4 3 2" xfId="15148" xr:uid="{4045694D-8143-4CE4-9CFC-549F1CC5CA19}"/>
    <cellStyle name="40% - Accent4 3 2 4 4" xfId="10931" xr:uid="{3B682E02-51B7-4A4D-A4D2-25073679487F}"/>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A39CE8BF-5034-4D70-91FE-2766AC4C3811}"/>
    <cellStyle name="40% - Accent4 3 2 5 2 3" xfId="13489" xr:uid="{E45FA241-FA57-4DB0-936F-BE969E9FA584}"/>
    <cellStyle name="40% - Accent4 3 2 5 3" xfId="6235" xr:uid="{00000000-0005-0000-0000-000003060000}"/>
    <cellStyle name="40% - Accent4 3 2 5 3 2" xfId="15561" xr:uid="{0A8490AF-156A-42C7-AA20-008889798734}"/>
    <cellStyle name="40% - Accent4 3 2 5 4" xfId="11344" xr:uid="{FC574ECE-F167-4B4A-8AAE-AD0E252ED371}"/>
    <cellStyle name="40% - Accent4 3 2 6" xfId="2342" xr:uid="{00000000-0005-0000-0000-000004060000}"/>
    <cellStyle name="40% - Accent4 3 2 6 2" xfId="6648" xr:uid="{00000000-0005-0000-0000-000005060000}"/>
    <cellStyle name="40% - Accent4 3 2 6 2 2" xfId="15974" xr:uid="{C48D5EB2-AAE2-4E61-9051-850092FF2FDC}"/>
    <cellStyle name="40% - Accent4 3 2 6 3" xfId="11757" xr:uid="{1EFB5843-6831-4C7C-BB43-91ED72BD600D}"/>
    <cellStyle name="40% - Accent4 3 2 7" xfId="4582" xr:uid="{00000000-0005-0000-0000-000006060000}"/>
    <cellStyle name="40% - Accent4 3 2 7 2" xfId="13908" xr:uid="{48289968-3AC5-4143-91BF-6D33FA41EC66}"/>
    <cellStyle name="40% - Accent4 3 2 8" xfId="9075" xr:uid="{6C51FF47-5618-4E1E-BC97-01FFF287A6C3}"/>
    <cellStyle name="40% - Accent4 3 2 9" xfId="9691" xr:uid="{8BE2CCF9-FC60-4C5C-A980-16DFA60DCC3D}"/>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9C111FA0-CE78-421F-98BF-2BBE30F8199E}"/>
    <cellStyle name="40% - Accent4 3 3 2 3" xfId="12249" xr:uid="{C81BFBEE-7AF7-4B25-8A43-54F0D7FCCF10}"/>
    <cellStyle name="40% - Accent4 3 3 3" xfId="4995" xr:uid="{00000000-0005-0000-0000-00000A060000}"/>
    <cellStyle name="40% - Accent4 3 3 3 2" xfId="14321" xr:uid="{C0A2FAA3-C728-488C-943D-AE211DDBB52C}"/>
    <cellStyle name="40% - Accent4 3 3 4" xfId="9293" xr:uid="{4A28D7F5-3617-45DC-A350-6C6596CDA765}"/>
    <cellStyle name="40% - Accent4 3 3 5" xfId="10104" xr:uid="{1B9D90FD-7C91-4C6F-9042-C2CD2A084B0B}"/>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2ACFD74D-0BB2-4C16-AA19-CC5B4D94755A}"/>
    <cellStyle name="40% - Accent4 3 4 2 3" xfId="12662" xr:uid="{570CEC77-A67B-417B-9BF8-A1FD4B5B4C41}"/>
    <cellStyle name="40% - Accent4 3 4 3" xfId="5408" xr:uid="{00000000-0005-0000-0000-00000E060000}"/>
    <cellStyle name="40% - Accent4 3 4 3 2" xfId="14734" xr:uid="{6C258580-7984-4626-AE33-1787E4CFDECF}"/>
    <cellStyle name="40% - Accent4 3 4 4" xfId="10517" xr:uid="{0F755DE3-8912-4A35-8C3C-9931109FB1C3}"/>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3AC72B56-E930-4C33-A52D-8240A1C96261}"/>
    <cellStyle name="40% - Accent4 3 5 2 3" xfId="13075" xr:uid="{0844A255-2BFC-4019-8934-B3C8831E3E48}"/>
    <cellStyle name="40% - Accent4 3 5 3" xfId="5821" xr:uid="{00000000-0005-0000-0000-000012060000}"/>
    <cellStyle name="40% - Accent4 3 5 3 2" xfId="15147" xr:uid="{58570047-84EA-4C99-81E0-BF5E6C8E974E}"/>
    <cellStyle name="40% - Accent4 3 5 4" xfId="10930" xr:uid="{D5C47026-C11A-4DDF-B70A-EF7550971135}"/>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70D619E4-BFB6-4ACA-938C-F4EC49B51A13}"/>
    <cellStyle name="40% - Accent4 3 6 2 3" xfId="13488" xr:uid="{7CD345F0-E73B-42BE-999D-3F2A75DC5E69}"/>
    <cellStyle name="40% - Accent4 3 6 3" xfId="6234" xr:uid="{00000000-0005-0000-0000-000016060000}"/>
    <cellStyle name="40% - Accent4 3 6 3 2" xfId="15560" xr:uid="{4BC4C8B1-EED1-4F81-B8E4-80F015C29A1F}"/>
    <cellStyle name="40% - Accent4 3 6 4" xfId="11343" xr:uid="{33B1B4B2-C6B3-4F10-9EB5-7C6941F9E011}"/>
    <cellStyle name="40% - Accent4 3 7" xfId="2341" xr:uid="{00000000-0005-0000-0000-000017060000}"/>
    <cellStyle name="40% - Accent4 3 7 2" xfId="6647" xr:uid="{00000000-0005-0000-0000-000018060000}"/>
    <cellStyle name="40% - Accent4 3 7 2 2" xfId="15973" xr:uid="{8155FDB9-B9C0-4571-BB9F-19BA7662121A}"/>
    <cellStyle name="40% - Accent4 3 7 3" xfId="11756" xr:uid="{BFECA54B-C462-495F-A437-A53B93471DF3}"/>
    <cellStyle name="40% - Accent4 3 8" xfId="4581" xr:uid="{00000000-0005-0000-0000-000019060000}"/>
    <cellStyle name="40% - Accent4 3 8 2" xfId="13907" xr:uid="{33BD5DBD-1333-402B-9082-1D9E4E988B8A}"/>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A7F06391-70DA-40BE-8D4B-13E8E5B872B7}"/>
    <cellStyle name="40% - Accent4 4 2 2 3" xfId="12251" xr:uid="{F97C1769-28F4-4CFA-A5FA-F3159AD2344A}"/>
    <cellStyle name="40% - Accent4 4 2 3" xfId="4997" xr:uid="{00000000-0005-0000-0000-00001E060000}"/>
    <cellStyle name="40% - Accent4 4 2 3 2" xfId="14323" xr:uid="{7B4375F2-1BAF-4F5C-A75D-5C3B6A8DDA4D}"/>
    <cellStyle name="40% - Accent4 4 2 4" xfId="9379" xr:uid="{EE31EAE0-1741-4D6E-B7B4-C5DB59044F55}"/>
    <cellStyle name="40% - Accent4 4 2 5" xfId="10106" xr:uid="{2A02E4C8-46D7-4EB8-976A-213C1CB7808C}"/>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B58485AC-B8B7-42EB-B0A1-34B00654A488}"/>
    <cellStyle name="40% - Accent4 4 3 2 3" xfId="12664" xr:uid="{0093AEE1-3D67-4029-8FA6-69B2B56AF2B5}"/>
    <cellStyle name="40% - Accent4 4 3 3" xfId="5410" xr:uid="{00000000-0005-0000-0000-000022060000}"/>
    <cellStyle name="40% - Accent4 4 3 3 2" xfId="14736" xr:uid="{0A870911-ED2C-4A9E-8461-9613FE61BBD4}"/>
    <cellStyle name="40% - Accent4 4 3 4" xfId="10519" xr:uid="{C9E0C5DD-BFAB-4DD1-9C6F-27943994C11E}"/>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04A469C3-B7BE-41FF-A49D-53F710FF4B01}"/>
    <cellStyle name="40% - Accent4 4 4 2 3" xfId="13077" xr:uid="{F2E7794B-1C60-4117-8173-3FB1414353B9}"/>
    <cellStyle name="40% - Accent4 4 4 3" xfId="5823" xr:uid="{00000000-0005-0000-0000-000026060000}"/>
    <cellStyle name="40% - Accent4 4 4 3 2" xfId="15149" xr:uid="{C435C482-7958-41FC-B379-A7BE598BF1B0}"/>
    <cellStyle name="40% - Accent4 4 4 4" xfId="10932" xr:uid="{8439A5C4-702B-4F0E-BF29-A62D9E961AE8}"/>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11626023-6624-47BE-887B-9AE19A3BFF3D}"/>
    <cellStyle name="40% - Accent4 4 5 2 3" xfId="13490" xr:uid="{55987DB4-18B7-48C1-BEA3-528D89BB19F9}"/>
    <cellStyle name="40% - Accent4 4 5 3" xfId="6236" xr:uid="{00000000-0005-0000-0000-00002A060000}"/>
    <cellStyle name="40% - Accent4 4 5 3 2" xfId="15562" xr:uid="{6D12F79F-C023-4883-81E3-6D4D3FDA24F5}"/>
    <cellStyle name="40% - Accent4 4 5 4" xfId="11345" xr:uid="{4EE28A32-2B84-4CD5-836B-96EC494812E1}"/>
    <cellStyle name="40% - Accent4 4 6" xfId="2343" xr:uid="{00000000-0005-0000-0000-00002B060000}"/>
    <cellStyle name="40% - Accent4 4 6 2" xfId="6649" xr:uid="{00000000-0005-0000-0000-00002C060000}"/>
    <cellStyle name="40% - Accent4 4 6 2 2" xfId="15975" xr:uid="{6578900C-49B6-44D4-9925-D5F9DA0B8FC4}"/>
    <cellStyle name="40% - Accent4 4 6 3" xfId="11758" xr:uid="{3342B457-9C2D-4F3C-8481-4C4F1DD93EEA}"/>
    <cellStyle name="40% - Accent4 4 7" xfId="4583" xr:uid="{00000000-0005-0000-0000-00002D060000}"/>
    <cellStyle name="40% - Accent4 4 7 2" xfId="13909" xr:uid="{13052F73-A112-4394-BCA1-94DCB1F846FF}"/>
    <cellStyle name="40% - Accent4 4 8" xfId="8954" xr:uid="{2C178683-58B3-4513-85E7-15FAC3AC035D}"/>
    <cellStyle name="40% - Accent4 4 9" xfId="9692" xr:uid="{9A048D9C-906D-47B9-9611-238E52716450}"/>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3187A212-9CC2-4C1A-92FB-02C0718478DE}"/>
    <cellStyle name="40% - Accent4 5 2 3" xfId="12244" xr:uid="{4EE7D8BA-DD8C-40D1-B299-6DD9E4636B46}"/>
    <cellStyle name="40% - Accent4 5 3" xfId="4990" xr:uid="{00000000-0005-0000-0000-000031060000}"/>
    <cellStyle name="40% - Accent4 5 3 2" xfId="14316" xr:uid="{C0CD6B47-8CEF-41F5-B564-31152F55B11E}"/>
    <cellStyle name="40% - Accent4 5 4" xfId="9187" xr:uid="{33022C89-0CDD-4091-8005-358F63FF8F46}"/>
    <cellStyle name="40% - Accent4 5 5" xfId="10099" xr:uid="{D6BD87BA-5D66-4A36-BA25-12790E783A6A}"/>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684BAAA6-286B-428A-BF7E-9C7CA95F460B}"/>
    <cellStyle name="40% - Accent4 6 2 3" xfId="12657" xr:uid="{4FFBDA30-8BD1-4D95-9AAE-34DCD9D48E64}"/>
    <cellStyle name="40% - Accent4 6 3" xfId="5403" xr:uid="{00000000-0005-0000-0000-000035060000}"/>
    <cellStyle name="40% - Accent4 6 3 2" xfId="14729" xr:uid="{84B1D407-ECFB-4333-8ACB-B55BDFFF05D4}"/>
    <cellStyle name="40% - Accent4 6 4" xfId="10512" xr:uid="{28605418-7FE2-4D09-AF3A-28977CAB9F79}"/>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4D496C47-E44C-4661-9271-5B7AAA1CF5EF}"/>
    <cellStyle name="40% - Accent4 7 2 3" xfId="13070" xr:uid="{48A2FD71-E028-4276-BACE-59EC4503BA33}"/>
    <cellStyle name="40% - Accent4 7 3" xfId="5816" xr:uid="{00000000-0005-0000-0000-000039060000}"/>
    <cellStyle name="40% - Accent4 7 3 2" xfId="15142" xr:uid="{1A2D3BFE-F614-4222-831C-0BA19AB9B0D3}"/>
    <cellStyle name="40% - Accent4 7 4" xfId="10925" xr:uid="{BF3AA58C-DA93-4D89-A624-AE3D88781072}"/>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965CB64B-E012-48D6-B3DB-45D34ED9017E}"/>
    <cellStyle name="40% - Accent4 8 2 3" xfId="13483" xr:uid="{2C59EA6F-2EDA-415C-914A-C38019D284DC}"/>
    <cellStyle name="40% - Accent4 8 3" xfId="6229" xr:uid="{00000000-0005-0000-0000-00003D060000}"/>
    <cellStyle name="40% - Accent4 8 3 2" xfId="15555" xr:uid="{57DEBDA7-2F5E-402E-87DB-22F760BEA4C4}"/>
    <cellStyle name="40% - Accent4 8 4" xfId="11338" xr:uid="{9A3BECA9-FF1A-4E5E-ACC5-03D784C94472}"/>
    <cellStyle name="40% - Accent4 9" xfId="2336" xr:uid="{00000000-0005-0000-0000-00003E060000}"/>
    <cellStyle name="40% - Accent4 9 2" xfId="6642" xr:uid="{00000000-0005-0000-0000-00003F060000}"/>
    <cellStyle name="40% - Accent4 9 2 2" xfId="15968" xr:uid="{E625463B-C070-4D63-9364-4915EEBAC6E6}"/>
    <cellStyle name="40% - Accent4 9 3" xfId="11751" xr:uid="{C2229832-4EA9-4A76-AEED-673DA8988E7D}"/>
    <cellStyle name="40% - Accent5" xfId="81" builtinId="47" customBuiltin="1"/>
    <cellStyle name="40% - Accent5 10" xfId="4584" xr:uid="{00000000-0005-0000-0000-000041060000}"/>
    <cellStyle name="40% - Accent5 10 2" xfId="13910" xr:uid="{ABA2F60A-8EB8-479B-9319-39FCB18E9991}"/>
    <cellStyle name="40% - Accent5 11" xfId="8767" xr:uid="{7A46ADF8-3420-4D4A-A3FE-8E96F0FA38E7}"/>
    <cellStyle name="40% - Accent5 12" xfId="9693" xr:uid="{DB57DD43-88E9-4107-9B31-0DDB5B0882F6}"/>
    <cellStyle name="40% - Accent5 2" xfId="82" xr:uid="{00000000-0005-0000-0000-000042060000}"/>
    <cellStyle name="40% - Accent5 2 10" xfId="8802" xr:uid="{CF9BFF45-99AC-47A3-8B01-051C55FBB24D}"/>
    <cellStyle name="40% - Accent5 2 11" xfId="9694" xr:uid="{1E5BE0E6-8CAC-41C8-ADD5-BF436EEC7149}"/>
    <cellStyle name="40% - Accent5 2 2" xfId="83" xr:uid="{00000000-0005-0000-0000-000043060000}"/>
    <cellStyle name="40% - Accent5 2 2 10" xfId="9695" xr:uid="{AFA12120-8D7C-4C7E-AE07-3295ABD55222}"/>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BC84D42C-6CC3-47F3-AFCF-7442F1798F99}"/>
    <cellStyle name="40% - Accent5 2 2 2 2 2 3" xfId="12255" xr:uid="{4C4C05AE-7A94-4E59-8D97-1C9AF391656C}"/>
    <cellStyle name="40% - Accent5 2 2 2 2 3" xfId="5001" xr:uid="{00000000-0005-0000-0000-000048060000}"/>
    <cellStyle name="40% - Accent5 2 2 2 2 3 2" xfId="14327" xr:uid="{294B0002-8AA3-4A5D-A100-800261F8E342}"/>
    <cellStyle name="40% - Accent5 2 2 2 2 4" xfId="9537" xr:uid="{83834145-5D3F-4083-A609-6DB90651C4CE}"/>
    <cellStyle name="40% - Accent5 2 2 2 2 5" xfId="10110" xr:uid="{038DD57E-5F67-4F02-9C8C-09C42C474655}"/>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4531A5F9-97A8-4316-9E42-1DD3EBC20806}"/>
    <cellStyle name="40% - Accent5 2 2 2 3 2 3" xfId="12668" xr:uid="{DB877563-FEE4-441F-9725-D8B362ACC9D3}"/>
    <cellStyle name="40% - Accent5 2 2 2 3 3" xfId="5414" xr:uid="{00000000-0005-0000-0000-00004C060000}"/>
    <cellStyle name="40% - Accent5 2 2 2 3 3 2" xfId="14740" xr:uid="{0783B7C2-0EC9-4C08-93E5-F06B612BE125}"/>
    <cellStyle name="40% - Accent5 2 2 2 3 4" xfId="10523" xr:uid="{FBB80F21-C86D-44AF-8FAF-0FF401F2A8D3}"/>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36AA25A3-AA42-47C6-8524-A5E32454B244}"/>
    <cellStyle name="40% - Accent5 2 2 2 4 2 3" xfId="13081" xr:uid="{F34C205D-02A1-4707-B337-9CB14C3CC731}"/>
    <cellStyle name="40% - Accent5 2 2 2 4 3" xfId="5827" xr:uid="{00000000-0005-0000-0000-000050060000}"/>
    <cellStyle name="40% - Accent5 2 2 2 4 3 2" xfId="15153" xr:uid="{87E7C43E-D23A-4142-9415-653393AA4A28}"/>
    <cellStyle name="40% - Accent5 2 2 2 4 4" xfId="10936" xr:uid="{A82862A8-F657-4633-9CE9-8A924F80564D}"/>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155407AB-9F73-445D-9F7A-F306D92058EC}"/>
    <cellStyle name="40% - Accent5 2 2 2 5 2 3" xfId="13494" xr:uid="{DAEC7442-70E3-43D3-923D-966168083E3F}"/>
    <cellStyle name="40% - Accent5 2 2 2 5 3" xfId="6240" xr:uid="{00000000-0005-0000-0000-000054060000}"/>
    <cellStyle name="40% - Accent5 2 2 2 5 3 2" xfId="15566" xr:uid="{755C13BC-3EB0-4BB9-BB80-BAB02C4F1589}"/>
    <cellStyle name="40% - Accent5 2 2 2 5 4" xfId="11349" xr:uid="{A0846237-2F62-463D-A83D-F6ADC753FEF1}"/>
    <cellStyle name="40% - Accent5 2 2 2 6" xfId="2347" xr:uid="{00000000-0005-0000-0000-000055060000}"/>
    <cellStyle name="40% - Accent5 2 2 2 6 2" xfId="6653" xr:uid="{00000000-0005-0000-0000-000056060000}"/>
    <cellStyle name="40% - Accent5 2 2 2 6 2 2" xfId="15979" xr:uid="{07A4D33C-4868-403D-8721-B827F5F78DD2}"/>
    <cellStyle name="40% - Accent5 2 2 2 6 3" xfId="11762" xr:uid="{52325D4B-391F-470C-810F-C62E25C03AB4}"/>
    <cellStyle name="40% - Accent5 2 2 2 7" xfId="4587" xr:uid="{00000000-0005-0000-0000-000057060000}"/>
    <cellStyle name="40% - Accent5 2 2 2 7 2" xfId="13913" xr:uid="{D4BD3452-EA8A-4FA8-A7BC-F5113B646AB9}"/>
    <cellStyle name="40% - Accent5 2 2 2 8" xfId="9112" xr:uid="{65D0CC40-E9D0-4CE3-B684-8DE4A2C7BCD7}"/>
    <cellStyle name="40% - Accent5 2 2 2 9" xfId="9696" xr:uid="{BBC48581-459F-43DF-837F-F3762D916560}"/>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43BB3BB6-1BB6-4CC7-8715-11C29087F931}"/>
    <cellStyle name="40% - Accent5 2 2 3 2 3" xfId="12254" xr:uid="{506D6BDD-6699-499C-A4C7-5DB3568C6CFE}"/>
    <cellStyle name="40% - Accent5 2 2 3 3" xfId="5000" xr:uid="{00000000-0005-0000-0000-00005B060000}"/>
    <cellStyle name="40% - Accent5 2 2 3 3 2" xfId="14326" xr:uid="{9B2D1797-3D91-4E32-B5EA-E3CC98F58B60}"/>
    <cellStyle name="40% - Accent5 2 2 3 4" xfId="9330" xr:uid="{75959B30-FD84-42A5-95AE-69048CCC8361}"/>
    <cellStyle name="40% - Accent5 2 2 3 5" xfId="10109" xr:uid="{05E7C784-4999-4E67-8645-8BFA78789BE1}"/>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E7D56E9E-FC9C-4311-8AA3-A02B9D7EC0BC}"/>
    <cellStyle name="40% - Accent5 2 2 4 2 3" xfId="12667" xr:uid="{7F458FE4-4209-4D64-82AD-784CA9393F62}"/>
    <cellStyle name="40% - Accent5 2 2 4 3" xfId="5413" xr:uid="{00000000-0005-0000-0000-00005F060000}"/>
    <cellStyle name="40% - Accent5 2 2 4 3 2" xfId="14739" xr:uid="{8ECAEB58-FAD1-43A7-AE88-00C951E2886B}"/>
    <cellStyle name="40% - Accent5 2 2 4 4" xfId="10522" xr:uid="{9BB5112A-8149-4A6C-A397-71351B16B7A5}"/>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1355948D-118F-46A2-BB72-88D0FFDFAC09}"/>
    <cellStyle name="40% - Accent5 2 2 5 2 3" xfId="13080" xr:uid="{B8CACE8D-E6C7-4FE6-A368-803A0CE5939A}"/>
    <cellStyle name="40% - Accent5 2 2 5 3" xfId="5826" xr:uid="{00000000-0005-0000-0000-000063060000}"/>
    <cellStyle name="40% - Accent5 2 2 5 3 2" xfId="15152" xr:uid="{B5177CB0-867C-40A4-8EDD-A53481C5B77F}"/>
    <cellStyle name="40% - Accent5 2 2 5 4" xfId="10935" xr:uid="{1F9198E0-D17A-4F4A-A037-8D899178D76E}"/>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B819D840-7714-460E-9203-31AF85C142E6}"/>
    <cellStyle name="40% - Accent5 2 2 6 2 3" xfId="13493" xr:uid="{9E49AD15-3173-4491-8CCD-A53B11E64A0F}"/>
    <cellStyle name="40% - Accent5 2 2 6 3" xfId="6239" xr:uid="{00000000-0005-0000-0000-000067060000}"/>
    <cellStyle name="40% - Accent5 2 2 6 3 2" xfId="15565" xr:uid="{7B588E6C-3353-49F4-9EE9-5AA9B92A675D}"/>
    <cellStyle name="40% - Accent5 2 2 6 4" xfId="11348" xr:uid="{24B7030E-8AD1-4475-B5F5-AC44F33A80FA}"/>
    <cellStyle name="40% - Accent5 2 2 7" xfId="2346" xr:uid="{00000000-0005-0000-0000-000068060000}"/>
    <cellStyle name="40% - Accent5 2 2 7 2" xfId="6652" xr:uid="{00000000-0005-0000-0000-000069060000}"/>
    <cellStyle name="40% - Accent5 2 2 7 2 2" xfId="15978" xr:uid="{30D3B9BB-EA18-4F4B-A03D-E107F623D061}"/>
    <cellStyle name="40% - Accent5 2 2 7 3" xfId="11761" xr:uid="{823B1C0D-6393-4622-9FAA-5743B7959FB7}"/>
    <cellStyle name="40% - Accent5 2 2 8" xfId="4586" xr:uid="{00000000-0005-0000-0000-00006A060000}"/>
    <cellStyle name="40% - Accent5 2 2 8 2" xfId="13912" xr:uid="{1D860557-B46A-421D-8EB3-1125E1C97F1D}"/>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35B941A6-E028-4B2A-BF23-E8ABAE7F9313}"/>
    <cellStyle name="40% - Accent5 2 3 2 2 3" xfId="12256" xr:uid="{50F2B9DE-85D9-4A2E-80B6-44FD89B26213}"/>
    <cellStyle name="40% - Accent5 2 3 2 3" xfId="5002" xr:uid="{00000000-0005-0000-0000-00006F060000}"/>
    <cellStyle name="40% - Accent5 2 3 2 3 2" xfId="14328" xr:uid="{8D9EB146-980D-4108-BE42-40BC413EC608}"/>
    <cellStyle name="40% - Accent5 2 3 2 4" xfId="9434" xr:uid="{512EAA64-F150-4B15-8534-EB34D6D41408}"/>
    <cellStyle name="40% - Accent5 2 3 2 5" xfId="10111" xr:uid="{BAB1AF42-BA56-43DC-AD5B-91D0C272C82B}"/>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37CD7F3E-28C3-4C59-BF50-3A713B5B7CB5}"/>
    <cellStyle name="40% - Accent5 2 3 3 2 3" xfId="12669" xr:uid="{4DB220E0-370A-4A1A-9A93-9ADC2170A978}"/>
    <cellStyle name="40% - Accent5 2 3 3 3" xfId="5415" xr:uid="{00000000-0005-0000-0000-000073060000}"/>
    <cellStyle name="40% - Accent5 2 3 3 3 2" xfId="14741" xr:uid="{8D8B9AA6-B706-4010-A655-5996B77037A7}"/>
    <cellStyle name="40% - Accent5 2 3 3 4" xfId="10524" xr:uid="{6E528641-BC98-4FBC-BC36-8714B69FFA06}"/>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56146FD7-9067-4ED8-A247-F4D59D55BCF4}"/>
    <cellStyle name="40% - Accent5 2 3 4 2 3" xfId="13082" xr:uid="{0736204B-DD50-4C35-BFF2-A472889E169C}"/>
    <cellStyle name="40% - Accent5 2 3 4 3" xfId="5828" xr:uid="{00000000-0005-0000-0000-000077060000}"/>
    <cellStyle name="40% - Accent5 2 3 4 3 2" xfId="15154" xr:uid="{890614FF-9506-4470-8928-0115045F63E3}"/>
    <cellStyle name="40% - Accent5 2 3 4 4" xfId="10937" xr:uid="{775BBCAD-6C12-4CB2-AD2F-68C32EB952DD}"/>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F37B0B72-9D30-491F-B981-194F0986B518}"/>
    <cellStyle name="40% - Accent5 2 3 5 2 3" xfId="13495" xr:uid="{9EBE8B22-2C5F-4646-BFCE-900EB8F8E7F1}"/>
    <cellStyle name="40% - Accent5 2 3 5 3" xfId="6241" xr:uid="{00000000-0005-0000-0000-00007B060000}"/>
    <cellStyle name="40% - Accent5 2 3 5 3 2" xfId="15567" xr:uid="{DB203EB7-59BF-47FD-AF36-149378EBA00F}"/>
    <cellStyle name="40% - Accent5 2 3 5 4" xfId="11350" xr:uid="{9C37D8DB-95CC-465B-A907-89E168E25848}"/>
    <cellStyle name="40% - Accent5 2 3 6" xfId="2348" xr:uid="{00000000-0005-0000-0000-00007C060000}"/>
    <cellStyle name="40% - Accent5 2 3 6 2" xfId="6654" xr:uid="{00000000-0005-0000-0000-00007D060000}"/>
    <cellStyle name="40% - Accent5 2 3 6 2 2" xfId="15980" xr:uid="{EEB5A073-C3C0-41CA-9A9A-F0EDE2DE005F}"/>
    <cellStyle name="40% - Accent5 2 3 6 3" xfId="11763" xr:uid="{083AABF2-563A-4175-9C62-7809FE91F45C}"/>
    <cellStyle name="40% - Accent5 2 3 7" xfId="4588" xr:uid="{00000000-0005-0000-0000-00007E060000}"/>
    <cellStyle name="40% - Accent5 2 3 7 2" xfId="13914" xr:uid="{18991248-64F4-400A-B32A-B3B7D6F730B7}"/>
    <cellStyle name="40% - Accent5 2 3 8" xfId="9009" xr:uid="{DE8B6E41-761F-4ED0-BA8A-00A6A898A2FC}"/>
    <cellStyle name="40% - Accent5 2 3 9" xfId="9697" xr:uid="{3EADBF2B-B1C9-4BD9-994E-8EE7FB8FC46B}"/>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7801EA85-8F21-47BA-8ADA-2C11FA9DE3C3}"/>
    <cellStyle name="40% - Accent5 2 4 2 3" xfId="12253" xr:uid="{3E6FB02C-A471-401F-A1EB-E5063669C282}"/>
    <cellStyle name="40% - Accent5 2 4 3" xfId="4999" xr:uid="{00000000-0005-0000-0000-000082060000}"/>
    <cellStyle name="40% - Accent5 2 4 3 2" xfId="14325" xr:uid="{DF1AC582-00E9-424F-99EA-91C9C5A9F319}"/>
    <cellStyle name="40% - Accent5 2 4 4" xfId="9226" xr:uid="{6A688709-D29B-458C-973B-231279FAFEF5}"/>
    <cellStyle name="40% - Accent5 2 4 5" xfId="10108" xr:uid="{5D5F3AF0-529F-45DC-A499-39F228A4D151}"/>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63F34A40-B7B8-4191-89B3-01EB98B0EA7B}"/>
    <cellStyle name="40% - Accent5 2 5 2 3" xfId="12666" xr:uid="{D80F837E-02CA-4219-92C6-EC2A2456E216}"/>
    <cellStyle name="40% - Accent5 2 5 3" xfId="5412" xr:uid="{00000000-0005-0000-0000-000086060000}"/>
    <cellStyle name="40% - Accent5 2 5 3 2" xfId="14738" xr:uid="{E537F2D0-A72E-4892-AAF3-8CDD8B408DC8}"/>
    <cellStyle name="40% - Accent5 2 5 4" xfId="10521" xr:uid="{3D1ACB9F-F80F-440C-9179-3BD2523CE8EE}"/>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C4345109-92B1-4914-85E4-15ACA6854E10}"/>
    <cellStyle name="40% - Accent5 2 6 2 3" xfId="13079" xr:uid="{DA70844B-DD5D-4BE5-9EA1-58BEFE83074B}"/>
    <cellStyle name="40% - Accent5 2 6 3" xfId="5825" xr:uid="{00000000-0005-0000-0000-00008A060000}"/>
    <cellStyle name="40% - Accent5 2 6 3 2" xfId="15151" xr:uid="{EE9AEFD4-5FEF-45F4-A296-7B4CFECF83B7}"/>
    <cellStyle name="40% - Accent5 2 6 4" xfId="10934" xr:uid="{BD0B3F72-1BCF-4604-894F-92395A2F7394}"/>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D9FE248E-908F-4B1D-BCA5-2EF88E83F1A1}"/>
    <cellStyle name="40% - Accent5 2 7 2 3" xfId="13492" xr:uid="{988C6713-A185-4063-B6EB-524B1BA1F908}"/>
    <cellStyle name="40% - Accent5 2 7 3" xfId="6238" xr:uid="{00000000-0005-0000-0000-00008E060000}"/>
    <cellStyle name="40% - Accent5 2 7 3 2" xfId="15564" xr:uid="{7DEB75DD-2E8F-424B-A018-C63CC77942E3}"/>
    <cellStyle name="40% - Accent5 2 7 4" xfId="11347" xr:uid="{E44ACF18-97C7-4ED7-A6AF-9A1FF0DCDAAB}"/>
    <cellStyle name="40% - Accent5 2 8" xfId="2345" xr:uid="{00000000-0005-0000-0000-00008F060000}"/>
    <cellStyle name="40% - Accent5 2 8 2" xfId="6651" xr:uid="{00000000-0005-0000-0000-000090060000}"/>
    <cellStyle name="40% - Accent5 2 8 2 2" xfId="15977" xr:uid="{D99F7FD3-7254-45FF-91B1-4262A6F8D57D}"/>
    <cellStyle name="40% - Accent5 2 8 3" xfId="11760" xr:uid="{4966E148-0DE1-4C34-B82B-C527396EC9AE}"/>
    <cellStyle name="40% - Accent5 2 9" xfId="4585" xr:uid="{00000000-0005-0000-0000-000091060000}"/>
    <cellStyle name="40% - Accent5 2 9 2" xfId="13911" xr:uid="{522B114C-4EB3-4765-8E67-E7B2A59C279E}"/>
    <cellStyle name="40% - Accent5 3" xfId="86" xr:uid="{00000000-0005-0000-0000-000092060000}"/>
    <cellStyle name="40% - Accent5 3 10" xfId="9698" xr:uid="{893FD72E-6338-4C26-B6B7-9C299A32CA51}"/>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CAA4A63D-72EB-476B-A99F-132020808B9A}"/>
    <cellStyle name="40% - Accent5 3 2 2 2 3" xfId="12258" xr:uid="{61B02049-0409-4767-90EB-824B5B7C012A}"/>
    <cellStyle name="40% - Accent5 3 2 2 3" xfId="5004" xr:uid="{00000000-0005-0000-0000-000097060000}"/>
    <cellStyle name="40% - Accent5 3 2 2 3 2" xfId="14330" xr:uid="{B3FA22B4-CF33-4FD1-8DAF-55353587DDFB}"/>
    <cellStyle name="40% - Accent5 3 2 2 4" xfId="9502" xr:uid="{96903B0D-DCFE-4149-8088-461BCB03A73B}"/>
    <cellStyle name="40% - Accent5 3 2 2 5" xfId="10113" xr:uid="{B7291E29-89EE-4579-B5C6-A58417AD1636}"/>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05CDD42D-4951-4AF4-A10F-0FACB9ECD1D5}"/>
    <cellStyle name="40% - Accent5 3 2 3 2 3" xfId="12671" xr:uid="{3C4C9D3A-B926-4EC2-8066-559D19A4043A}"/>
    <cellStyle name="40% - Accent5 3 2 3 3" xfId="5417" xr:uid="{00000000-0005-0000-0000-00009B060000}"/>
    <cellStyle name="40% - Accent5 3 2 3 3 2" xfId="14743" xr:uid="{5039EEB9-05BD-486E-9B17-EE666FACB143}"/>
    <cellStyle name="40% - Accent5 3 2 3 4" xfId="10526" xr:uid="{71F6733F-D3BA-4173-B5AD-AB119F254353}"/>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88550592-28C2-4787-935B-71348657962C}"/>
    <cellStyle name="40% - Accent5 3 2 4 2 3" xfId="13084" xr:uid="{284BA7FB-4DAB-4ABF-AD55-9DA370DE049D}"/>
    <cellStyle name="40% - Accent5 3 2 4 3" xfId="5830" xr:uid="{00000000-0005-0000-0000-00009F060000}"/>
    <cellStyle name="40% - Accent5 3 2 4 3 2" xfId="15156" xr:uid="{DEBC3654-3EE8-4821-8897-4A9D01CC0C34}"/>
    <cellStyle name="40% - Accent5 3 2 4 4" xfId="10939" xr:uid="{18C0E4D7-910A-4DF7-907B-49075464CDB8}"/>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18DAB5B5-305D-41A3-AECA-B3D123B52BF0}"/>
    <cellStyle name="40% - Accent5 3 2 5 2 3" xfId="13497" xr:uid="{149A7CA5-A113-400B-A120-5F26D3856BCD}"/>
    <cellStyle name="40% - Accent5 3 2 5 3" xfId="6243" xr:uid="{00000000-0005-0000-0000-0000A3060000}"/>
    <cellStyle name="40% - Accent5 3 2 5 3 2" xfId="15569" xr:uid="{5EA0CE3F-4448-473D-AF87-AD45BE9B118C}"/>
    <cellStyle name="40% - Accent5 3 2 5 4" xfId="11352" xr:uid="{FCDFEE21-E67C-4185-BDB6-13E47E1075C5}"/>
    <cellStyle name="40% - Accent5 3 2 6" xfId="2350" xr:uid="{00000000-0005-0000-0000-0000A4060000}"/>
    <cellStyle name="40% - Accent5 3 2 6 2" xfId="6656" xr:uid="{00000000-0005-0000-0000-0000A5060000}"/>
    <cellStyle name="40% - Accent5 3 2 6 2 2" xfId="15982" xr:uid="{2C45EB78-031F-4755-8522-7882AE922971}"/>
    <cellStyle name="40% - Accent5 3 2 6 3" xfId="11765" xr:uid="{CDD2BED9-709D-45E8-B0BF-B4ABB3DB3F6C}"/>
    <cellStyle name="40% - Accent5 3 2 7" xfId="4590" xr:uid="{00000000-0005-0000-0000-0000A6060000}"/>
    <cellStyle name="40% - Accent5 3 2 7 2" xfId="13916" xr:uid="{2B517428-872F-423E-95D3-039B6C93033C}"/>
    <cellStyle name="40% - Accent5 3 2 8" xfId="9077" xr:uid="{8842DD15-54E4-487D-B492-3A505722387C}"/>
    <cellStyle name="40% - Accent5 3 2 9" xfId="9699" xr:uid="{2FD56041-55DB-4233-A220-F87EF0EC2285}"/>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4C9F3CB1-0B51-4012-9D59-E7F8AB6ED33D}"/>
    <cellStyle name="40% - Accent5 3 3 2 3" xfId="12257" xr:uid="{15F217A0-FA07-4EAB-A8AF-CAA88DB4033D}"/>
    <cellStyle name="40% - Accent5 3 3 3" xfId="5003" xr:uid="{00000000-0005-0000-0000-0000AA060000}"/>
    <cellStyle name="40% - Accent5 3 3 3 2" xfId="14329" xr:uid="{49062068-AD5A-4506-AD08-315FFBF321FA}"/>
    <cellStyle name="40% - Accent5 3 3 4" xfId="9295" xr:uid="{0D42C89E-252E-426A-8E1F-7D3AD6B9FE55}"/>
    <cellStyle name="40% - Accent5 3 3 5" xfId="10112" xr:uid="{6741752C-2F59-4851-8151-6596D9C7559F}"/>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3B124100-2F4F-45DD-B388-39C4596114B5}"/>
    <cellStyle name="40% - Accent5 3 4 2 3" xfId="12670" xr:uid="{ADD70CB7-B9D0-4E00-A856-6BF25361D31F}"/>
    <cellStyle name="40% - Accent5 3 4 3" xfId="5416" xr:uid="{00000000-0005-0000-0000-0000AE060000}"/>
    <cellStyle name="40% - Accent5 3 4 3 2" xfId="14742" xr:uid="{5CF8284F-53B7-4A0F-879C-A02A873FF156}"/>
    <cellStyle name="40% - Accent5 3 4 4" xfId="10525" xr:uid="{C9970194-B78B-4A31-9567-2BEAE3086DD6}"/>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7A08B5D5-580E-4282-A8A2-2FC5AEFA662D}"/>
    <cellStyle name="40% - Accent5 3 5 2 3" xfId="13083" xr:uid="{4F71850B-E94A-49BA-9A90-4ABD62D370D1}"/>
    <cellStyle name="40% - Accent5 3 5 3" xfId="5829" xr:uid="{00000000-0005-0000-0000-0000B2060000}"/>
    <cellStyle name="40% - Accent5 3 5 3 2" xfId="15155" xr:uid="{F69938DE-69E0-4F27-93CD-0D6F67D5FE9E}"/>
    <cellStyle name="40% - Accent5 3 5 4" xfId="10938" xr:uid="{9F870713-17F7-4D16-A942-4EF67FD8332D}"/>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41A6B918-FD40-4CEB-B552-233800C8432A}"/>
    <cellStyle name="40% - Accent5 3 6 2 3" xfId="13496" xr:uid="{BA5D7954-5DCD-4D76-8449-62EA1BD544FB}"/>
    <cellStyle name="40% - Accent5 3 6 3" xfId="6242" xr:uid="{00000000-0005-0000-0000-0000B6060000}"/>
    <cellStyle name="40% - Accent5 3 6 3 2" xfId="15568" xr:uid="{5E2780ED-7C38-420A-9969-49923B6FE534}"/>
    <cellStyle name="40% - Accent5 3 6 4" xfId="11351" xr:uid="{2549B690-0A7B-46BA-A3A1-00B749A4023B}"/>
    <cellStyle name="40% - Accent5 3 7" xfId="2349" xr:uid="{00000000-0005-0000-0000-0000B7060000}"/>
    <cellStyle name="40% - Accent5 3 7 2" xfId="6655" xr:uid="{00000000-0005-0000-0000-0000B8060000}"/>
    <cellStyle name="40% - Accent5 3 7 2 2" xfId="15981" xr:uid="{9BCE1614-0C9D-4218-A3FC-FCB1E182560D}"/>
    <cellStyle name="40% - Accent5 3 7 3" xfId="11764" xr:uid="{DC7333C7-0904-4F13-9F47-5F115FFBC3A8}"/>
    <cellStyle name="40% - Accent5 3 8" xfId="4589" xr:uid="{00000000-0005-0000-0000-0000B9060000}"/>
    <cellStyle name="40% - Accent5 3 8 2" xfId="13915" xr:uid="{AD166A0E-ADAB-4DAA-B349-E7CAA8DD9BD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FC468904-7546-4FFD-9419-28CA12651E76}"/>
    <cellStyle name="40% - Accent5 4 2 2 3" xfId="12259" xr:uid="{FC7299C2-3ECB-4A33-82FC-97566FD0F601}"/>
    <cellStyle name="40% - Accent5 4 2 3" xfId="5005" xr:uid="{00000000-0005-0000-0000-0000BE060000}"/>
    <cellStyle name="40% - Accent5 4 2 3 2" xfId="14331" xr:uid="{441CE6A7-280E-4AAB-A9E9-F7856B816012}"/>
    <cellStyle name="40% - Accent5 4 2 4" xfId="9381" xr:uid="{6D86932C-AFC4-4FF0-967D-0F56E90E02E1}"/>
    <cellStyle name="40% - Accent5 4 2 5" xfId="10114" xr:uid="{CC40EA6E-E900-401B-8436-0AEB0F5A7822}"/>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C39B06FA-3068-47BE-877F-572C2A379FB8}"/>
    <cellStyle name="40% - Accent5 4 3 2 3" xfId="12672" xr:uid="{9A06B59C-AF88-4964-BC53-CAA58A2B07E7}"/>
    <cellStyle name="40% - Accent5 4 3 3" xfId="5418" xr:uid="{00000000-0005-0000-0000-0000C2060000}"/>
    <cellStyle name="40% - Accent5 4 3 3 2" xfId="14744" xr:uid="{D80C60E1-AFF2-4728-A420-965DDC82254B}"/>
    <cellStyle name="40% - Accent5 4 3 4" xfId="10527" xr:uid="{5C7A93CA-0847-4BCD-A53C-4E90EDFC7DB1}"/>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5ED7A0A0-2623-490E-A0CB-8EEDCF090BF4}"/>
    <cellStyle name="40% - Accent5 4 4 2 3" xfId="13085" xr:uid="{C6996EE9-5FA2-40EB-BB0D-937771EAD412}"/>
    <cellStyle name="40% - Accent5 4 4 3" xfId="5831" xr:uid="{00000000-0005-0000-0000-0000C6060000}"/>
    <cellStyle name="40% - Accent5 4 4 3 2" xfId="15157" xr:uid="{64275513-296E-48DA-9A15-4235186DD6E6}"/>
    <cellStyle name="40% - Accent5 4 4 4" xfId="10940" xr:uid="{6BC34D3D-C043-4E7F-9C50-E651A478508D}"/>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257A2B78-65F8-4145-8E80-ADCE95CF8376}"/>
    <cellStyle name="40% - Accent5 4 5 2 3" xfId="13498" xr:uid="{DB96D572-8483-4C36-8BDA-2F8A8A56F36B}"/>
    <cellStyle name="40% - Accent5 4 5 3" xfId="6244" xr:uid="{00000000-0005-0000-0000-0000CA060000}"/>
    <cellStyle name="40% - Accent5 4 5 3 2" xfId="15570" xr:uid="{A8E6816E-EEC1-45F6-A651-053F4B81739D}"/>
    <cellStyle name="40% - Accent5 4 5 4" xfId="11353" xr:uid="{EC9F137E-F75C-430B-B766-01E503109AE2}"/>
    <cellStyle name="40% - Accent5 4 6" xfId="2351" xr:uid="{00000000-0005-0000-0000-0000CB060000}"/>
    <cellStyle name="40% - Accent5 4 6 2" xfId="6657" xr:uid="{00000000-0005-0000-0000-0000CC060000}"/>
    <cellStyle name="40% - Accent5 4 6 2 2" xfId="15983" xr:uid="{9158C785-FF60-44BA-A10C-C290902BFE5D}"/>
    <cellStyle name="40% - Accent5 4 6 3" xfId="11766" xr:uid="{DFABEA67-2732-40D2-A152-C8925A1E0E44}"/>
    <cellStyle name="40% - Accent5 4 7" xfId="4591" xr:uid="{00000000-0005-0000-0000-0000CD060000}"/>
    <cellStyle name="40% - Accent5 4 7 2" xfId="13917" xr:uid="{FB072933-987B-4145-A565-D793C5B04A22}"/>
    <cellStyle name="40% - Accent5 4 8" xfId="8956" xr:uid="{20EBAEFE-DF5E-4B38-878B-CDA5BD3DABC1}"/>
    <cellStyle name="40% - Accent5 4 9" xfId="9700" xr:uid="{D0CD183C-85A8-4A6B-9927-94EA87F544D1}"/>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B28D281B-4EC7-4F1F-9F4B-2B72F04A98F0}"/>
    <cellStyle name="40% - Accent5 5 2 3" xfId="12252" xr:uid="{C25A0A82-B93A-41D2-9F14-D793A5DA8209}"/>
    <cellStyle name="40% - Accent5 5 3" xfId="4998" xr:uid="{00000000-0005-0000-0000-0000D1060000}"/>
    <cellStyle name="40% - Accent5 5 3 2" xfId="14324" xr:uid="{A44BAADD-EBF9-48F3-9125-01A1B0E30FE7}"/>
    <cellStyle name="40% - Accent5 5 4" xfId="9189" xr:uid="{AE9A155E-B06B-4FF1-8984-8F7810581B15}"/>
    <cellStyle name="40% - Accent5 5 5" xfId="10107" xr:uid="{A6F80C6C-73B0-43FE-8D30-730FD81DF57F}"/>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C71B0C62-261F-423B-85E2-236B7DB6A817}"/>
    <cellStyle name="40% - Accent5 6 2 3" xfId="12665" xr:uid="{57E7F607-FE6A-4145-BDD8-4CC716035C28}"/>
    <cellStyle name="40% - Accent5 6 3" xfId="5411" xr:uid="{00000000-0005-0000-0000-0000D5060000}"/>
    <cellStyle name="40% - Accent5 6 3 2" xfId="14737" xr:uid="{7AE36CA3-F452-4B23-8AED-B63FA765C82D}"/>
    <cellStyle name="40% - Accent5 6 4" xfId="10520" xr:uid="{3407067B-4736-44B6-8398-8B6AF317AC85}"/>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7BDDDDD0-7940-4156-AE5E-4572562D22CD}"/>
    <cellStyle name="40% - Accent5 7 2 3" xfId="13078" xr:uid="{5F549C59-915F-4041-AF04-088436A8AF3A}"/>
    <cellStyle name="40% - Accent5 7 3" xfId="5824" xr:uid="{00000000-0005-0000-0000-0000D9060000}"/>
    <cellStyle name="40% - Accent5 7 3 2" xfId="15150" xr:uid="{34640E75-80B2-4DDE-A305-15AD47EA725B}"/>
    <cellStyle name="40% - Accent5 7 4" xfId="10933" xr:uid="{64DCB2EF-3DC0-4361-8BBA-F2C461662450}"/>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F3008500-570E-4F4F-9326-240464A1AB96}"/>
    <cellStyle name="40% - Accent5 8 2 3" xfId="13491" xr:uid="{27E5BBD6-5223-4B98-9106-C88EE5435366}"/>
    <cellStyle name="40% - Accent5 8 3" xfId="6237" xr:uid="{00000000-0005-0000-0000-0000DD060000}"/>
    <cellStyle name="40% - Accent5 8 3 2" xfId="15563" xr:uid="{ABD08E43-B9E2-46E1-9F93-5E91C9112562}"/>
    <cellStyle name="40% - Accent5 8 4" xfId="11346" xr:uid="{A7635081-94EA-4A78-BEFB-26EB438A56DF}"/>
    <cellStyle name="40% - Accent5 9" xfId="2344" xr:uid="{00000000-0005-0000-0000-0000DE060000}"/>
    <cellStyle name="40% - Accent5 9 2" xfId="6650" xr:uid="{00000000-0005-0000-0000-0000DF060000}"/>
    <cellStyle name="40% - Accent5 9 2 2" xfId="15976" xr:uid="{27193A24-7779-4227-B578-CFF6BCD0F819}"/>
    <cellStyle name="40% - Accent5 9 3" xfId="11759" xr:uid="{9E95BB11-6A53-41B7-AFC9-C38052966B86}"/>
    <cellStyle name="40% - Accent6" xfId="89" builtinId="51" customBuiltin="1"/>
    <cellStyle name="40% - Accent6 10" xfId="4592" xr:uid="{00000000-0005-0000-0000-0000E1060000}"/>
    <cellStyle name="40% - Accent6 10 2" xfId="13918" xr:uid="{94E6580A-E056-4709-A294-EBD7B06D79AA}"/>
    <cellStyle name="40% - Accent6 11" xfId="8769" xr:uid="{8369FE49-3815-490F-BF3A-3BEB88E35DFA}"/>
    <cellStyle name="40% - Accent6 12" xfId="9701" xr:uid="{07DF85E7-FEE4-449E-B132-96169CFE3C8E}"/>
    <cellStyle name="40% - Accent6 2" xfId="90" xr:uid="{00000000-0005-0000-0000-0000E2060000}"/>
    <cellStyle name="40% - Accent6 2 10" xfId="8803" xr:uid="{3530B69D-EB1D-41EA-A6FB-440FE4FE29AB}"/>
    <cellStyle name="40% - Accent6 2 11" xfId="9702" xr:uid="{1FD14539-B29C-45A1-8A3C-05E61DD97D78}"/>
    <cellStyle name="40% - Accent6 2 2" xfId="91" xr:uid="{00000000-0005-0000-0000-0000E3060000}"/>
    <cellStyle name="40% - Accent6 2 2 10" xfId="9703" xr:uid="{FED7A4EF-BAD1-4FE7-9711-F86E86FDB932}"/>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BC2D92E7-9552-4D13-941C-4444F9082E20}"/>
    <cellStyle name="40% - Accent6 2 2 2 2 2 3" xfId="12263" xr:uid="{9A82A7ED-EF02-44E3-ACDD-E494F63A1C80}"/>
    <cellStyle name="40% - Accent6 2 2 2 2 3" xfId="5009" xr:uid="{00000000-0005-0000-0000-0000E8060000}"/>
    <cellStyle name="40% - Accent6 2 2 2 2 3 2" xfId="14335" xr:uid="{05BFC564-32C2-4D61-8344-06EF7F75BD07}"/>
    <cellStyle name="40% - Accent6 2 2 2 2 4" xfId="9538" xr:uid="{D1801D0B-FDF1-4C59-8DE2-DEC53081BC5D}"/>
    <cellStyle name="40% - Accent6 2 2 2 2 5" xfId="10118" xr:uid="{391A0AC1-F216-47A6-8423-ACB59ADFC6E5}"/>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E87715F1-A1AF-462E-9515-F1ED67B1C2D0}"/>
    <cellStyle name="40% - Accent6 2 2 2 3 2 3" xfId="12676" xr:uid="{55FC984D-EAB5-4EDD-9168-8590A75BA635}"/>
    <cellStyle name="40% - Accent6 2 2 2 3 3" xfId="5422" xr:uid="{00000000-0005-0000-0000-0000EC060000}"/>
    <cellStyle name="40% - Accent6 2 2 2 3 3 2" xfId="14748" xr:uid="{49B1DA7E-8B63-487B-9F2A-42D5E9443513}"/>
    <cellStyle name="40% - Accent6 2 2 2 3 4" xfId="10531" xr:uid="{CA229F78-FDC2-4978-88EA-E9C9CCFAD4BA}"/>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F27F0843-A796-4961-8E77-BBE895FF47C0}"/>
    <cellStyle name="40% - Accent6 2 2 2 4 2 3" xfId="13089" xr:uid="{A8E93B7F-CFEF-4E31-A116-2164840078C6}"/>
    <cellStyle name="40% - Accent6 2 2 2 4 3" xfId="5835" xr:uid="{00000000-0005-0000-0000-0000F0060000}"/>
    <cellStyle name="40% - Accent6 2 2 2 4 3 2" xfId="15161" xr:uid="{A1092378-9E71-470E-B226-3E3C62D6775E}"/>
    <cellStyle name="40% - Accent6 2 2 2 4 4" xfId="10944" xr:uid="{045B0FFF-A5A6-427F-8806-E85AFD760FE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02D5465E-C7E4-42B3-B9E8-13F06853FF39}"/>
    <cellStyle name="40% - Accent6 2 2 2 5 2 3" xfId="13502" xr:uid="{ABE6C9DF-C383-4427-87EA-03A9C04EC943}"/>
    <cellStyle name="40% - Accent6 2 2 2 5 3" xfId="6248" xr:uid="{00000000-0005-0000-0000-0000F4060000}"/>
    <cellStyle name="40% - Accent6 2 2 2 5 3 2" xfId="15574" xr:uid="{9BBD8EDD-F6DB-4233-8299-FE12CF9C08B1}"/>
    <cellStyle name="40% - Accent6 2 2 2 5 4" xfId="11357" xr:uid="{9243A702-391C-41C0-A8C7-5675FC690B80}"/>
    <cellStyle name="40% - Accent6 2 2 2 6" xfId="2355" xr:uid="{00000000-0005-0000-0000-0000F5060000}"/>
    <cellStyle name="40% - Accent6 2 2 2 6 2" xfId="6661" xr:uid="{00000000-0005-0000-0000-0000F6060000}"/>
    <cellStyle name="40% - Accent6 2 2 2 6 2 2" xfId="15987" xr:uid="{D30AEBDB-A796-4E17-A36C-92E098409BA6}"/>
    <cellStyle name="40% - Accent6 2 2 2 6 3" xfId="11770" xr:uid="{23500808-E0F6-4131-B906-5CB12FBAE9AA}"/>
    <cellStyle name="40% - Accent6 2 2 2 7" xfId="4595" xr:uid="{00000000-0005-0000-0000-0000F7060000}"/>
    <cellStyle name="40% - Accent6 2 2 2 7 2" xfId="13921" xr:uid="{B1589EA9-4260-441B-8473-033405AFB842}"/>
    <cellStyle name="40% - Accent6 2 2 2 8" xfId="9113" xr:uid="{D9373B4A-E1DA-437A-874A-FCE4D00708EB}"/>
    <cellStyle name="40% - Accent6 2 2 2 9" xfId="9704" xr:uid="{E58EA795-A4EC-47A7-8C40-7EF6031B872D}"/>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49B47699-F699-479E-A0E1-B1B906B381B2}"/>
    <cellStyle name="40% - Accent6 2 2 3 2 3" xfId="12262" xr:uid="{6C168586-1B1F-4773-9D0A-71D7D6BAF1AF}"/>
    <cellStyle name="40% - Accent6 2 2 3 3" xfId="5008" xr:uid="{00000000-0005-0000-0000-0000FB060000}"/>
    <cellStyle name="40% - Accent6 2 2 3 3 2" xfId="14334" xr:uid="{16F49BA1-8FAC-40F4-8D7D-0E85BC606754}"/>
    <cellStyle name="40% - Accent6 2 2 3 4" xfId="9331" xr:uid="{223B62DA-AA8A-4703-B6D5-D6AA8918B034}"/>
    <cellStyle name="40% - Accent6 2 2 3 5" xfId="10117" xr:uid="{D5EF6E25-6DCF-412F-AB39-F3C3EA220D40}"/>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89C1FF5C-BFDE-4F37-8110-6B48E9174964}"/>
    <cellStyle name="40% - Accent6 2 2 4 2 3" xfId="12675" xr:uid="{8C2531F0-F86D-482A-B378-7F620A8D2776}"/>
    <cellStyle name="40% - Accent6 2 2 4 3" xfId="5421" xr:uid="{00000000-0005-0000-0000-0000FF060000}"/>
    <cellStyle name="40% - Accent6 2 2 4 3 2" xfId="14747" xr:uid="{D0473C56-AA97-4C4B-9C17-C467DF478C74}"/>
    <cellStyle name="40% - Accent6 2 2 4 4" xfId="10530" xr:uid="{069FA397-4D2A-4FA6-B508-8CEBC5EDADFC}"/>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1399BE14-B759-4A83-A628-261C829FFC46}"/>
    <cellStyle name="40% - Accent6 2 2 5 2 3" xfId="13088" xr:uid="{EC5B550D-D285-4869-9A14-A792667CE1B8}"/>
    <cellStyle name="40% - Accent6 2 2 5 3" xfId="5834" xr:uid="{00000000-0005-0000-0000-000003070000}"/>
    <cellStyle name="40% - Accent6 2 2 5 3 2" xfId="15160" xr:uid="{8159F65A-5CC1-4499-AFDB-ADEE90471AD1}"/>
    <cellStyle name="40% - Accent6 2 2 5 4" xfId="10943" xr:uid="{27589933-8235-4C55-832E-54D6D1509BFF}"/>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7C0C00C6-217D-46CC-898D-851D96F4696A}"/>
    <cellStyle name="40% - Accent6 2 2 6 2 3" xfId="13501" xr:uid="{4F6AB550-54AC-4D03-86CF-4521FD3967F9}"/>
    <cellStyle name="40% - Accent6 2 2 6 3" xfId="6247" xr:uid="{00000000-0005-0000-0000-000007070000}"/>
    <cellStyle name="40% - Accent6 2 2 6 3 2" xfId="15573" xr:uid="{71F9961A-84C1-493A-A53F-DBC792E6F31B}"/>
    <cellStyle name="40% - Accent6 2 2 6 4" xfId="11356" xr:uid="{9083E722-4468-4F06-995C-DBFF665F76DE}"/>
    <cellStyle name="40% - Accent6 2 2 7" xfId="2354" xr:uid="{00000000-0005-0000-0000-000008070000}"/>
    <cellStyle name="40% - Accent6 2 2 7 2" xfId="6660" xr:uid="{00000000-0005-0000-0000-000009070000}"/>
    <cellStyle name="40% - Accent6 2 2 7 2 2" xfId="15986" xr:uid="{7257FE5E-F2BA-4DA2-916D-9566FA403E46}"/>
    <cellStyle name="40% - Accent6 2 2 7 3" xfId="11769" xr:uid="{1E804BA5-9242-4251-836B-66D3E74FCCDD}"/>
    <cellStyle name="40% - Accent6 2 2 8" xfId="4594" xr:uid="{00000000-0005-0000-0000-00000A070000}"/>
    <cellStyle name="40% - Accent6 2 2 8 2" xfId="13920" xr:uid="{48380FC9-C59C-4FD5-A2C4-7168E6A77E95}"/>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4509679C-ADAE-4F3B-B808-AF0B40CBFE7F}"/>
    <cellStyle name="40% - Accent6 2 3 2 2 3" xfId="12264" xr:uid="{0406CE5D-612A-4854-9AEE-5796FAE08820}"/>
    <cellStyle name="40% - Accent6 2 3 2 3" xfId="5010" xr:uid="{00000000-0005-0000-0000-00000F070000}"/>
    <cellStyle name="40% - Accent6 2 3 2 3 2" xfId="14336" xr:uid="{22DE0AE5-3763-4B5C-AB9A-2AB070E0B875}"/>
    <cellStyle name="40% - Accent6 2 3 2 4" xfId="9435" xr:uid="{36535681-1736-4584-8CB6-F8F38C9E0E5B}"/>
    <cellStyle name="40% - Accent6 2 3 2 5" xfId="10119" xr:uid="{C6CC7E40-9436-4F9C-A0EB-EDEA9C77DA62}"/>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534E1823-58E6-46FB-A880-49401585842D}"/>
    <cellStyle name="40% - Accent6 2 3 3 2 3" xfId="12677" xr:uid="{555FA8B5-8343-4907-9D80-0F34695BB0EA}"/>
    <cellStyle name="40% - Accent6 2 3 3 3" xfId="5423" xr:uid="{00000000-0005-0000-0000-000013070000}"/>
    <cellStyle name="40% - Accent6 2 3 3 3 2" xfId="14749" xr:uid="{213FAF85-9EC1-46E0-9B98-30E2A462AB44}"/>
    <cellStyle name="40% - Accent6 2 3 3 4" xfId="10532" xr:uid="{C647FF8A-EBA8-4948-B7FD-360C13AA8F56}"/>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C8792CF7-EBE5-49CE-BE49-D1364A88D24A}"/>
    <cellStyle name="40% - Accent6 2 3 4 2 3" xfId="13090" xr:uid="{42A40245-3CD5-4BCD-9BEE-0333D84B05E1}"/>
    <cellStyle name="40% - Accent6 2 3 4 3" xfId="5836" xr:uid="{00000000-0005-0000-0000-000017070000}"/>
    <cellStyle name="40% - Accent6 2 3 4 3 2" xfId="15162" xr:uid="{DA9757BD-D681-4179-83EE-BB4AF1A020D3}"/>
    <cellStyle name="40% - Accent6 2 3 4 4" xfId="10945" xr:uid="{09361F4E-8910-47B7-B6A3-37C4C22A96E4}"/>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42A9BF8C-8311-462C-9EB6-7E51E583E214}"/>
    <cellStyle name="40% - Accent6 2 3 5 2 3" xfId="13503" xr:uid="{53270AAA-9C05-46EE-9D2D-63EA7D4DD25A}"/>
    <cellStyle name="40% - Accent6 2 3 5 3" xfId="6249" xr:uid="{00000000-0005-0000-0000-00001B070000}"/>
    <cellStyle name="40% - Accent6 2 3 5 3 2" xfId="15575" xr:uid="{C4D128D3-8E8C-4ACA-8E26-623EFF3C88C7}"/>
    <cellStyle name="40% - Accent6 2 3 5 4" xfId="11358" xr:uid="{AE7E0A63-3F5E-4ABF-B2FB-0EEE7F216B9E}"/>
    <cellStyle name="40% - Accent6 2 3 6" xfId="2356" xr:uid="{00000000-0005-0000-0000-00001C070000}"/>
    <cellStyle name="40% - Accent6 2 3 6 2" xfId="6662" xr:uid="{00000000-0005-0000-0000-00001D070000}"/>
    <cellStyle name="40% - Accent6 2 3 6 2 2" xfId="15988" xr:uid="{96DCD907-4121-4501-8CFC-1A7C55ECCA3C}"/>
    <cellStyle name="40% - Accent6 2 3 6 3" xfId="11771" xr:uid="{F23FDBFD-2CBC-4356-B81A-BFF54845A53C}"/>
    <cellStyle name="40% - Accent6 2 3 7" xfId="4596" xr:uid="{00000000-0005-0000-0000-00001E070000}"/>
    <cellStyle name="40% - Accent6 2 3 7 2" xfId="13922" xr:uid="{3087CAD9-7D1C-464E-852D-3DFDCDEE5D0A}"/>
    <cellStyle name="40% - Accent6 2 3 8" xfId="9010" xr:uid="{63E1B5F8-FE5F-441F-B768-94B1D98CB2B1}"/>
    <cellStyle name="40% - Accent6 2 3 9" xfId="9705" xr:uid="{8B397543-66D0-4007-878F-367AC7C5AD44}"/>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03313743-570B-49E5-95D7-D81FC07EFD8A}"/>
    <cellStyle name="40% - Accent6 2 4 2 3" xfId="12261" xr:uid="{8A4633F6-FE42-47F8-9DFD-40BC0F1BFA86}"/>
    <cellStyle name="40% - Accent6 2 4 3" xfId="5007" xr:uid="{00000000-0005-0000-0000-000022070000}"/>
    <cellStyle name="40% - Accent6 2 4 3 2" xfId="14333" xr:uid="{E8D074A9-3847-4CCB-81AE-92CB23CE37C6}"/>
    <cellStyle name="40% - Accent6 2 4 4" xfId="9227" xr:uid="{61BC3AC1-FAE9-47DF-8143-7EECE05FF8D3}"/>
    <cellStyle name="40% - Accent6 2 4 5" xfId="10116" xr:uid="{D28A0786-213F-446D-902F-ECA14F648852}"/>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14A8FFA1-FB1A-4BB6-981B-BA672F77524C}"/>
    <cellStyle name="40% - Accent6 2 5 2 3" xfId="12674" xr:uid="{8B2BAE2B-52C3-4822-A2CA-B7EF199CC240}"/>
    <cellStyle name="40% - Accent6 2 5 3" xfId="5420" xr:uid="{00000000-0005-0000-0000-000026070000}"/>
    <cellStyle name="40% - Accent6 2 5 3 2" xfId="14746" xr:uid="{167C1890-90A8-48B5-8CA1-79CA541B2F87}"/>
    <cellStyle name="40% - Accent6 2 5 4" xfId="10529" xr:uid="{71623903-243A-471A-B7D2-68BC19BA03A3}"/>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58123739-6A7A-4A76-AA3F-484627A08448}"/>
    <cellStyle name="40% - Accent6 2 6 2 3" xfId="13087" xr:uid="{862566B5-7D24-41C8-A152-516E0B1BF13B}"/>
    <cellStyle name="40% - Accent6 2 6 3" xfId="5833" xr:uid="{00000000-0005-0000-0000-00002A070000}"/>
    <cellStyle name="40% - Accent6 2 6 3 2" xfId="15159" xr:uid="{683E5AB2-A3D2-45BF-BB46-BB128AC08F2A}"/>
    <cellStyle name="40% - Accent6 2 6 4" xfId="10942" xr:uid="{2B4BE250-714C-41EE-B2C7-A4DFA072E855}"/>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D55E45F0-483E-4A58-B128-66B10D0773D1}"/>
    <cellStyle name="40% - Accent6 2 7 2 3" xfId="13500" xr:uid="{EA52AEA0-6078-4868-B6D4-DB448FE0C097}"/>
    <cellStyle name="40% - Accent6 2 7 3" xfId="6246" xr:uid="{00000000-0005-0000-0000-00002E070000}"/>
    <cellStyle name="40% - Accent6 2 7 3 2" xfId="15572" xr:uid="{7D799BA5-5815-45FE-82E1-5FEE48344EA3}"/>
    <cellStyle name="40% - Accent6 2 7 4" xfId="11355" xr:uid="{F175F9D3-55D5-45B2-89BD-8CA2AF359B42}"/>
    <cellStyle name="40% - Accent6 2 8" xfId="2353" xr:uid="{00000000-0005-0000-0000-00002F070000}"/>
    <cellStyle name="40% - Accent6 2 8 2" xfId="6659" xr:uid="{00000000-0005-0000-0000-000030070000}"/>
    <cellStyle name="40% - Accent6 2 8 2 2" xfId="15985" xr:uid="{0E81758E-8F00-497D-9DEC-81CF13A1E2EA}"/>
    <cellStyle name="40% - Accent6 2 8 3" xfId="11768" xr:uid="{20C7FC1E-61C0-4B55-A7D4-425950E7BA8C}"/>
    <cellStyle name="40% - Accent6 2 9" xfId="4593" xr:uid="{00000000-0005-0000-0000-000031070000}"/>
    <cellStyle name="40% - Accent6 2 9 2" xfId="13919" xr:uid="{BA89FADB-3680-4EFA-9730-F9B5A1D588AB}"/>
    <cellStyle name="40% - Accent6 3" xfId="94" xr:uid="{00000000-0005-0000-0000-000032070000}"/>
    <cellStyle name="40% - Accent6 3 10" xfId="9706" xr:uid="{F3AE47AA-25E9-4B0D-AB6F-73A3A109C27C}"/>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3EB73872-22B6-4CDC-B68A-1D7FFCFD23BA}"/>
    <cellStyle name="40% - Accent6 3 2 2 2 3" xfId="12266" xr:uid="{5315ED87-A2BA-4EE6-829D-3E766C7D7C82}"/>
    <cellStyle name="40% - Accent6 3 2 2 3" xfId="5012" xr:uid="{00000000-0005-0000-0000-000037070000}"/>
    <cellStyle name="40% - Accent6 3 2 2 3 2" xfId="14338" xr:uid="{A1669E07-B07D-4110-84FD-A7B186043285}"/>
    <cellStyle name="40% - Accent6 3 2 2 4" xfId="9504" xr:uid="{23E46585-FD8F-4BA3-8B65-284D6884E4FD}"/>
    <cellStyle name="40% - Accent6 3 2 2 5" xfId="10121" xr:uid="{99A9D2D2-268B-4665-A7A3-92EE47A395C6}"/>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96DF4D62-DF0A-48C1-A5CB-7023AF430863}"/>
    <cellStyle name="40% - Accent6 3 2 3 2 3" xfId="12679" xr:uid="{8C65484F-6404-4CD3-B5A5-6B5C852C7C27}"/>
    <cellStyle name="40% - Accent6 3 2 3 3" xfId="5425" xr:uid="{00000000-0005-0000-0000-00003B070000}"/>
    <cellStyle name="40% - Accent6 3 2 3 3 2" xfId="14751" xr:uid="{A6715877-B63D-4B03-A1EA-6A65CA33DD5F}"/>
    <cellStyle name="40% - Accent6 3 2 3 4" xfId="10534" xr:uid="{9F001956-C958-43C8-8013-BD859B5D7AFF}"/>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3AB423EA-299A-4803-8B27-84FF472AF5EA}"/>
    <cellStyle name="40% - Accent6 3 2 4 2 3" xfId="13092" xr:uid="{B9813960-3192-429C-86AD-2DE3B8EA7134}"/>
    <cellStyle name="40% - Accent6 3 2 4 3" xfId="5838" xr:uid="{00000000-0005-0000-0000-00003F070000}"/>
    <cellStyle name="40% - Accent6 3 2 4 3 2" xfId="15164" xr:uid="{49871B5B-693B-42A7-BE7F-DBEFA4BD6D80}"/>
    <cellStyle name="40% - Accent6 3 2 4 4" xfId="10947" xr:uid="{B5A96DCC-9722-41BA-9B89-D3C2E0500F85}"/>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DA7D872C-0ACD-439C-A8D0-D3DF96B897CF}"/>
    <cellStyle name="40% - Accent6 3 2 5 2 3" xfId="13505" xr:uid="{4767904F-38CB-4018-95CC-FF329472B786}"/>
    <cellStyle name="40% - Accent6 3 2 5 3" xfId="6251" xr:uid="{00000000-0005-0000-0000-000043070000}"/>
    <cellStyle name="40% - Accent6 3 2 5 3 2" xfId="15577" xr:uid="{7CECAF83-17BA-48A7-AEBF-D83CF796A39E}"/>
    <cellStyle name="40% - Accent6 3 2 5 4" xfId="11360" xr:uid="{93EB8224-37FA-4F8E-88D9-0D76A73FF613}"/>
    <cellStyle name="40% - Accent6 3 2 6" xfId="2358" xr:uid="{00000000-0005-0000-0000-000044070000}"/>
    <cellStyle name="40% - Accent6 3 2 6 2" xfId="6664" xr:uid="{00000000-0005-0000-0000-000045070000}"/>
    <cellStyle name="40% - Accent6 3 2 6 2 2" xfId="15990" xr:uid="{0C8AE349-7480-479A-AECD-CF15B64AABBA}"/>
    <cellStyle name="40% - Accent6 3 2 6 3" xfId="11773" xr:uid="{5DD2B380-A42D-43FC-8261-3FDE8EC8243E}"/>
    <cellStyle name="40% - Accent6 3 2 7" xfId="4598" xr:uid="{00000000-0005-0000-0000-000046070000}"/>
    <cellStyle name="40% - Accent6 3 2 7 2" xfId="13924" xr:uid="{9C86267E-5871-4A5D-A91B-239A353E0D4E}"/>
    <cellStyle name="40% - Accent6 3 2 8" xfId="9079" xr:uid="{7FA93E2E-699F-4676-8533-A3CC5F80D807}"/>
    <cellStyle name="40% - Accent6 3 2 9" xfId="9707" xr:uid="{0355C779-024C-49A3-88DB-FB341B631A06}"/>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ED0DCB5E-CA81-4AC8-B82D-899A680BF3B9}"/>
    <cellStyle name="40% - Accent6 3 3 2 3" xfId="12265" xr:uid="{4F0FBB6C-800C-4B6E-B946-9D7B1DB19DEA}"/>
    <cellStyle name="40% - Accent6 3 3 3" xfId="5011" xr:uid="{00000000-0005-0000-0000-00004A070000}"/>
    <cellStyle name="40% - Accent6 3 3 3 2" xfId="14337" xr:uid="{7D00C44B-8E0A-4707-8D4A-745587412EE8}"/>
    <cellStyle name="40% - Accent6 3 3 4" xfId="9297" xr:uid="{1226E28F-09E7-4580-8D19-7F14AC1CB4B3}"/>
    <cellStyle name="40% - Accent6 3 3 5" xfId="10120" xr:uid="{B7A1F876-5EBD-4E14-9335-9BBCFFF76D6A}"/>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628DC057-7441-4896-AB35-3F657E1F70AE}"/>
    <cellStyle name="40% - Accent6 3 4 2 3" xfId="12678" xr:uid="{409147D8-6454-4E9E-B981-9514F2894805}"/>
    <cellStyle name="40% - Accent6 3 4 3" xfId="5424" xr:uid="{00000000-0005-0000-0000-00004E070000}"/>
    <cellStyle name="40% - Accent6 3 4 3 2" xfId="14750" xr:uid="{53091368-45AD-4F64-94C4-2F84314604A9}"/>
    <cellStyle name="40% - Accent6 3 4 4" xfId="10533" xr:uid="{65C2428E-9666-467D-BEC6-06FEFC6BCAD2}"/>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8386EE8F-1B18-42E8-8A77-49ACA511C5EA}"/>
    <cellStyle name="40% - Accent6 3 5 2 3" xfId="13091" xr:uid="{36A2A0D5-0EDF-4A11-AC56-ACC38A1FFF07}"/>
    <cellStyle name="40% - Accent6 3 5 3" xfId="5837" xr:uid="{00000000-0005-0000-0000-000052070000}"/>
    <cellStyle name="40% - Accent6 3 5 3 2" xfId="15163" xr:uid="{F2BB17DD-7E36-47DD-92D0-FB7930C68E59}"/>
    <cellStyle name="40% - Accent6 3 5 4" xfId="10946" xr:uid="{4C6AEBF3-70F8-44FA-8DFF-2B77220E1B37}"/>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642EB811-E2ED-421F-854A-3052628CDB17}"/>
    <cellStyle name="40% - Accent6 3 6 2 3" xfId="13504" xr:uid="{4B3D1975-DFF4-49A6-ACEF-5A876909391F}"/>
    <cellStyle name="40% - Accent6 3 6 3" xfId="6250" xr:uid="{00000000-0005-0000-0000-000056070000}"/>
    <cellStyle name="40% - Accent6 3 6 3 2" xfId="15576" xr:uid="{81498BE7-ECF2-48F8-B118-F5865C1D0E47}"/>
    <cellStyle name="40% - Accent6 3 6 4" xfId="11359" xr:uid="{1217D5DE-2707-4A70-BC26-ADFA6EDDFCDA}"/>
    <cellStyle name="40% - Accent6 3 7" xfId="2357" xr:uid="{00000000-0005-0000-0000-000057070000}"/>
    <cellStyle name="40% - Accent6 3 7 2" xfId="6663" xr:uid="{00000000-0005-0000-0000-000058070000}"/>
    <cellStyle name="40% - Accent6 3 7 2 2" xfId="15989" xr:uid="{22D5BBCF-B9C4-4D72-AC89-C3E3A783BB8E}"/>
    <cellStyle name="40% - Accent6 3 7 3" xfId="11772" xr:uid="{0E5B3243-E9FD-4FEF-B622-776A26D836E9}"/>
    <cellStyle name="40% - Accent6 3 8" xfId="4597" xr:uid="{00000000-0005-0000-0000-000059070000}"/>
    <cellStyle name="40% - Accent6 3 8 2" xfId="13923" xr:uid="{BFF9FE01-7FAB-46E9-8237-BDFC5D7B3A65}"/>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6893A4F1-4094-4535-B7A8-71B6A8741E1C}"/>
    <cellStyle name="40% - Accent6 4 2 2 3" xfId="12267" xr:uid="{44676236-DC48-4A52-AEE4-B563C2CA2BAF}"/>
    <cellStyle name="40% - Accent6 4 2 3" xfId="5013" xr:uid="{00000000-0005-0000-0000-00005E070000}"/>
    <cellStyle name="40% - Accent6 4 2 3 2" xfId="14339" xr:uid="{9551DD5E-05E0-44AA-9CF9-D9B353148DBB}"/>
    <cellStyle name="40% - Accent6 4 2 4" xfId="9383" xr:uid="{07C7426F-B517-4815-A0BF-2BAE02B26B53}"/>
    <cellStyle name="40% - Accent6 4 2 5" xfId="10122" xr:uid="{EB452C32-43A7-4619-A5F3-1A4DBC062488}"/>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8C2552EE-0B61-495C-8DCF-5F8F9DB3B96F}"/>
    <cellStyle name="40% - Accent6 4 3 2 3" xfId="12680" xr:uid="{DB40C56B-B534-4A7E-96CD-02CAF87BF1D3}"/>
    <cellStyle name="40% - Accent6 4 3 3" xfId="5426" xr:uid="{00000000-0005-0000-0000-000062070000}"/>
    <cellStyle name="40% - Accent6 4 3 3 2" xfId="14752" xr:uid="{A3D09A55-62D7-4B3C-A1BE-259C441DAB09}"/>
    <cellStyle name="40% - Accent6 4 3 4" xfId="10535" xr:uid="{22332A35-1341-489D-9F17-15C19127747F}"/>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0E06C34A-CFF8-456C-92A8-0C71B9866C2C}"/>
    <cellStyle name="40% - Accent6 4 4 2 3" xfId="13093" xr:uid="{D5204862-F6E5-4629-914E-732FBBC555F7}"/>
    <cellStyle name="40% - Accent6 4 4 3" xfId="5839" xr:uid="{00000000-0005-0000-0000-000066070000}"/>
    <cellStyle name="40% - Accent6 4 4 3 2" xfId="15165" xr:uid="{8D8B6535-AB00-4317-9458-230156449C36}"/>
    <cellStyle name="40% - Accent6 4 4 4" xfId="10948" xr:uid="{3399E09C-892D-4DC7-AA8F-E6278D070B3D}"/>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FDE2AD17-4493-4FA9-9C2D-F3F5C98CA9E7}"/>
    <cellStyle name="40% - Accent6 4 5 2 3" xfId="13506" xr:uid="{9F574968-3AC1-4149-9DD8-071AADB586CD}"/>
    <cellStyle name="40% - Accent6 4 5 3" xfId="6252" xr:uid="{00000000-0005-0000-0000-00006A070000}"/>
    <cellStyle name="40% - Accent6 4 5 3 2" xfId="15578" xr:uid="{99AAA336-F618-4A9E-8DB2-82D048424529}"/>
    <cellStyle name="40% - Accent6 4 5 4" xfId="11361" xr:uid="{67F6C650-1E8F-4B47-A5A9-B3751A59F94C}"/>
    <cellStyle name="40% - Accent6 4 6" xfId="2359" xr:uid="{00000000-0005-0000-0000-00006B070000}"/>
    <cellStyle name="40% - Accent6 4 6 2" xfId="6665" xr:uid="{00000000-0005-0000-0000-00006C070000}"/>
    <cellStyle name="40% - Accent6 4 6 2 2" xfId="15991" xr:uid="{ABDFDA1A-94D7-4DB6-A9A0-8D3F4DB8BDA0}"/>
    <cellStyle name="40% - Accent6 4 6 3" xfId="11774" xr:uid="{9AC44BAE-5E81-4F9E-9793-C04B7263CCEC}"/>
    <cellStyle name="40% - Accent6 4 7" xfId="4599" xr:uid="{00000000-0005-0000-0000-00006D070000}"/>
    <cellStyle name="40% - Accent6 4 7 2" xfId="13925" xr:uid="{D116F9A8-C2B3-4331-A4D1-6B140D9322D2}"/>
    <cellStyle name="40% - Accent6 4 8" xfId="8958" xr:uid="{058203D5-6D6D-4106-8D68-93F66B236239}"/>
    <cellStyle name="40% - Accent6 4 9" xfId="9708" xr:uid="{6BEAD308-483B-404B-A3A9-9B9CD7F5DDC3}"/>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711F77F8-F532-44C3-9ECF-48A2FE2409BB}"/>
    <cellStyle name="40% - Accent6 5 2 3" xfId="12260" xr:uid="{CC700A2E-DA36-4C3E-A484-AC1630D5637A}"/>
    <cellStyle name="40% - Accent6 5 3" xfId="5006" xr:uid="{00000000-0005-0000-0000-000071070000}"/>
    <cellStyle name="40% - Accent6 5 3 2" xfId="14332" xr:uid="{FEF2FE06-C463-434F-B3B8-BB90F6B7C301}"/>
    <cellStyle name="40% - Accent6 5 4" xfId="9192" xr:uid="{19661A88-B46A-4EF9-A9F3-4BCF8E242108}"/>
    <cellStyle name="40% - Accent6 5 5" xfId="10115" xr:uid="{5A14DCC1-A4A9-4663-A523-E9DC6B0DF17F}"/>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2EE4B6F8-C79B-44A9-BDE4-1FD1A0E8424D}"/>
    <cellStyle name="40% - Accent6 6 2 3" xfId="12673" xr:uid="{99F40723-3BE3-4C20-A7B1-3A9FF59C9728}"/>
    <cellStyle name="40% - Accent6 6 3" xfId="5419" xr:uid="{00000000-0005-0000-0000-000075070000}"/>
    <cellStyle name="40% - Accent6 6 3 2" xfId="14745" xr:uid="{CF2A8EB0-3239-4E43-9584-BDAE66617BB5}"/>
    <cellStyle name="40% - Accent6 6 4" xfId="10528" xr:uid="{A3589DBE-E249-4810-8EEB-4EBD2F80FD50}"/>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A35DC305-473A-436B-B39F-97582C0BB554}"/>
    <cellStyle name="40% - Accent6 7 2 3" xfId="13086" xr:uid="{B7961473-6214-4D39-B160-E22DB596B900}"/>
    <cellStyle name="40% - Accent6 7 3" xfId="5832" xr:uid="{00000000-0005-0000-0000-000079070000}"/>
    <cellStyle name="40% - Accent6 7 3 2" xfId="15158" xr:uid="{173364A6-4AE0-4E99-A454-14F6976DA9C2}"/>
    <cellStyle name="40% - Accent6 7 4" xfId="10941" xr:uid="{1DD12FCE-8643-48F5-A93F-5E054B8F5347}"/>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3624B1E8-2120-40EE-A5BF-ACBB2F9D7B5F}"/>
    <cellStyle name="40% - Accent6 8 2 3" xfId="13499" xr:uid="{672F3635-55D9-4F28-8EA3-C41F03DDA706}"/>
    <cellStyle name="40% - Accent6 8 3" xfId="6245" xr:uid="{00000000-0005-0000-0000-00007D070000}"/>
    <cellStyle name="40% - Accent6 8 3 2" xfId="15571" xr:uid="{C5248EB5-B343-44F3-822C-689AEE65CB72}"/>
    <cellStyle name="40% - Accent6 8 4" xfId="11354" xr:uid="{228715E7-8A31-4810-A5AF-62D072FDA598}"/>
    <cellStyle name="40% - Accent6 9" xfId="2352" xr:uid="{00000000-0005-0000-0000-00007E070000}"/>
    <cellStyle name="40% - Accent6 9 2" xfId="6658" xr:uid="{00000000-0005-0000-0000-00007F070000}"/>
    <cellStyle name="40% - Accent6 9 2 2" xfId="15984" xr:uid="{48618F34-E487-4079-BCDF-DCC469D387D4}"/>
    <cellStyle name="40% - Accent6 9 3" xfId="11767" xr:uid="{E93F6485-5A25-4AC8-996D-4E4DF572056A}"/>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B3F36BB2-DFED-420C-8069-4612718D5DDC}"/>
    <cellStyle name="Comma 4 2 2 2 10 3" xfId="12092" xr:uid="{99060D82-AD03-4D1E-BF50-B3B7061BDFD7}"/>
    <cellStyle name="Comma 4 2 2 2 11" xfId="4600" xr:uid="{00000000-0005-0000-0000-0000A3070000}"/>
    <cellStyle name="Comma 4 2 2 2 11 2" xfId="13926" xr:uid="{6B1A074A-7B93-4194-91AB-6F3AF11A91C6}"/>
    <cellStyle name="Comma 4 2 2 2 12" xfId="8806" xr:uid="{6C773D0B-D2E3-4A8C-B041-8DA2843B9E25}"/>
    <cellStyle name="Comma 4 2 2 2 13" xfId="9709" xr:uid="{31CA1516-A99B-4FAC-A51E-7FA4CE11859A}"/>
    <cellStyle name="Comma 4 2 2 2 2" xfId="129" xr:uid="{00000000-0005-0000-0000-0000A4070000}"/>
    <cellStyle name="Comma 4 2 2 2 2 10" xfId="4601" xr:uid="{00000000-0005-0000-0000-0000A5070000}"/>
    <cellStyle name="Comma 4 2 2 2 2 10 2" xfId="13927" xr:uid="{89435475-341D-44B4-BB64-8FF41D903D79}"/>
    <cellStyle name="Comma 4 2 2 2 2 11" xfId="8909" xr:uid="{477FCE05-1F49-4658-A03C-A8A5E7983C47}"/>
    <cellStyle name="Comma 4 2 2 2 2 12" xfId="9710" xr:uid="{D8168CE9-A26C-4809-9009-C8D75FE51B62}"/>
    <cellStyle name="Comma 4 2 2 2 2 2" xfId="130" xr:uid="{00000000-0005-0000-0000-0000A6070000}"/>
    <cellStyle name="Comma 4 2 2 2 2 2 10" xfId="9116" xr:uid="{7A07505D-6B4C-4086-90B5-B5D345FB7611}"/>
    <cellStyle name="Comma 4 2 2 2 2 2 11" xfId="9711" xr:uid="{70D49837-6C1C-4E1E-9CFA-425A37A1F6B8}"/>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85D4683A-ED63-4C1C-94D8-FBADD836F27A}"/>
    <cellStyle name="Comma 4 2 2 2 2 2 2 2 3" xfId="12270" xr:uid="{0A95284E-80FD-4D3A-A8E5-E9447C413FDE}"/>
    <cellStyle name="Comma 4 2 2 2 2 2 2 3" xfId="5016" xr:uid="{00000000-0005-0000-0000-0000AA070000}"/>
    <cellStyle name="Comma 4 2 2 2 2 2 2 3 2" xfId="14342" xr:uid="{9D0138FC-7FE6-440C-8F24-F8A8B1C2EA53}"/>
    <cellStyle name="Comma 4 2 2 2 2 2 2 4" xfId="9541" xr:uid="{21DC771E-83A2-48BA-BE40-3E9E8454DE28}"/>
    <cellStyle name="Comma 4 2 2 2 2 2 2 5" xfId="10125" xr:uid="{E436CF56-F483-4295-BF9A-702D467B1E82}"/>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FED58D7F-F2B0-42A4-A222-3247AE756DB4}"/>
    <cellStyle name="Comma 4 2 2 2 2 2 3 2 3" xfId="12683" xr:uid="{56867F73-A253-4E11-9686-B91707B58F43}"/>
    <cellStyle name="Comma 4 2 2 2 2 2 3 3" xfId="5429" xr:uid="{00000000-0005-0000-0000-0000AE070000}"/>
    <cellStyle name="Comma 4 2 2 2 2 2 3 3 2" xfId="14755" xr:uid="{ED8CED18-3C17-4D07-ADCA-4554EB1A6290}"/>
    <cellStyle name="Comma 4 2 2 2 2 2 3 4" xfId="10538" xr:uid="{E158631F-D3F0-44FE-BBEA-5CFA49E102D7}"/>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ECF20803-1AB9-4BDF-A8C7-EFE1C4E24AF8}"/>
    <cellStyle name="Comma 4 2 2 2 2 2 4 2 3" xfId="13096" xr:uid="{8CFD25DA-0FB0-4446-BAAB-C21215F8607F}"/>
    <cellStyle name="Comma 4 2 2 2 2 2 4 3" xfId="5842" xr:uid="{00000000-0005-0000-0000-0000B2070000}"/>
    <cellStyle name="Comma 4 2 2 2 2 2 4 3 2" xfId="15168" xr:uid="{C9B24113-52EB-4B77-B0BA-06745A2F4A9D}"/>
    <cellStyle name="Comma 4 2 2 2 2 2 4 4" xfId="10951" xr:uid="{FF4C0E13-0BC0-41B9-A10C-59D3DF997D2E}"/>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0344108B-4718-4179-BB64-ECE05537C370}"/>
    <cellStyle name="Comma 4 2 2 2 2 2 5 2 3" xfId="13509" xr:uid="{DF10BB34-4E48-46CD-9F31-82F4EFB17898}"/>
    <cellStyle name="Comma 4 2 2 2 2 2 5 3" xfId="6255" xr:uid="{00000000-0005-0000-0000-0000B6070000}"/>
    <cellStyle name="Comma 4 2 2 2 2 2 5 3 2" xfId="15581" xr:uid="{88B18757-A406-40C7-A7C4-0AAA1AE0F73F}"/>
    <cellStyle name="Comma 4 2 2 2 2 2 5 4" xfId="11364" xr:uid="{0EC70B1F-C1EB-4E71-B5DB-E5A3C4588E38}"/>
    <cellStyle name="Comma 4 2 2 2 2 2 6" xfId="2384" xr:uid="{00000000-0005-0000-0000-0000B7070000}"/>
    <cellStyle name="Comma 4 2 2 2 2 2 6 2" xfId="6668" xr:uid="{00000000-0005-0000-0000-0000B8070000}"/>
    <cellStyle name="Comma 4 2 2 2 2 2 6 2 2" xfId="15994" xr:uid="{821B72CF-69F9-4007-BE09-17F2BEFCE437}"/>
    <cellStyle name="Comma 4 2 2 2 2 2 6 3" xfId="11777" xr:uid="{E49C50CC-7C19-4692-BD11-EF6891C4E5DB}"/>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A0291173-F0A4-4E90-BCD3-65729F2483EA}"/>
    <cellStyle name="Comma 4 2 2 2 2 2 8 3" xfId="12094" xr:uid="{6FB22265-EABF-4C7E-8971-B02A118CF230}"/>
    <cellStyle name="Comma 4 2 2 2 2 2 9" xfId="4602" xr:uid="{00000000-0005-0000-0000-0000BC070000}"/>
    <cellStyle name="Comma 4 2 2 2 2 2 9 2" xfId="13928" xr:uid="{5CBD27C4-F02B-41E7-B86E-96271B6F1959}"/>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8B566BE5-2B3C-4A7B-819F-4A82470488FB}"/>
    <cellStyle name="Comma 4 2 2 2 2 3 2 3" xfId="12269" xr:uid="{E16736DF-2537-40F7-9EC3-8EA2515EE3DE}"/>
    <cellStyle name="Comma 4 2 2 2 2 3 3" xfId="5015" xr:uid="{00000000-0005-0000-0000-0000C0070000}"/>
    <cellStyle name="Comma 4 2 2 2 2 3 3 2" xfId="14341" xr:uid="{C777CB97-148C-4C5D-A1FA-C26E3FD9A9E4}"/>
    <cellStyle name="Comma 4 2 2 2 2 3 4" xfId="9334" xr:uid="{50E8807F-6450-4082-BD30-0A86C2E78D0E}"/>
    <cellStyle name="Comma 4 2 2 2 2 3 5" xfId="10124" xr:uid="{C4B86BC2-8C82-43A3-B8C4-963178C0A809}"/>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B652C8B6-2B8B-4136-842D-57C13020377F}"/>
    <cellStyle name="Comma 4 2 2 2 2 4 2 3" xfId="12682" xr:uid="{0C30C199-A084-4663-978F-D1D44CF415EA}"/>
    <cellStyle name="Comma 4 2 2 2 2 4 3" xfId="5428" xr:uid="{00000000-0005-0000-0000-0000C4070000}"/>
    <cellStyle name="Comma 4 2 2 2 2 4 3 2" xfId="14754" xr:uid="{7264C656-B1C9-4729-A2F3-28E7B3D7CC61}"/>
    <cellStyle name="Comma 4 2 2 2 2 4 4" xfId="10537" xr:uid="{3C4AE972-A5C4-4A48-A3A4-8CCD21475023}"/>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6CA3E2D8-41B9-4D54-85F2-BC22CECC946F}"/>
    <cellStyle name="Comma 4 2 2 2 2 5 2 3" xfId="13095" xr:uid="{795A436E-EEE8-4B3B-B0ED-AADB4D3AD929}"/>
    <cellStyle name="Comma 4 2 2 2 2 5 3" xfId="5841" xr:uid="{00000000-0005-0000-0000-0000C8070000}"/>
    <cellStyle name="Comma 4 2 2 2 2 5 3 2" xfId="15167" xr:uid="{DDA9912B-3CC5-4132-9717-F9899E361B90}"/>
    <cellStyle name="Comma 4 2 2 2 2 5 4" xfId="10950" xr:uid="{43CC9E21-683E-4354-8B0A-8F3577C04509}"/>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677B3DB7-F53C-4050-908F-CF05BCA36159}"/>
    <cellStyle name="Comma 4 2 2 2 2 6 2 3" xfId="13508" xr:uid="{DB6B59B3-151D-41D9-A2E1-0001CEFCC323}"/>
    <cellStyle name="Comma 4 2 2 2 2 6 3" xfId="6254" xr:uid="{00000000-0005-0000-0000-0000CC070000}"/>
    <cellStyle name="Comma 4 2 2 2 2 6 3 2" xfId="15580" xr:uid="{E1D5D919-7172-451E-9A33-636B1A55D7E8}"/>
    <cellStyle name="Comma 4 2 2 2 2 6 4" xfId="11363" xr:uid="{89BB7A96-03BA-4F0B-BA74-930211852005}"/>
    <cellStyle name="Comma 4 2 2 2 2 7" xfId="2383" xr:uid="{00000000-0005-0000-0000-0000CD070000}"/>
    <cellStyle name="Comma 4 2 2 2 2 7 2" xfId="6667" xr:uid="{00000000-0005-0000-0000-0000CE070000}"/>
    <cellStyle name="Comma 4 2 2 2 2 7 2 2" xfId="15993" xr:uid="{EB6C448A-6B09-4069-A661-5651D9B0875D}"/>
    <cellStyle name="Comma 4 2 2 2 2 7 3" xfId="11776" xr:uid="{DEE69051-6F22-43E8-B010-95B67ACD966E}"/>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90AB01BB-69C6-4B09-AC01-0C95C4A8709E}"/>
    <cellStyle name="Comma 4 2 2 2 2 9 3" xfId="12093" xr:uid="{FA050363-C622-41CA-B87E-F861A533781F}"/>
    <cellStyle name="Comma 4 2 2 2 3" xfId="131" xr:uid="{00000000-0005-0000-0000-0000D2070000}"/>
    <cellStyle name="Comma 4 2 2 2 3 10" xfId="9013" xr:uid="{D7491CA1-A7A0-4099-A659-9FB418CDDACA}"/>
    <cellStyle name="Comma 4 2 2 2 3 11" xfId="9712" xr:uid="{D41D0E38-7DF8-46A3-B2B5-CBBF75CF43DA}"/>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CB4851D8-C876-4B9C-AA17-B6BD04587CA5}"/>
    <cellStyle name="Comma 4 2 2 2 3 2 2 3" xfId="12271" xr:uid="{8A891491-B45D-4E8C-8FFE-DAA01BF4F42B}"/>
    <cellStyle name="Comma 4 2 2 2 3 2 3" xfId="5017" xr:uid="{00000000-0005-0000-0000-0000D6070000}"/>
    <cellStyle name="Comma 4 2 2 2 3 2 3 2" xfId="14343" xr:uid="{E5B9D145-8E38-4C22-9DFA-62FE91C19770}"/>
    <cellStyle name="Comma 4 2 2 2 3 2 4" xfId="9438" xr:uid="{8E9C4341-814A-43D1-8D35-8CCC512A2E32}"/>
    <cellStyle name="Comma 4 2 2 2 3 2 5" xfId="10126" xr:uid="{F649DBE5-0C18-4240-9A4B-E1AED3EE22CF}"/>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B03E32A9-7EDC-4B81-BCEE-FA9E1CC0A5A2}"/>
    <cellStyle name="Comma 4 2 2 2 3 3 2 3" xfId="12684" xr:uid="{D3F55118-6DEA-4655-93C3-28AC10DF9D25}"/>
    <cellStyle name="Comma 4 2 2 2 3 3 3" xfId="5430" xr:uid="{00000000-0005-0000-0000-0000DA070000}"/>
    <cellStyle name="Comma 4 2 2 2 3 3 3 2" xfId="14756" xr:uid="{718395B5-0173-471B-9084-BA29B8A0D233}"/>
    <cellStyle name="Comma 4 2 2 2 3 3 4" xfId="10539" xr:uid="{F8C2264A-03E7-4508-AC27-F77CA7D754FF}"/>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4A7ABCFD-3EE1-409E-A90D-FEEEDB5E9A74}"/>
    <cellStyle name="Comma 4 2 2 2 3 4 2 3" xfId="13097" xr:uid="{A638AC29-9813-4A32-9889-F85AE727C381}"/>
    <cellStyle name="Comma 4 2 2 2 3 4 3" xfId="5843" xr:uid="{00000000-0005-0000-0000-0000DE070000}"/>
    <cellStyle name="Comma 4 2 2 2 3 4 3 2" xfId="15169" xr:uid="{F0F043E5-1D54-4B9A-9520-4EDCC8CF2416}"/>
    <cellStyle name="Comma 4 2 2 2 3 4 4" xfId="10952" xr:uid="{73F6BCF1-3609-4615-B0E4-1941F2F3F315}"/>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0ABDC73F-5483-4CDB-9117-5D578A86692F}"/>
    <cellStyle name="Comma 4 2 2 2 3 5 2 3" xfId="13510" xr:uid="{7C206710-DAA8-42A5-8A04-9A95347C7E29}"/>
    <cellStyle name="Comma 4 2 2 2 3 5 3" xfId="6256" xr:uid="{00000000-0005-0000-0000-0000E2070000}"/>
    <cellStyle name="Comma 4 2 2 2 3 5 3 2" xfId="15582" xr:uid="{1E0F07C7-DD88-4BD4-8197-2128EF6813EC}"/>
    <cellStyle name="Comma 4 2 2 2 3 5 4" xfId="11365" xr:uid="{1447823A-846A-47F3-8646-0480F9F6865E}"/>
    <cellStyle name="Comma 4 2 2 2 3 6" xfId="2385" xr:uid="{00000000-0005-0000-0000-0000E3070000}"/>
    <cellStyle name="Comma 4 2 2 2 3 6 2" xfId="6669" xr:uid="{00000000-0005-0000-0000-0000E4070000}"/>
    <cellStyle name="Comma 4 2 2 2 3 6 2 2" xfId="15995" xr:uid="{F80C8373-F15E-43BA-BF00-42003934AC71}"/>
    <cellStyle name="Comma 4 2 2 2 3 6 3" xfId="11778" xr:uid="{364E616A-BDEE-472B-876F-582CB67A599C}"/>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B70175F9-C9D3-4057-8D88-E04130C7EA5F}"/>
    <cellStyle name="Comma 4 2 2 2 3 8 3" xfId="12095" xr:uid="{E9F1DB7A-A6E9-4648-8AAC-F1B3F866EBCD}"/>
    <cellStyle name="Comma 4 2 2 2 3 9" xfId="4603" xr:uid="{00000000-0005-0000-0000-0000E8070000}"/>
    <cellStyle name="Comma 4 2 2 2 3 9 2" xfId="13929" xr:uid="{4BB2EF4D-7178-4E33-8451-70D9DE978830}"/>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D19544D2-0861-42CB-870B-56ED28626C79}"/>
    <cellStyle name="Comma 4 2 2 2 4 2 3" xfId="12268" xr:uid="{B90CBC8D-8DDD-430D-B8C0-A496A60EF322}"/>
    <cellStyle name="Comma 4 2 2 2 4 3" xfId="5014" xr:uid="{00000000-0005-0000-0000-0000EC070000}"/>
    <cellStyle name="Comma 4 2 2 2 4 3 2" xfId="14340" xr:uid="{289B0D04-4196-4A6F-B329-64DC14C3B247}"/>
    <cellStyle name="Comma 4 2 2 2 4 4" xfId="9231" xr:uid="{31DAC97A-9492-467B-9850-183797A56FBE}"/>
    <cellStyle name="Comma 4 2 2 2 4 5" xfId="10123" xr:uid="{4E71566A-3798-43F9-9336-ACA95909CFF5}"/>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6E7BEFAA-3767-4F9A-9766-9C3137449CBC}"/>
    <cellStyle name="Comma 4 2 2 2 5 2 3" xfId="12681" xr:uid="{952EE80B-4E3E-4320-A621-F0E7BD34EC62}"/>
    <cellStyle name="Comma 4 2 2 2 5 3" xfId="5427" xr:uid="{00000000-0005-0000-0000-0000F0070000}"/>
    <cellStyle name="Comma 4 2 2 2 5 3 2" xfId="14753" xr:uid="{FA7A2B9B-B854-4DAD-B9A0-9A814136C9A2}"/>
    <cellStyle name="Comma 4 2 2 2 5 4" xfId="10536" xr:uid="{C0650D84-C5AC-4BDE-8F1D-8C3901D8A6CD}"/>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D5D5FC0F-7D8B-4693-A349-94D6333B9930}"/>
    <cellStyle name="Comma 4 2 2 2 6 2 3" xfId="13094" xr:uid="{CB8ED82D-7C1C-4310-B3AE-DDC9DCE9C180}"/>
    <cellStyle name="Comma 4 2 2 2 6 3" xfId="5840" xr:uid="{00000000-0005-0000-0000-0000F4070000}"/>
    <cellStyle name="Comma 4 2 2 2 6 3 2" xfId="15166" xr:uid="{9D902C90-9A7A-4038-9A87-B74CF310CDC3}"/>
    <cellStyle name="Comma 4 2 2 2 6 4" xfId="10949" xr:uid="{4C556A91-AB6E-47DD-A1E7-0955236D7337}"/>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C18FA032-5117-476F-9D8F-046B98D36BEC}"/>
    <cellStyle name="Comma 4 2 2 2 7 2 3" xfId="13507" xr:uid="{EBDCF180-E2A4-4A7A-B4A6-12F7187BADC8}"/>
    <cellStyle name="Comma 4 2 2 2 7 3" xfId="6253" xr:uid="{00000000-0005-0000-0000-0000F8070000}"/>
    <cellStyle name="Comma 4 2 2 2 7 3 2" xfId="15579" xr:uid="{313BECB9-6EA0-476F-B72E-3710DF3CE635}"/>
    <cellStyle name="Comma 4 2 2 2 7 4" xfId="11362" xr:uid="{E298833F-AECA-49E3-90B5-3B7E174810AF}"/>
    <cellStyle name="Comma 4 2 2 2 8" xfId="2382" xr:uid="{00000000-0005-0000-0000-0000F9070000}"/>
    <cellStyle name="Comma 4 2 2 2 8 2" xfId="6666" xr:uid="{00000000-0005-0000-0000-0000FA070000}"/>
    <cellStyle name="Comma 4 2 2 2 8 2 2" xfId="15992" xr:uid="{684A1A4E-A5BE-491E-945D-5160AD3F6A08}"/>
    <cellStyle name="Comma 4 2 2 2 8 3" xfId="11775" xr:uid="{D282920A-1D7D-4FAA-AC62-8F214C7A0F80}"/>
    <cellStyle name="Comma 4 2 2 2 9" xfId="2381" xr:uid="{00000000-0005-0000-0000-0000FB070000}"/>
    <cellStyle name="Comma 4 2 2 3" xfId="132" xr:uid="{00000000-0005-0000-0000-0000FC070000}"/>
    <cellStyle name="Comma 4 2 2 3 10" xfId="4604" xr:uid="{00000000-0005-0000-0000-0000FD070000}"/>
    <cellStyle name="Comma 4 2 2 3 10 2" xfId="13930" xr:uid="{6C3705E2-8295-48C4-BD89-9ABA720A8185}"/>
    <cellStyle name="Comma 4 2 2 3 11" xfId="8889" xr:uid="{93813409-C042-4436-8561-B0237A135E7D}"/>
    <cellStyle name="Comma 4 2 2 3 12" xfId="9713" xr:uid="{42405A36-EFBE-493A-98A6-98B1483B0DE3}"/>
    <cellStyle name="Comma 4 2 2 3 2" xfId="133" xr:uid="{00000000-0005-0000-0000-0000FE070000}"/>
    <cellStyle name="Comma 4 2 2 3 2 10" xfId="9096" xr:uid="{C395B6CC-7E3E-452B-B5AB-BBF992A45CEB}"/>
    <cellStyle name="Comma 4 2 2 3 2 11" xfId="9714" xr:uid="{715DA2FC-16C8-4B26-BC0C-A432ABF95C99}"/>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F03B1BB6-F7CF-46A2-B06B-E7C13634567E}"/>
    <cellStyle name="Comma 4 2 2 3 2 2 2 3" xfId="12273" xr:uid="{A6441110-C830-4F16-861B-DC9C250B0887}"/>
    <cellStyle name="Comma 4 2 2 3 2 2 3" xfId="5019" xr:uid="{00000000-0005-0000-0000-000002080000}"/>
    <cellStyle name="Comma 4 2 2 3 2 2 3 2" xfId="14345" xr:uid="{F40B37FE-9377-4C97-B910-85B414C6A6AE}"/>
    <cellStyle name="Comma 4 2 2 3 2 2 4" xfId="9521" xr:uid="{8F14F654-C711-4E70-8A06-71F68E70E2E0}"/>
    <cellStyle name="Comma 4 2 2 3 2 2 5" xfId="10128" xr:uid="{9FA32F7D-21EE-4505-9509-43D4C974945F}"/>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B8D8FE6A-CA52-4873-9FA1-BB7A82D9644E}"/>
    <cellStyle name="Comma 4 2 2 3 2 3 2 3" xfId="12686" xr:uid="{83B6F945-0EF0-40EF-AE0C-A247F9415057}"/>
    <cellStyle name="Comma 4 2 2 3 2 3 3" xfId="5432" xr:uid="{00000000-0005-0000-0000-000006080000}"/>
    <cellStyle name="Comma 4 2 2 3 2 3 3 2" xfId="14758" xr:uid="{0204F019-E875-46C9-8D1D-38D0A7558C34}"/>
    <cellStyle name="Comma 4 2 2 3 2 3 4" xfId="10541" xr:uid="{9C2A2901-8AE8-4B78-858B-D55EE0AD043E}"/>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A6D693CC-F45D-4D8C-B550-C337C412C544}"/>
    <cellStyle name="Comma 4 2 2 3 2 4 2 3" xfId="13099" xr:uid="{6ED9461A-FDDD-4435-86D1-CDB4BEC6A7FC}"/>
    <cellStyle name="Comma 4 2 2 3 2 4 3" xfId="5845" xr:uid="{00000000-0005-0000-0000-00000A080000}"/>
    <cellStyle name="Comma 4 2 2 3 2 4 3 2" xfId="15171" xr:uid="{AA531A93-A81D-4131-8D3A-54F45CA758F9}"/>
    <cellStyle name="Comma 4 2 2 3 2 4 4" xfId="10954" xr:uid="{54C88E51-F365-4240-8FBA-9A9714A2DBA4}"/>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47E05800-3C31-4E70-B855-9CA4832B890A}"/>
    <cellStyle name="Comma 4 2 2 3 2 5 2 3" xfId="13512" xr:uid="{3F2B66DD-EBED-4253-856B-537C0EF7994C}"/>
    <cellStyle name="Comma 4 2 2 3 2 5 3" xfId="6258" xr:uid="{00000000-0005-0000-0000-00000E080000}"/>
    <cellStyle name="Comma 4 2 2 3 2 5 3 2" xfId="15584" xr:uid="{A3DE36CD-69CF-43B4-AAA5-091251FE5216}"/>
    <cellStyle name="Comma 4 2 2 3 2 5 4" xfId="11367" xr:uid="{CF13AA3D-687C-42C3-84DA-65291CF4F735}"/>
    <cellStyle name="Comma 4 2 2 3 2 6" xfId="2387" xr:uid="{00000000-0005-0000-0000-00000F080000}"/>
    <cellStyle name="Comma 4 2 2 3 2 6 2" xfId="6671" xr:uid="{00000000-0005-0000-0000-000010080000}"/>
    <cellStyle name="Comma 4 2 2 3 2 6 2 2" xfId="15997" xr:uid="{61CB62C2-49E5-4535-863B-259383208692}"/>
    <cellStyle name="Comma 4 2 2 3 2 6 3" xfId="11780" xr:uid="{9FF368AF-ED95-44EC-A03C-742BD5362785}"/>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D431D46D-25FC-45CA-8C2C-C08D94BB2ADA}"/>
    <cellStyle name="Comma 4 2 2 3 2 8 3" xfId="12097" xr:uid="{B6F17A38-DF5B-419A-A1F0-2BEA24F3CBAE}"/>
    <cellStyle name="Comma 4 2 2 3 2 9" xfId="4605" xr:uid="{00000000-0005-0000-0000-000014080000}"/>
    <cellStyle name="Comma 4 2 2 3 2 9 2" xfId="13931" xr:uid="{13635C50-D918-47FC-8008-009D869294D4}"/>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8A0F0F8B-EF17-4839-A651-FF20EEAE37D6}"/>
    <cellStyle name="Comma 4 2 2 3 3 2 3" xfId="12272" xr:uid="{64E24390-E64C-46AC-A873-A33F6204A5EB}"/>
    <cellStyle name="Comma 4 2 2 3 3 3" xfId="5018" xr:uid="{00000000-0005-0000-0000-000018080000}"/>
    <cellStyle name="Comma 4 2 2 3 3 3 2" xfId="14344" xr:uid="{5453BB96-572A-43E9-B675-C3AB1F070C10}"/>
    <cellStyle name="Comma 4 2 2 3 3 4" xfId="9314" xr:uid="{A74197AE-1229-40FC-8212-8FB289D74FF6}"/>
    <cellStyle name="Comma 4 2 2 3 3 5" xfId="10127" xr:uid="{B6835184-9E5D-4BFE-A1B1-895DCA96CC20}"/>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09A07F87-E1CA-4E0C-8589-5C0E81F5C09C}"/>
    <cellStyle name="Comma 4 2 2 3 4 2 3" xfId="12685" xr:uid="{EC07A092-8725-4F10-B3E6-C9AB952BDFD6}"/>
    <cellStyle name="Comma 4 2 2 3 4 3" xfId="5431" xr:uid="{00000000-0005-0000-0000-00001C080000}"/>
    <cellStyle name="Comma 4 2 2 3 4 3 2" xfId="14757" xr:uid="{578C280F-AC71-4D4E-BC49-1A68DAE56DCC}"/>
    <cellStyle name="Comma 4 2 2 3 4 4" xfId="10540" xr:uid="{75B9B050-B92F-49E8-98D0-14C0285313FC}"/>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C3FFB179-C1A2-4847-8474-7201677C166B}"/>
    <cellStyle name="Comma 4 2 2 3 5 2 3" xfId="13098" xr:uid="{9BD938E9-2C2E-4497-8DCD-804BA9990F0A}"/>
    <cellStyle name="Comma 4 2 2 3 5 3" xfId="5844" xr:uid="{00000000-0005-0000-0000-000020080000}"/>
    <cellStyle name="Comma 4 2 2 3 5 3 2" xfId="15170" xr:uid="{CC292494-661A-4A6C-B419-D49C0ABFEBEA}"/>
    <cellStyle name="Comma 4 2 2 3 5 4" xfId="10953" xr:uid="{77E33AF0-0B07-4A88-BF5E-1D7876825075}"/>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2993A0AB-71C6-4216-A1C2-07B9963B68EA}"/>
    <cellStyle name="Comma 4 2 2 3 6 2 3" xfId="13511" xr:uid="{E80A23D6-2D40-45C4-959D-83928C3B893A}"/>
    <cellStyle name="Comma 4 2 2 3 6 3" xfId="6257" xr:uid="{00000000-0005-0000-0000-000024080000}"/>
    <cellStyle name="Comma 4 2 2 3 6 3 2" xfId="15583" xr:uid="{8CCEA9E7-114B-4295-B474-D1D7F2C77B32}"/>
    <cellStyle name="Comma 4 2 2 3 6 4" xfId="11366" xr:uid="{92079E5B-AD86-4AD6-B32F-4A63C9346A52}"/>
    <cellStyle name="Comma 4 2 2 3 7" xfId="2386" xr:uid="{00000000-0005-0000-0000-000025080000}"/>
    <cellStyle name="Comma 4 2 2 3 7 2" xfId="6670" xr:uid="{00000000-0005-0000-0000-000026080000}"/>
    <cellStyle name="Comma 4 2 2 3 7 2 2" xfId="15996" xr:uid="{DA6A3EB4-6F86-411C-B47C-4979E25970FB}"/>
    <cellStyle name="Comma 4 2 2 3 7 3" xfId="11779" xr:uid="{3E43C7C7-6FFA-4955-8AAC-E3660D46A4FD}"/>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BA3CC679-CABF-4BDC-B377-24B0840248FF}"/>
    <cellStyle name="Comma 4 2 2 3 9 3" xfId="12096" xr:uid="{12AF4733-5E40-49F9-9D97-35864511E1CB}"/>
    <cellStyle name="Comma 4 2 2 4" xfId="134" xr:uid="{00000000-0005-0000-0000-00002A080000}"/>
    <cellStyle name="Comma 4 2 2 4 10" xfId="8993" xr:uid="{2969CB69-37C4-4C43-BC9D-87F92556F829}"/>
    <cellStyle name="Comma 4 2 2 4 11" xfId="9715" xr:uid="{53F6C9D4-0272-4862-844A-247BB090CBD6}"/>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CB2760AF-34FC-4B23-83C4-5DD94EF317D2}"/>
    <cellStyle name="Comma 4 2 2 4 2 2 3" xfId="12274" xr:uid="{42118651-47F2-44B0-9087-B374A719D99F}"/>
    <cellStyle name="Comma 4 2 2 4 2 3" xfId="5020" xr:uid="{00000000-0005-0000-0000-00002E080000}"/>
    <cellStyle name="Comma 4 2 2 4 2 3 2" xfId="14346" xr:uid="{6E5CB12B-746E-40D1-ADA3-3248A66ACE5F}"/>
    <cellStyle name="Comma 4 2 2 4 2 4" xfId="9418" xr:uid="{F2EB07B7-2227-485D-9411-A8F75EC2F9DA}"/>
    <cellStyle name="Comma 4 2 2 4 2 5" xfId="10129" xr:uid="{35D58960-681A-48A7-9742-09AEABAA60CE}"/>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0E053740-19DA-4098-8C56-8CF78AB49EEF}"/>
    <cellStyle name="Comma 4 2 2 4 3 2 3" xfId="12687" xr:uid="{9E97A6F4-38C6-42AD-A9C1-3D7FD1A3C0D1}"/>
    <cellStyle name="Comma 4 2 2 4 3 3" xfId="5433" xr:uid="{00000000-0005-0000-0000-000032080000}"/>
    <cellStyle name="Comma 4 2 2 4 3 3 2" xfId="14759" xr:uid="{837F4E4A-7BE6-4B77-9BA4-4AF8D95600DA}"/>
    <cellStyle name="Comma 4 2 2 4 3 4" xfId="10542" xr:uid="{B7027526-91C4-432B-A229-D825EA22E8BF}"/>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B70EBA08-CCB7-437A-8DCA-3FAF30CA3187}"/>
    <cellStyle name="Comma 4 2 2 4 4 2 3" xfId="13100" xr:uid="{FFCEA474-5996-4FE8-8766-19641D3929D5}"/>
    <cellStyle name="Comma 4 2 2 4 4 3" xfId="5846" xr:uid="{00000000-0005-0000-0000-000036080000}"/>
    <cellStyle name="Comma 4 2 2 4 4 3 2" xfId="15172" xr:uid="{4033CE37-23F9-42E5-A80A-A6B0655905A2}"/>
    <cellStyle name="Comma 4 2 2 4 4 4" xfId="10955" xr:uid="{460204C3-F460-4946-9576-AA8A2295CA8F}"/>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AF7E93AD-8AFE-4D33-B488-0F9036F11BF5}"/>
    <cellStyle name="Comma 4 2 2 4 5 2 3" xfId="13513" xr:uid="{58B3A89D-3D43-48AC-A070-2E800EDB2A53}"/>
    <cellStyle name="Comma 4 2 2 4 5 3" xfId="6259" xr:uid="{00000000-0005-0000-0000-00003A080000}"/>
    <cellStyle name="Comma 4 2 2 4 5 3 2" xfId="15585" xr:uid="{5A8CC845-38C6-42D6-B137-5BF3F4F6F8AF}"/>
    <cellStyle name="Comma 4 2 2 4 5 4" xfId="11368" xr:uid="{A432BCE4-ECFF-411D-B759-5FF74CCF6CDD}"/>
    <cellStyle name="Comma 4 2 2 4 6" xfId="2388" xr:uid="{00000000-0005-0000-0000-00003B080000}"/>
    <cellStyle name="Comma 4 2 2 4 6 2" xfId="6672" xr:uid="{00000000-0005-0000-0000-00003C080000}"/>
    <cellStyle name="Comma 4 2 2 4 6 2 2" xfId="15998" xr:uid="{FB7EFBD8-F9F7-423D-88EF-8F3083C6513F}"/>
    <cellStyle name="Comma 4 2 2 4 6 3" xfId="11781" xr:uid="{5AA158E8-525C-4604-A2CC-F41E53E300B1}"/>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F9908BAF-A745-453A-9CF0-6424D1556061}"/>
    <cellStyle name="Comma 4 2 2 4 8 3" xfId="12098" xr:uid="{7C384F2F-5D03-466F-904E-DF8955229F1B}"/>
    <cellStyle name="Comma 4 2 2 4 9" xfId="4606" xr:uid="{00000000-0005-0000-0000-000040080000}"/>
    <cellStyle name="Comma 4 2 2 4 9 2" xfId="13932" xr:uid="{5C816C87-7706-4F6B-9F60-132A0084EE31}"/>
    <cellStyle name="Comma 4 2 2 5" xfId="135" xr:uid="{00000000-0005-0000-0000-000041080000}"/>
    <cellStyle name="Comma 4 2 2 5 10" xfId="9210" xr:uid="{C1F9418B-EF96-4063-883D-A983E131C6A4}"/>
    <cellStyle name="Comma 4 2 2 5 11" xfId="9716" xr:uid="{C1BAD13C-27A2-447C-8BFE-F53065575CC0}"/>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13635DE7-ECB4-485D-A057-4CA0B2FAC3F3}"/>
    <cellStyle name="Comma 4 2 2 5 2 2 3" xfId="12275" xr:uid="{C568F722-119C-4663-9921-4FE15D43F48A}"/>
    <cellStyle name="Comma 4 2 2 5 2 3" xfId="5021" xr:uid="{00000000-0005-0000-0000-000045080000}"/>
    <cellStyle name="Comma 4 2 2 5 2 3 2" xfId="14347" xr:uid="{FCD389A3-D9C5-40BF-B89E-94077B44646C}"/>
    <cellStyle name="Comma 4 2 2 5 2 4" xfId="9593" xr:uid="{3B41C66E-2108-4CBE-9776-211459781E55}"/>
    <cellStyle name="Comma 4 2 2 5 2 5" xfId="10130" xr:uid="{43450D40-B4CE-4F55-9D9E-9C3CE464F3FA}"/>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9AC3D048-6840-4BB6-8335-799CBE76D2C3}"/>
    <cellStyle name="Comma 4 2 2 5 3 2 3" xfId="12688" xr:uid="{3DD14C80-2462-487D-8CC5-121779CF1933}"/>
    <cellStyle name="Comma 4 2 2 5 3 3" xfId="5434" xr:uid="{00000000-0005-0000-0000-000049080000}"/>
    <cellStyle name="Comma 4 2 2 5 3 3 2" xfId="14760" xr:uid="{510B416E-000E-4288-9025-DA1EA73BD0DA}"/>
    <cellStyle name="Comma 4 2 2 5 3 4" xfId="10543" xr:uid="{62E9A124-7824-4C1E-BA85-CDB34A6DEC21}"/>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8C4177A0-70EF-49B5-9A48-D0F40F86B0AD}"/>
    <cellStyle name="Comma 4 2 2 5 4 2 3" xfId="13101" xr:uid="{857707A7-1B7C-414A-A9EE-61F427289F11}"/>
    <cellStyle name="Comma 4 2 2 5 4 3" xfId="5847" xr:uid="{00000000-0005-0000-0000-00004D080000}"/>
    <cellStyle name="Comma 4 2 2 5 4 3 2" xfId="15173" xr:uid="{4DE85920-9486-44D0-BFE2-00CF830D6729}"/>
    <cellStyle name="Comma 4 2 2 5 4 4" xfId="10956" xr:uid="{A98B7D94-6BAA-4DC8-AADA-3567417FC7C9}"/>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BCD2ABC8-227C-42AA-939F-CB93D09ECCE7}"/>
    <cellStyle name="Comma 4 2 2 5 5 2 3" xfId="13514" xr:uid="{91ABB2F9-C55E-4CC3-AC9D-16C793E32130}"/>
    <cellStyle name="Comma 4 2 2 5 5 3" xfId="6260" xr:uid="{00000000-0005-0000-0000-000051080000}"/>
    <cellStyle name="Comma 4 2 2 5 5 3 2" xfId="15586" xr:uid="{F90C6916-0977-4A2D-9FAB-B09B61B09B93}"/>
    <cellStyle name="Comma 4 2 2 5 5 4" xfId="11369" xr:uid="{16C20B76-AF70-4CCB-9C2C-8944DD9FC424}"/>
    <cellStyle name="Comma 4 2 2 5 6" xfId="2389" xr:uid="{00000000-0005-0000-0000-000052080000}"/>
    <cellStyle name="Comma 4 2 2 5 6 2" xfId="6673" xr:uid="{00000000-0005-0000-0000-000053080000}"/>
    <cellStyle name="Comma 4 2 2 5 6 2 2" xfId="15999" xr:uid="{2D404064-DE1B-4BCE-978E-2A7F0BCA6CFD}"/>
    <cellStyle name="Comma 4 2 2 5 6 3" xfId="11782" xr:uid="{3B7AE875-18EF-4E30-9111-1DA51BD516BD}"/>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8AE3F3B7-E12E-4846-AC08-4CAC14F1D0A7}"/>
    <cellStyle name="Comma 4 2 2 5 8 3" xfId="12099" xr:uid="{D8FD4565-7915-4A56-9ADB-30F2559B9ED3}"/>
    <cellStyle name="Comma 4 2 2 5 9" xfId="4607" xr:uid="{00000000-0005-0000-0000-000057080000}"/>
    <cellStyle name="Comma 4 2 2 5 9 2" xfId="13933" xr:uid="{D6CEDD01-23A8-471A-8C7E-DD6892389928}"/>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6317" xr:uid="{DFE3C5B3-EB73-426D-A86F-EB181BDF6252}"/>
    <cellStyle name="Comma 4 2 3 10 3" xfId="12100" xr:uid="{C51331B4-C112-41E1-98BD-BE335A70903C}"/>
    <cellStyle name="Comma 4 2 3 11" xfId="4608" xr:uid="{00000000-0005-0000-0000-00005B080000}"/>
    <cellStyle name="Comma 4 2 3 11 2" xfId="13934" xr:uid="{AE3715A5-F4CB-4AF9-B0A0-BF2955BD25AD}"/>
    <cellStyle name="Comma 4 2 3 12" xfId="8805" xr:uid="{C45527F6-07B7-4887-BAF3-A6424444BA3B}"/>
    <cellStyle name="Comma 4 2 3 13" xfId="9717" xr:uid="{ECCE64D1-FFDF-4728-B2A9-89537FAA374D}"/>
    <cellStyle name="Comma 4 2 3 2" xfId="137" xr:uid="{00000000-0005-0000-0000-00005C080000}"/>
    <cellStyle name="Comma 4 2 3 2 10" xfId="4609" xr:uid="{00000000-0005-0000-0000-00005D080000}"/>
    <cellStyle name="Comma 4 2 3 2 10 2" xfId="13935" xr:uid="{6E178E3E-851B-4F1A-9C48-FBAF9106E99E}"/>
    <cellStyle name="Comma 4 2 3 2 11" xfId="8908" xr:uid="{E7021C11-E6EB-4392-A0AD-2A78F42B4BB7}"/>
    <cellStyle name="Comma 4 2 3 2 12" xfId="9718" xr:uid="{44AE4DE7-7CAA-4477-994F-C7C7AC3BFFE9}"/>
    <cellStyle name="Comma 4 2 3 2 2" xfId="138" xr:uid="{00000000-0005-0000-0000-00005E080000}"/>
    <cellStyle name="Comma 4 2 3 2 2 10" xfId="9115" xr:uid="{1A31CCC4-B2C0-4E0C-B714-855521500FE8}"/>
    <cellStyle name="Comma 4 2 3 2 2 11" xfId="9719" xr:uid="{F2BDA86E-E460-4BAD-896F-95DFD4193C36}"/>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AFCC76D4-3824-4945-945B-ED47210545F1}"/>
    <cellStyle name="Comma 4 2 3 2 2 2 2 3" xfId="12278" xr:uid="{63673685-1CCE-4E94-B8CE-C3FFFA2A8363}"/>
    <cellStyle name="Comma 4 2 3 2 2 2 3" xfId="5024" xr:uid="{00000000-0005-0000-0000-000062080000}"/>
    <cellStyle name="Comma 4 2 3 2 2 2 3 2" xfId="14350" xr:uid="{3007706E-72F0-44C5-9A8F-71E8CC70C7A6}"/>
    <cellStyle name="Comma 4 2 3 2 2 2 4" xfId="9540" xr:uid="{F922DD27-FEAE-4DB6-894F-26CD58815668}"/>
    <cellStyle name="Comma 4 2 3 2 2 2 5" xfId="10133" xr:uid="{13483E30-8920-4AC6-8D56-4E3BA1990499}"/>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29BA81EC-532E-44FC-A434-C25CE9FAEA76}"/>
    <cellStyle name="Comma 4 2 3 2 2 3 2 3" xfId="12691" xr:uid="{98AEF927-5C77-4480-9BD2-7748C5FEC1A3}"/>
    <cellStyle name="Comma 4 2 3 2 2 3 3" xfId="5437" xr:uid="{00000000-0005-0000-0000-000066080000}"/>
    <cellStyle name="Comma 4 2 3 2 2 3 3 2" xfId="14763" xr:uid="{9D2F9619-0F39-4BF9-8FFC-A7739C507EDC}"/>
    <cellStyle name="Comma 4 2 3 2 2 3 4" xfId="10546" xr:uid="{BBBEEE1B-3EEB-4A71-829B-7BF601C1AE88}"/>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B5D7A87A-7730-473C-90B2-D2FE3D3AED35}"/>
    <cellStyle name="Comma 4 2 3 2 2 4 2 3" xfId="13104" xr:uid="{79312484-6BFC-417C-8695-EE1CF3B7CC21}"/>
    <cellStyle name="Comma 4 2 3 2 2 4 3" xfId="5850" xr:uid="{00000000-0005-0000-0000-00006A080000}"/>
    <cellStyle name="Comma 4 2 3 2 2 4 3 2" xfId="15176" xr:uid="{D513FBBD-05DA-46D2-909F-9E283018BEB9}"/>
    <cellStyle name="Comma 4 2 3 2 2 4 4" xfId="10959" xr:uid="{4B37819C-0544-486D-A678-9940550BDC22}"/>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AB97BD5E-5F78-4C03-A0F2-BFE164E02CF1}"/>
    <cellStyle name="Comma 4 2 3 2 2 5 2 3" xfId="13517" xr:uid="{4C3CB66E-E08E-4D27-8837-FD9EA9B86C1E}"/>
    <cellStyle name="Comma 4 2 3 2 2 5 3" xfId="6263" xr:uid="{00000000-0005-0000-0000-00006E080000}"/>
    <cellStyle name="Comma 4 2 3 2 2 5 3 2" xfId="15589" xr:uid="{AD280147-6509-49DF-AF87-066A7FC39713}"/>
    <cellStyle name="Comma 4 2 3 2 2 5 4" xfId="11372" xr:uid="{6D3E7CC7-46EF-48C7-B3A8-38AA44F6F4B5}"/>
    <cellStyle name="Comma 4 2 3 2 2 6" xfId="2392" xr:uid="{00000000-0005-0000-0000-00006F080000}"/>
    <cellStyle name="Comma 4 2 3 2 2 6 2" xfId="6676" xr:uid="{00000000-0005-0000-0000-000070080000}"/>
    <cellStyle name="Comma 4 2 3 2 2 6 2 2" xfId="16002" xr:uid="{F07F7775-C39E-4F4C-BEAC-BFDD3A290A26}"/>
    <cellStyle name="Comma 4 2 3 2 2 6 3" xfId="11785" xr:uid="{A9FD4C0A-A64D-49E4-B216-ECF8426CC3DE}"/>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E9948B6E-9905-41EF-B07A-9CFA74CAC9D7}"/>
    <cellStyle name="Comma 4 2 3 2 2 8 3" xfId="12102" xr:uid="{901B0BC3-84E1-4FBE-AF52-888ADF10F99E}"/>
    <cellStyle name="Comma 4 2 3 2 2 9" xfId="4610" xr:uid="{00000000-0005-0000-0000-000074080000}"/>
    <cellStyle name="Comma 4 2 3 2 2 9 2" xfId="13936" xr:uid="{D20079C3-EFFC-4FB1-B38C-13ABBD097FE3}"/>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91DFB6C8-181D-4EC1-B45A-823CFD85D5B5}"/>
    <cellStyle name="Comma 4 2 3 2 3 2 3" xfId="12277" xr:uid="{8DDD9DCD-1438-4178-B23E-7FBA3DC0ECFF}"/>
    <cellStyle name="Comma 4 2 3 2 3 3" xfId="5023" xr:uid="{00000000-0005-0000-0000-000078080000}"/>
    <cellStyle name="Comma 4 2 3 2 3 3 2" xfId="14349" xr:uid="{F87F45DD-CCDA-40C9-A139-784EBBB7334E}"/>
    <cellStyle name="Comma 4 2 3 2 3 4" xfId="9333" xr:uid="{5C974796-1B06-4FA8-AB2A-F6B34628ACD4}"/>
    <cellStyle name="Comma 4 2 3 2 3 5" xfId="10132" xr:uid="{8D72F148-0F45-4F41-9897-FFDD1A14D066}"/>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A7654336-7F30-43EB-B15C-62A5FFB30E09}"/>
    <cellStyle name="Comma 4 2 3 2 4 2 3" xfId="12690" xr:uid="{05018907-4F01-4205-B7A4-A6D73E2889CB}"/>
    <cellStyle name="Comma 4 2 3 2 4 3" xfId="5436" xr:uid="{00000000-0005-0000-0000-00007C080000}"/>
    <cellStyle name="Comma 4 2 3 2 4 3 2" xfId="14762" xr:uid="{F5779087-3BCB-4B64-BFC4-91C5D5DE5C40}"/>
    <cellStyle name="Comma 4 2 3 2 4 4" xfId="10545" xr:uid="{20B31D5D-45DE-4FF8-B5E1-5E2C5E12323E}"/>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1294037B-E4D4-4D60-94CE-2E5218275C7B}"/>
    <cellStyle name="Comma 4 2 3 2 5 2 3" xfId="13103" xr:uid="{1EF9F36D-81BB-4E47-A89A-CE0E4E6BAFE3}"/>
    <cellStyle name="Comma 4 2 3 2 5 3" xfId="5849" xr:uid="{00000000-0005-0000-0000-000080080000}"/>
    <cellStyle name="Comma 4 2 3 2 5 3 2" xfId="15175" xr:uid="{FEE8FE8E-BB9F-4094-8D65-1D1A363F141B}"/>
    <cellStyle name="Comma 4 2 3 2 5 4" xfId="10958" xr:uid="{820F0878-2C3B-45EA-A996-7FE60B4B0D8E}"/>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35674AA0-40A6-4CB4-BFDF-26C5BA7241B1}"/>
    <cellStyle name="Comma 4 2 3 2 6 2 3" xfId="13516" xr:uid="{3D496F89-10D0-45DA-B458-550BEDE76420}"/>
    <cellStyle name="Comma 4 2 3 2 6 3" xfId="6262" xr:uid="{00000000-0005-0000-0000-000084080000}"/>
    <cellStyle name="Comma 4 2 3 2 6 3 2" xfId="15588" xr:uid="{B80C7E60-6B3E-4462-BDC3-0FA3C9857351}"/>
    <cellStyle name="Comma 4 2 3 2 6 4" xfId="11371" xr:uid="{713C5525-FD91-441F-9DCC-BBB5B1609E63}"/>
    <cellStyle name="Comma 4 2 3 2 7" xfId="2391" xr:uid="{00000000-0005-0000-0000-000085080000}"/>
    <cellStyle name="Comma 4 2 3 2 7 2" xfId="6675" xr:uid="{00000000-0005-0000-0000-000086080000}"/>
    <cellStyle name="Comma 4 2 3 2 7 2 2" xfId="16001" xr:uid="{08744B20-6941-4067-A2BC-C59F0919EC0F}"/>
    <cellStyle name="Comma 4 2 3 2 7 3" xfId="11784" xr:uid="{0303D9EE-A7D5-42AC-84F7-5B600371FBE0}"/>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96E46F2C-8624-499D-877D-C3DD0202FBD0}"/>
    <cellStyle name="Comma 4 2 3 2 9 3" xfId="12101" xr:uid="{55785C27-4BDC-4106-97CD-5B9D84735967}"/>
    <cellStyle name="Comma 4 2 3 3" xfId="139" xr:uid="{00000000-0005-0000-0000-00008A080000}"/>
    <cellStyle name="Comma 4 2 3 3 10" xfId="9012" xr:uid="{61C0F117-76A9-43CA-B381-88B2CFF6294C}"/>
    <cellStyle name="Comma 4 2 3 3 11" xfId="9720" xr:uid="{4B202D04-4C2A-4945-B06C-4FC039636B1C}"/>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957FC2B4-6D4B-4804-A289-2895A53FD1E7}"/>
    <cellStyle name="Comma 4 2 3 3 2 2 3" xfId="12279" xr:uid="{F6ABDDC8-F73D-4A6B-AAEC-3928ED4B9615}"/>
    <cellStyle name="Comma 4 2 3 3 2 3" xfId="5025" xr:uid="{00000000-0005-0000-0000-00008E080000}"/>
    <cellStyle name="Comma 4 2 3 3 2 3 2" xfId="14351" xr:uid="{A598EB19-B73D-4FAC-A2AB-13A8D3B1B2ED}"/>
    <cellStyle name="Comma 4 2 3 3 2 4" xfId="9437" xr:uid="{35C6809B-E49F-4A7F-8CB1-650474E72B0A}"/>
    <cellStyle name="Comma 4 2 3 3 2 5" xfId="10134" xr:uid="{2ED795EE-B375-4AAE-B424-DE8FD5B72705}"/>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99DBB8B3-CCDA-46E7-9363-A1ECBBEC9059}"/>
    <cellStyle name="Comma 4 2 3 3 3 2 3" xfId="12692" xr:uid="{22F283D5-B562-49EA-9ECA-F18E1011C346}"/>
    <cellStyle name="Comma 4 2 3 3 3 3" xfId="5438" xr:uid="{00000000-0005-0000-0000-000092080000}"/>
    <cellStyle name="Comma 4 2 3 3 3 3 2" xfId="14764" xr:uid="{617B3064-487A-442F-98C4-539F94CA9A1C}"/>
    <cellStyle name="Comma 4 2 3 3 3 4" xfId="10547" xr:uid="{9C7E4CC7-205E-459C-B9EE-CC029591BB4E}"/>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554DE794-B2CA-4954-AA29-1CC6AADE064B}"/>
    <cellStyle name="Comma 4 2 3 3 4 2 3" xfId="13105" xr:uid="{1D2F9BCC-6001-40BE-998E-B3329104C9D0}"/>
    <cellStyle name="Comma 4 2 3 3 4 3" xfId="5851" xr:uid="{00000000-0005-0000-0000-000096080000}"/>
    <cellStyle name="Comma 4 2 3 3 4 3 2" xfId="15177" xr:uid="{11B525A9-61B3-43A8-9442-96DEE9957504}"/>
    <cellStyle name="Comma 4 2 3 3 4 4" xfId="10960" xr:uid="{10F43E9C-F5F1-4F63-8578-4DAD966AE610}"/>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5D16EB81-EA99-4A41-85D9-5342342CEF78}"/>
    <cellStyle name="Comma 4 2 3 3 5 2 3" xfId="13518" xr:uid="{C4D6E38C-9EA4-4102-A90B-E757181DC21D}"/>
    <cellStyle name="Comma 4 2 3 3 5 3" xfId="6264" xr:uid="{00000000-0005-0000-0000-00009A080000}"/>
    <cellStyle name="Comma 4 2 3 3 5 3 2" xfId="15590" xr:uid="{9EBA14CA-AB2C-4F11-8392-87FBE92AF1F2}"/>
    <cellStyle name="Comma 4 2 3 3 5 4" xfId="11373" xr:uid="{D050390E-F47B-44BE-9021-BBB1C1F0C54B}"/>
    <cellStyle name="Comma 4 2 3 3 6" xfId="2393" xr:uid="{00000000-0005-0000-0000-00009B080000}"/>
    <cellStyle name="Comma 4 2 3 3 6 2" xfId="6677" xr:uid="{00000000-0005-0000-0000-00009C080000}"/>
    <cellStyle name="Comma 4 2 3 3 6 2 2" xfId="16003" xr:uid="{B8447657-D689-49CB-8D06-71F1DAE3346B}"/>
    <cellStyle name="Comma 4 2 3 3 6 3" xfId="11786" xr:uid="{0CAEE27D-2D32-49E4-9D32-B9C8F09630C2}"/>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1332C7A0-1912-415B-8B85-83ECBB141132}"/>
    <cellStyle name="Comma 4 2 3 3 8 3" xfId="12103" xr:uid="{1E95A04C-AF71-4681-871C-A3E962BB7799}"/>
    <cellStyle name="Comma 4 2 3 3 9" xfId="4611" xr:uid="{00000000-0005-0000-0000-0000A0080000}"/>
    <cellStyle name="Comma 4 2 3 3 9 2" xfId="13937" xr:uid="{78BEB9E5-8CFB-4D9B-8AF5-862050AC1044}"/>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616187EC-D034-42F8-8BCD-904DD3A89EE4}"/>
    <cellStyle name="Comma 4 2 3 4 2 3" xfId="12276" xr:uid="{DF5B3FF4-2A5E-418C-AEB0-F8AC48B789BC}"/>
    <cellStyle name="Comma 4 2 3 4 3" xfId="5022" xr:uid="{00000000-0005-0000-0000-0000A4080000}"/>
    <cellStyle name="Comma 4 2 3 4 3 2" xfId="14348" xr:uid="{56AA7BA5-12E3-4157-A82A-D790EDBB2477}"/>
    <cellStyle name="Comma 4 2 3 4 4" xfId="9230" xr:uid="{24B6B749-023F-4009-8785-C6CFE1098E24}"/>
    <cellStyle name="Comma 4 2 3 4 5" xfId="10131" xr:uid="{507490C1-80B8-4C17-AC2F-C5BDD00EE954}"/>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C1DDF01A-A8A3-4D72-975D-7965A5B6F34C}"/>
    <cellStyle name="Comma 4 2 3 5 2 3" xfId="12689" xr:uid="{4701D73E-FF3F-456D-9171-517A143CF888}"/>
    <cellStyle name="Comma 4 2 3 5 3" xfId="5435" xr:uid="{00000000-0005-0000-0000-0000A8080000}"/>
    <cellStyle name="Comma 4 2 3 5 3 2" xfId="14761" xr:uid="{0EF359D3-6B07-4390-BF4F-DAFEA6204049}"/>
    <cellStyle name="Comma 4 2 3 5 4" xfId="10544" xr:uid="{2273C3B2-F656-4A41-9DEA-759127789405}"/>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A762559C-14F9-44A2-B086-C6EDB124BC43}"/>
    <cellStyle name="Comma 4 2 3 6 2 3" xfId="13102" xr:uid="{85C684D9-C9A6-4B83-B1B2-E1E30292D598}"/>
    <cellStyle name="Comma 4 2 3 6 3" xfId="5848" xr:uid="{00000000-0005-0000-0000-0000AC080000}"/>
    <cellStyle name="Comma 4 2 3 6 3 2" xfId="15174" xr:uid="{36BDC669-D578-4C1F-8C7C-E58B8CE641B0}"/>
    <cellStyle name="Comma 4 2 3 6 4" xfId="10957" xr:uid="{B640CAA6-E0C1-48B9-AF7A-DB6ED80AEA92}"/>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FD96409D-BF28-42E8-A32B-EB1CB13005B9}"/>
    <cellStyle name="Comma 4 2 3 7 2 3" xfId="13515" xr:uid="{5AAAEDE5-FB3A-4A31-9091-B9E2422873D9}"/>
    <cellStyle name="Comma 4 2 3 7 3" xfId="6261" xr:uid="{00000000-0005-0000-0000-0000B0080000}"/>
    <cellStyle name="Comma 4 2 3 7 3 2" xfId="15587" xr:uid="{5E170F35-F46F-4A56-B6A3-AFBD5D8415FE}"/>
    <cellStyle name="Comma 4 2 3 7 4" xfId="11370" xr:uid="{CF07E4F2-9D28-47A2-B54B-8FCC063220F5}"/>
    <cellStyle name="Comma 4 2 3 8" xfId="2390" xr:uid="{00000000-0005-0000-0000-0000B1080000}"/>
    <cellStyle name="Comma 4 2 3 8 2" xfId="6674" xr:uid="{00000000-0005-0000-0000-0000B2080000}"/>
    <cellStyle name="Comma 4 2 3 8 2 2" xfId="16000" xr:uid="{BA0705D0-E7DA-4978-9074-EE4FBD6C0117}"/>
    <cellStyle name="Comma 4 2 3 8 3" xfId="11783" xr:uid="{9DEC45D3-FEA3-44FC-89DA-343BB3B526DF}"/>
    <cellStyle name="Comma 4 2 3 9" xfId="2373" xr:uid="{00000000-0005-0000-0000-0000B3080000}"/>
    <cellStyle name="Comma 4 2 4" xfId="140" xr:uid="{00000000-0005-0000-0000-0000B4080000}"/>
    <cellStyle name="Comma 4 2 4 10" xfId="4612" xr:uid="{00000000-0005-0000-0000-0000B5080000}"/>
    <cellStyle name="Comma 4 2 4 10 2" xfId="13938" xr:uid="{489CC566-4269-46A9-B545-18448C648458}"/>
    <cellStyle name="Comma 4 2 4 11" xfId="8858" xr:uid="{B6A00C95-D04C-44B2-B8AF-67540882256C}"/>
    <cellStyle name="Comma 4 2 4 12" xfId="9721" xr:uid="{2FA2F7E5-E6EB-418F-96C0-B5AAB7B6F331}"/>
    <cellStyle name="Comma 4 2 4 2" xfId="141" xr:uid="{00000000-0005-0000-0000-0000B6080000}"/>
    <cellStyle name="Comma 4 2 4 2 10" xfId="9065" xr:uid="{961AA06A-D943-447E-AADB-49B440E7E7CE}"/>
    <cellStyle name="Comma 4 2 4 2 11" xfId="9722" xr:uid="{C6A0363A-9AB9-4E3C-9B7B-5F770B249FB9}"/>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E5E56FAC-4DC7-4A2B-81E7-8BAC9D869D4C}"/>
    <cellStyle name="Comma 4 2 4 2 2 2 3" xfId="12281" xr:uid="{C27F5617-7522-4BD0-BB09-DA5DDCCF3828}"/>
    <cellStyle name="Comma 4 2 4 2 2 3" xfId="5027" xr:uid="{00000000-0005-0000-0000-0000BA080000}"/>
    <cellStyle name="Comma 4 2 4 2 2 3 2" xfId="14353" xr:uid="{0700C531-EC49-4474-9D2C-9315E64A6374}"/>
    <cellStyle name="Comma 4 2 4 2 2 4" xfId="9490" xr:uid="{2FAEB1E6-7B41-437B-B2A9-4352AB4F4B98}"/>
    <cellStyle name="Comma 4 2 4 2 2 5" xfId="10136" xr:uid="{2C7C4634-6B90-4522-8CBA-352204C0AF05}"/>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E319BAAE-3363-4DDB-8E1F-DD7C7473A357}"/>
    <cellStyle name="Comma 4 2 4 2 3 2 3" xfId="12694" xr:uid="{13987B9E-68B6-401A-9329-6D4E2F775810}"/>
    <cellStyle name="Comma 4 2 4 2 3 3" xfId="5440" xr:uid="{00000000-0005-0000-0000-0000BE080000}"/>
    <cellStyle name="Comma 4 2 4 2 3 3 2" xfId="14766" xr:uid="{D6223D6E-CB64-4452-9D22-4B34B9712CFE}"/>
    <cellStyle name="Comma 4 2 4 2 3 4" xfId="10549" xr:uid="{D570549C-12E6-4540-8E34-85F49A7DAE14}"/>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DBF39D40-8126-4C80-9B6D-5585F67F5426}"/>
    <cellStyle name="Comma 4 2 4 2 4 2 3" xfId="13107" xr:uid="{DB7EF37C-E7C8-4952-BA63-37C423E461D5}"/>
    <cellStyle name="Comma 4 2 4 2 4 3" xfId="5853" xr:uid="{00000000-0005-0000-0000-0000C2080000}"/>
    <cellStyle name="Comma 4 2 4 2 4 3 2" xfId="15179" xr:uid="{41A61EBA-A89F-448A-B4CF-82C3E9E38C08}"/>
    <cellStyle name="Comma 4 2 4 2 4 4" xfId="10962" xr:uid="{AD8A4F69-DF68-40F6-9A80-46003AD3F839}"/>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B2672021-94AC-44CA-A595-2D87CC5168DA}"/>
    <cellStyle name="Comma 4 2 4 2 5 2 3" xfId="13520" xr:uid="{353B71C2-BD3F-446D-9FE0-7FF21FAA5D7E}"/>
    <cellStyle name="Comma 4 2 4 2 5 3" xfId="6266" xr:uid="{00000000-0005-0000-0000-0000C6080000}"/>
    <cellStyle name="Comma 4 2 4 2 5 3 2" xfId="15592" xr:uid="{9507257E-370D-42FB-B279-3370A41D8170}"/>
    <cellStyle name="Comma 4 2 4 2 5 4" xfId="11375" xr:uid="{84261281-063D-436F-AB1F-D184FFEC9311}"/>
    <cellStyle name="Comma 4 2 4 2 6" xfId="2395" xr:uid="{00000000-0005-0000-0000-0000C7080000}"/>
    <cellStyle name="Comma 4 2 4 2 6 2" xfId="6679" xr:uid="{00000000-0005-0000-0000-0000C8080000}"/>
    <cellStyle name="Comma 4 2 4 2 6 2 2" xfId="16005" xr:uid="{16BD4C9C-F4D5-47D7-8891-CA46D71AB513}"/>
    <cellStyle name="Comma 4 2 4 2 6 3" xfId="11788" xr:uid="{98B3A559-9864-47C6-96F6-6513724D2F82}"/>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AD360720-5BEA-4D54-BB94-59B18CE97025}"/>
    <cellStyle name="Comma 4 2 4 2 8 3" xfId="12105" xr:uid="{DFABE8F7-6306-42C7-B600-89B5826D337C}"/>
    <cellStyle name="Comma 4 2 4 2 9" xfId="4613" xr:uid="{00000000-0005-0000-0000-0000CC080000}"/>
    <cellStyle name="Comma 4 2 4 2 9 2" xfId="13939" xr:uid="{3D5DACA3-E0C7-49EE-8FF1-7E9757A0CD4F}"/>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DD052FEC-865C-4E38-9FA1-DBFE60D65AFD}"/>
    <cellStyle name="Comma 4 2 4 3 2 3" xfId="12280" xr:uid="{7E51DB00-0446-4CFD-BD68-3D97620FFF25}"/>
    <cellStyle name="Comma 4 2 4 3 3" xfId="5026" xr:uid="{00000000-0005-0000-0000-0000D0080000}"/>
    <cellStyle name="Comma 4 2 4 3 3 2" xfId="14352" xr:uid="{A6B42EFD-D523-464A-8009-3DD4D6D33949}"/>
    <cellStyle name="Comma 4 2 4 3 4" xfId="9283" xr:uid="{7E46ED3C-A8F4-4512-93D9-5F41F1AC397C}"/>
    <cellStyle name="Comma 4 2 4 3 5" xfId="10135" xr:uid="{F1A2628E-96F8-4977-B591-67D9A80AB054}"/>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045DC5D6-38F6-4A0F-844E-69CCD40A1F56}"/>
    <cellStyle name="Comma 4 2 4 4 2 3" xfId="12693" xr:uid="{50E5B147-F620-41AF-B088-49DD64307322}"/>
    <cellStyle name="Comma 4 2 4 4 3" xfId="5439" xr:uid="{00000000-0005-0000-0000-0000D4080000}"/>
    <cellStyle name="Comma 4 2 4 4 3 2" xfId="14765" xr:uid="{60086AAA-578B-464F-B828-96ED2E26FE29}"/>
    <cellStyle name="Comma 4 2 4 4 4" xfId="10548" xr:uid="{9A597C99-F4BE-4DF0-9DD4-98F6CC4233B2}"/>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CC9791CF-5B1D-4131-9F0E-D8E3B2B00DDB}"/>
    <cellStyle name="Comma 4 2 4 5 2 3" xfId="13106" xr:uid="{3D9C4ED7-6CE3-41F2-ACDA-EE47E215FC7F}"/>
    <cellStyle name="Comma 4 2 4 5 3" xfId="5852" xr:uid="{00000000-0005-0000-0000-0000D8080000}"/>
    <cellStyle name="Comma 4 2 4 5 3 2" xfId="15178" xr:uid="{C0A0469D-3FE8-4474-8A29-0FF3471AB968}"/>
    <cellStyle name="Comma 4 2 4 5 4" xfId="10961" xr:uid="{A1D517BD-8ECC-4DB2-B4AB-77433C8F0DC3}"/>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5DF80E07-1696-4048-8C6E-F4EF26814E8E}"/>
    <cellStyle name="Comma 4 2 4 6 2 3" xfId="13519" xr:uid="{C5679610-06C6-4D26-839E-011B849CA58B}"/>
    <cellStyle name="Comma 4 2 4 6 3" xfId="6265" xr:uid="{00000000-0005-0000-0000-0000DC080000}"/>
    <cellStyle name="Comma 4 2 4 6 3 2" xfId="15591" xr:uid="{8238CE61-CD7C-4657-9E62-1DC1A6A6A680}"/>
    <cellStyle name="Comma 4 2 4 6 4" xfId="11374" xr:uid="{3F61B012-8E3B-499A-A354-0B4460FF383E}"/>
    <cellStyle name="Comma 4 2 4 7" xfId="2394" xr:uid="{00000000-0005-0000-0000-0000DD080000}"/>
    <cellStyle name="Comma 4 2 4 7 2" xfId="6678" xr:uid="{00000000-0005-0000-0000-0000DE080000}"/>
    <cellStyle name="Comma 4 2 4 7 2 2" xfId="16004" xr:uid="{D789D8F2-F1B5-4F9F-971A-5A41E464A278}"/>
    <cellStyle name="Comma 4 2 4 7 3" xfId="11787" xr:uid="{3AD7C42D-34D3-4334-889D-ECCEAE29CB62}"/>
    <cellStyle name="Comma 4 2 4 8" xfId="2369" xr:uid="{00000000-0005-0000-0000-0000DF080000}"/>
    <cellStyle name="Comma 4 2 4 9" xfId="2772" xr:uid="{00000000-0005-0000-0000-0000E0080000}"/>
    <cellStyle name="Comma 4 2 4 9 2" xfId="6995" xr:uid="{00000000-0005-0000-0000-0000E1080000}"/>
    <cellStyle name="Comma 4 2 4 9 2 2" xfId="16321" xr:uid="{C7B87572-BD7E-404B-8318-768DEEC6428E}"/>
    <cellStyle name="Comma 4 2 4 9 3" xfId="12104" xr:uid="{D26CB8C8-97C3-40C1-932A-E5652B100D43}"/>
    <cellStyle name="Comma 4 2 5" xfId="142" xr:uid="{00000000-0005-0000-0000-0000E2080000}"/>
    <cellStyle name="Comma 4 2 5 10" xfId="8974" xr:uid="{86B0C89A-8A2D-4755-B15D-84E412E1D380}"/>
    <cellStyle name="Comma 4 2 5 11" xfId="9723" xr:uid="{88378DD2-04B3-4A96-B45A-863083377F0F}"/>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2CDAA6A3-E351-4627-8517-894D3F918AF4}"/>
    <cellStyle name="Comma 4 2 5 2 2 3" xfId="12282" xr:uid="{53F82994-4BD4-4FAB-BDA7-FD5666898050}"/>
    <cellStyle name="Comma 4 2 5 2 3" xfId="5028" xr:uid="{00000000-0005-0000-0000-0000E6080000}"/>
    <cellStyle name="Comma 4 2 5 2 3 2" xfId="14354" xr:uid="{F0C0D54F-90F5-4E47-8925-12DD993CA11A}"/>
    <cellStyle name="Comma 4 2 5 2 4" xfId="9399" xr:uid="{1B388BC7-1FC6-4DC3-B345-755F61B57864}"/>
    <cellStyle name="Comma 4 2 5 2 5" xfId="10137" xr:uid="{1FF6A61A-8C07-44D7-A402-7A88E83556BC}"/>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0FA016D6-C595-4408-9E84-89D89E505BD9}"/>
    <cellStyle name="Comma 4 2 5 3 2 3" xfId="12695" xr:uid="{E82B2265-C91D-40F6-9B92-9269F868535A}"/>
    <cellStyle name="Comma 4 2 5 3 3" xfId="5441" xr:uid="{00000000-0005-0000-0000-0000EA080000}"/>
    <cellStyle name="Comma 4 2 5 3 3 2" xfId="14767" xr:uid="{94620AA3-4C24-4AF3-92C8-EA546250714B}"/>
    <cellStyle name="Comma 4 2 5 3 4" xfId="10550" xr:uid="{B81C69DA-DF89-4B16-A87E-D04A9BC5E4EA}"/>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AFF4F09D-C037-4842-9F59-F03E64CBB637}"/>
    <cellStyle name="Comma 4 2 5 4 2 3" xfId="13108" xr:uid="{B08B7781-51FF-4AA9-B8B0-737320B4572F}"/>
    <cellStyle name="Comma 4 2 5 4 3" xfId="5854" xr:uid="{00000000-0005-0000-0000-0000EE080000}"/>
    <cellStyle name="Comma 4 2 5 4 3 2" xfId="15180" xr:uid="{5BFFA041-3F73-45E7-BB91-69327B59C0C7}"/>
    <cellStyle name="Comma 4 2 5 4 4" xfId="10963" xr:uid="{36CD8829-D20D-472C-B26F-C5BD96D5C19B}"/>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53A9BAE7-387E-4833-BF3E-FEE1C22B0091}"/>
    <cellStyle name="Comma 4 2 5 5 2 3" xfId="13521" xr:uid="{0BC633CC-E007-46EF-AACE-3F6539A044BC}"/>
    <cellStyle name="Comma 4 2 5 5 3" xfId="6267" xr:uid="{00000000-0005-0000-0000-0000F2080000}"/>
    <cellStyle name="Comma 4 2 5 5 3 2" xfId="15593" xr:uid="{1B471692-D64F-461C-ABFE-EC1CC06805AC}"/>
    <cellStyle name="Comma 4 2 5 5 4" xfId="11376" xr:uid="{FEC3691B-ACA9-41EB-9C60-48A6C82E974E}"/>
    <cellStyle name="Comma 4 2 5 6" xfId="2396" xr:uid="{00000000-0005-0000-0000-0000F3080000}"/>
    <cellStyle name="Comma 4 2 5 6 2" xfId="6680" xr:uid="{00000000-0005-0000-0000-0000F4080000}"/>
    <cellStyle name="Comma 4 2 5 6 2 2" xfId="16006" xr:uid="{E286AB88-1286-46A1-96F3-CE15B04E2E7B}"/>
    <cellStyle name="Comma 4 2 5 6 3" xfId="11789" xr:uid="{7A2300EC-F99A-4E2C-98F9-1A7089993B1A}"/>
    <cellStyle name="Comma 4 2 5 7" xfId="2367" xr:uid="{00000000-0005-0000-0000-0000F5080000}"/>
    <cellStyle name="Comma 4 2 5 8" xfId="2774" xr:uid="{00000000-0005-0000-0000-0000F6080000}"/>
    <cellStyle name="Comma 4 2 5 8 2" xfId="6997" xr:uid="{00000000-0005-0000-0000-0000F7080000}"/>
    <cellStyle name="Comma 4 2 5 8 2 2" xfId="16323" xr:uid="{87BA635F-8118-43A6-A258-12B60904D8C2}"/>
    <cellStyle name="Comma 4 2 5 8 3" xfId="12106" xr:uid="{E15627F7-F029-48EE-A8FF-2BA11ACC7A87}"/>
    <cellStyle name="Comma 4 2 5 9" xfId="4614" xr:uid="{00000000-0005-0000-0000-0000F8080000}"/>
    <cellStyle name="Comma 4 2 5 9 2" xfId="13940" xr:uid="{4A08DEFA-AE56-4ABB-9726-0D214BF12341}"/>
    <cellStyle name="Comma 4 2 6" xfId="143" xr:uid="{00000000-0005-0000-0000-0000F9080000}"/>
    <cellStyle name="Comma 4 2 6 10" xfId="9177" xr:uid="{A20A3B72-7630-464F-8E57-DA2B9D6E44FB}"/>
    <cellStyle name="Comma 4 2 6 11" xfId="9724" xr:uid="{1F9038EE-CE5D-4807-B882-BDB144839CD8}"/>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D448A087-7FDC-4439-B89D-17299BE455CB}"/>
    <cellStyle name="Comma 4 2 6 2 2 3" xfId="12283" xr:uid="{B52A8CD1-5384-4868-B9CA-5987B6E6371C}"/>
    <cellStyle name="Comma 4 2 6 2 3" xfId="5029" xr:uid="{00000000-0005-0000-0000-0000FD080000}"/>
    <cellStyle name="Comma 4 2 6 2 3 2" xfId="14355" xr:uid="{795131E2-4604-4B37-8527-FA90978983DC}"/>
    <cellStyle name="Comma 4 2 6 2 4" xfId="9594" xr:uid="{CCB8D3FE-19FC-4F7F-9966-44FD23A1A32A}"/>
    <cellStyle name="Comma 4 2 6 2 5" xfId="10138" xr:uid="{0BEB01D8-1565-4F71-BDCF-61A199FF91F1}"/>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362AF13A-5799-4C5C-AB44-4E4607BDDE60}"/>
    <cellStyle name="Comma 4 2 6 3 2 3" xfId="12696" xr:uid="{F3434F52-0FCA-456A-BE45-1A3759F6E57F}"/>
    <cellStyle name="Comma 4 2 6 3 3" xfId="5442" xr:uid="{00000000-0005-0000-0000-000001090000}"/>
    <cellStyle name="Comma 4 2 6 3 3 2" xfId="14768" xr:uid="{D7313F83-6192-4CBD-9AEE-67DE02F6595A}"/>
    <cellStyle name="Comma 4 2 6 3 4" xfId="10551" xr:uid="{8E02188B-227E-4502-A3C9-D37198F371AF}"/>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852084CE-B96D-4968-9E4E-BB3FC7A519C0}"/>
    <cellStyle name="Comma 4 2 6 4 2 3" xfId="13109" xr:uid="{329A6E54-197E-4F50-896C-A70C7C618C73}"/>
    <cellStyle name="Comma 4 2 6 4 3" xfId="5855" xr:uid="{00000000-0005-0000-0000-000005090000}"/>
    <cellStyle name="Comma 4 2 6 4 3 2" xfId="15181" xr:uid="{F9E3B279-4C1C-404D-BA27-9BA93EE08361}"/>
    <cellStyle name="Comma 4 2 6 4 4" xfId="10964" xr:uid="{6D97A7C8-4D74-41F5-99AB-1EE6FD037344}"/>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755F2664-E729-4F90-9DEE-DE7E0B6F6A5D}"/>
    <cellStyle name="Comma 4 2 6 5 2 3" xfId="13522" xr:uid="{8631D3F7-8017-4E0F-BF99-70C421DE9560}"/>
    <cellStyle name="Comma 4 2 6 5 3" xfId="6268" xr:uid="{00000000-0005-0000-0000-000009090000}"/>
    <cellStyle name="Comma 4 2 6 5 3 2" xfId="15594" xr:uid="{F98CE387-4B8B-4936-8838-6998443BFF96}"/>
    <cellStyle name="Comma 4 2 6 5 4" xfId="11377" xr:uid="{58AAA8D8-B2E1-4F08-99E3-555EFCD7D780}"/>
    <cellStyle name="Comma 4 2 6 6" xfId="2397" xr:uid="{00000000-0005-0000-0000-00000A090000}"/>
    <cellStyle name="Comma 4 2 6 6 2" xfId="6681" xr:uid="{00000000-0005-0000-0000-00000B090000}"/>
    <cellStyle name="Comma 4 2 6 6 2 2" xfId="16007" xr:uid="{59C753EF-4521-4CAC-B8EB-89C893DAF06E}"/>
    <cellStyle name="Comma 4 2 6 6 3" xfId="11790" xr:uid="{6250708F-E623-4E0E-ADB8-1393B46CDC8D}"/>
    <cellStyle name="Comma 4 2 6 7" xfId="2366" xr:uid="{00000000-0005-0000-0000-00000C090000}"/>
    <cellStyle name="Comma 4 2 6 8" xfId="2775" xr:uid="{00000000-0005-0000-0000-00000D090000}"/>
    <cellStyle name="Comma 4 2 6 8 2" xfId="6998" xr:uid="{00000000-0005-0000-0000-00000E090000}"/>
    <cellStyle name="Comma 4 2 6 8 2 2" xfId="16324" xr:uid="{5E6E3A49-79C7-4789-8BEA-655F73201730}"/>
    <cellStyle name="Comma 4 2 6 8 3" xfId="12107" xr:uid="{D4A50C8E-C16E-4332-92E8-513165377199}"/>
    <cellStyle name="Comma 4 2 6 9" xfId="4615" xr:uid="{00000000-0005-0000-0000-00000F090000}"/>
    <cellStyle name="Comma 4 2 6 9 2" xfId="13941" xr:uid="{281706BA-F17F-42C1-AFBD-EFC23788720F}"/>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2997404F-0ADC-431A-B5A0-71B6156AF2F6}"/>
    <cellStyle name="Comma 4 3 2 10 3" xfId="12108" xr:uid="{CAA36628-14E2-4DAE-B41A-3E240112C453}"/>
    <cellStyle name="Comma 4 3 2 11" xfId="4616" xr:uid="{00000000-0005-0000-0000-000014090000}"/>
    <cellStyle name="Comma 4 3 2 11 2" xfId="13942" xr:uid="{947DF7E0-F6B5-4C4D-B2DE-A8342277727B}"/>
    <cellStyle name="Comma 4 3 2 12" xfId="8807" xr:uid="{5C5EF314-D0DB-425B-AE7D-D52FEEE90EC1}"/>
    <cellStyle name="Comma 4 3 2 13" xfId="9725" xr:uid="{4C9E3800-5177-4128-82EA-482E2D54A356}"/>
    <cellStyle name="Comma 4 3 2 2" xfId="146" xr:uid="{00000000-0005-0000-0000-000015090000}"/>
    <cellStyle name="Comma 4 3 2 2 10" xfId="4617" xr:uid="{00000000-0005-0000-0000-000016090000}"/>
    <cellStyle name="Comma 4 3 2 2 10 2" xfId="13943" xr:uid="{A69671A8-AF88-437E-B557-466B9BE23FE1}"/>
    <cellStyle name="Comma 4 3 2 2 11" xfId="8910" xr:uid="{15019DD0-71A0-438D-B796-68DE42B22692}"/>
    <cellStyle name="Comma 4 3 2 2 12" xfId="9726" xr:uid="{AC833A16-43CC-46FA-943F-0487A26A830B}"/>
    <cellStyle name="Comma 4 3 2 2 2" xfId="147" xr:uid="{00000000-0005-0000-0000-000017090000}"/>
    <cellStyle name="Comma 4 3 2 2 2 10" xfId="9117" xr:uid="{1409F531-DBF2-41E0-9C74-F9317358BA15}"/>
    <cellStyle name="Comma 4 3 2 2 2 11" xfId="9727" xr:uid="{B46C8615-DCC9-4FE4-A321-E04ECA55B5E1}"/>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8D322CB9-B516-4F33-83E0-1A03974C2FDD}"/>
    <cellStyle name="Comma 4 3 2 2 2 2 2 3" xfId="12286" xr:uid="{409B2405-CBD0-4825-B2D9-D909CB3DEB9E}"/>
    <cellStyle name="Comma 4 3 2 2 2 2 3" xfId="5032" xr:uid="{00000000-0005-0000-0000-00001B090000}"/>
    <cellStyle name="Comma 4 3 2 2 2 2 3 2" xfId="14358" xr:uid="{FF7AAB23-D6D0-4EBD-BBB3-30207F3A88A1}"/>
    <cellStyle name="Comma 4 3 2 2 2 2 4" xfId="9542" xr:uid="{26CD77CC-F017-4839-8245-BBF245D45E53}"/>
    <cellStyle name="Comma 4 3 2 2 2 2 5" xfId="10141" xr:uid="{F694528B-2288-4B3D-A229-A3D1667EF49F}"/>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0BF2CDC9-FC34-47E2-BDA1-41DDC75F71AD}"/>
    <cellStyle name="Comma 4 3 2 2 2 3 2 3" xfId="12699" xr:uid="{5DBBF936-D379-4ED0-8D6D-41474298C46D}"/>
    <cellStyle name="Comma 4 3 2 2 2 3 3" xfId="5445" xr:uid="{00000000-0005-0000-0000-00001F090000}"/>
    <cellStyle name="Comma 4 3 2 2 2 3 3 2" xfId="14771" xr:uid="{4DFCA19C-44E9-4505-BAB2-CD32CF083B3A}"/>
    <cellStyle name="Comma 4 3 2 2 2 3 4" xfId="10554" xr:uid="{40EEB414-3F38-4423-B256-6EB6389EF50E}"/>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0F132F50-C3D2-4F53-9A22-95F2618139E0}"/>
    <cellStyle name="Comma 4 3 2 2 2 4 2 3" xfId="13112" xr:uid="{1B7CD448-90A6-4CB3-9137-54D782D23E2F}"/>
    <cellStyle name="Comma 4 3 2 2 2 4 3" xfId="5858" xr:uid="{00000000-0005-0000-0000-000023090000}"/>
    <cellStyle name="Comma 4 3 2 2 2 4 3 2" xfId="15184" xr:uid="{9BC4B106-06C6-4E30-91FC-5E53914E354F}"/>
    <cellStyle name="Comma 4 3 2 2 2 4 4" xfId="10967" xr:uid="{96A69FF2-4738-4DE4-ABAE-2B335475EDC5}"/>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0DB274E3-B182-46E8-B780-1A22D4CEDA1B}"/>
    <cellStyle name="Comma 4 3 2 2 2 5 2 3" xfId="13525" xr:uid="{9BC13FDC-21F6-47C0-AA1C-CDFDAACA2A89}"/>
    <cellStyle name="Comma 4 3 2 2 2 5 3" xfId="6271" xr:uid="{00000000-0005-0000-0000-000027090000}"/>
    <cellStyle name="Comma 4 3 2 2 2 5 3 2" xfId="15597" xr:uid="{95C19DEA-93AA-4311-BEE7-CE2DE8D64D97}"/>
    <cellStyle name="Comma 4 3 2 2 2 5 4" xfId="11380" xr:uid="{8E8C9EDC-5E94-46E7-B076-414D76A5B778}"/>
    <cellStyle name="Comma 4 3 2 2 2 6" xfId="2400" xr:uid="{00000000-0005-0000-0000-000028090000}"/>
    <cellStyle name="Comma 4 3 2 2 2 6 2" xfId="6684" xr:uid="{00000000-0005-0000-0000-000029090000}"/>
    <cellStyle name="Comma 4 3 2 2 2 6 2 2" xfId="16010" xr:uid="{3917C5A8-B0D7-495A-BAC1-A38729EF25FD}"/>
    <cellStyle name="Comma 4 3 2 2 2 6 3" xfId="11793" xr:uid="{F32219FD-280E-44DE-946D-F953CC4EFF9D}"/>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3058F360-0F7C-4160-A209-F5622B845D6E}"/>
    <cellStyle name="Comma 4 3 2 2 2 8 3" xfId="12110" xr:uid="{403E706D-3F80-451F-ABC1-CE99D6F8FAA7}"/>
    <cellStyle name="Comma 4 3 2 2 2 9" xfId="4618" xr:uid="{00000000-0005-0000-0000-00002D090000}"/>
    <cellStyle name="Comma 4 3 2 2 2 9 2" xfId="13944" xr:uid="{758C18E7-2E5F-47F7-A3C4-56AF18FC8930}"/>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8528B8D0-F2C0-45AF-8597-3DEA555609F4}"/>
    <cellStyle name="Comma 4 3 2 2 3 2 3" xfId="12285" xr:uid="{43073957-43F0-4389-9911-2B31993F5AE0}"/>
    <cellStyle name="Comma 4 3 2 2 3 3" xfId="5031" xr:uid="{00000000-0005-0000-0000-000031090000}"/>
    <cellStyle name="Comma 4 3 2 2 3 3 2" xfId="14357" xr:uid="{0A1BA0EE-A06F-4647-BE0F-3DF9AE0EC0CF}"/>
    <cellStyle name="Comma 4 3 2 2 3 4" xfId="9335" xr:uid="{BACD532B-C811-4076-B107-03E74D1B7113}"/>
    <cellStyle name="Comma 4 3 2 2 3 5" xfId="10140" xr:uid="{DB73E4FB-EA2A-463E-B6E4-A754E55195F8}"/>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B59117C1-3928-45F4-AFAD-EAB67A558C6A}"/>
    <cellStyle name="Comma 4 3 2 2 4 2 3" xfId="12698" xr:uid="{B655C50C-FBCA-4D4C-8E39-B71F4B64B4F5}"/>
    <cellStyle name="Comma 4 3 2 2 4 3" xfId="5444" xr:uid="{00000000-0005-0000-0000-000035090000}"/>
    <cellStyle name="Comma 4 3 2 2 4 3 2" xfId="14770" xr:uid="{1C6C7D81-E49F-4D70-8A5A-236DFBE0A793}"/>
    <cellStyle name="Comma 4 3 2 2 4 4" xfId="10553" xr:uid="{2A86A1AC-EB6F-41EC-AC40-8D1CF61FAE08}"/>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7D01133E-D294-43E2-9825-79AAE6C06CD6}"/>
    <cellStyle name="Comma 4 3 2 2 5 2 3" xfId="13111" xr:uid="{0110E4F0-2395-4AA5-92A4-4256849B0DBD}"/>
    <cellStyle name="Comma 4 3 2 2 5 3" xfId="5857" xr:uid="{00000000-0005-0000-0000-000039090000}"/>
    <cellStyle name="Comma 4 3 2 2 5 3 2" xfId="15183" xr:uid="{31C2E03E-75B0-408F-9CBF-E021160918A3}"/>
    <cellStyle name="Comma 4 3 2 2 5 4" xfId="10966" xr:uid="{B3F09086-1942-4BA5-A009-2D740501D51C}"/>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42EF68A8-628F-4AA5-A8E3-FAC6A10F7441}"/>
    <cellStyle name="Comma 4 3 2 2 6 2 3" xfId="13524" xr:uid="{645A1DE6-B851-485D-B4B7-FD2B6CAB8512}"/>
    <cellStyle name="Comma 4 3 2 2 6 3" xfId="6270" xr:uid="{00000000-0005-0000-0000-00003D090000}"/>
    <cellStyle name="Comma 4 3 2 2 6 3 2" xfId="15596" xr:uid="{3CC16247-FB88-4FFB-963B-88B972157162}"/>
    <cellStyle name="Comma 4 3 2 2 6 4" xfId="11379" xr:uid="{B9DA41F6-C217-479E-A2CC-E8CA7D734976}"/>
    <cellStyle name="Comma 4 3 2 2 7" xfId="2399" xr:uid="{00000000-0005-0000-0000-00003E090000}"/>
    <cellStyle name="Comma 4 3 2 2 7 2" xfId="6683" xr:uid="{00000000-0005-0000-0000-00003F090000}"/>
    <cellStyle name="Comma 4 3 2 2 7 2 2" xfId="16009" xr:uid="{34E9162B-0BE2-46AE-BDA6-EEAFCD71A67F}"/>
    <cellStyle name="Comma 4 3 2 2 7 3" xfId="11792" xr:uid="{C8891ADD-4ABF-4DAC-8D8E-84379E114B85}"/>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028D1AB0-A69B-4114-ADAF-D3C885144E2C}"/>
    <cellStyle name="Comma 4 3 2 2 9 3" xfId="12109" xr:uid="{567D635F-89D6-472B-9596-F31FA66DA2DC}"/>
    <cellStyle name="Comma 4 3 2 3" xfId="148" xr:uid="{00000000-0005-0000-0000-000043090000}"/>
    <cellStyle name="Comma 4 3 2 3 10" xfId="9014" xr:uid="{46568903-2C47-4BC3-8E78-5A47F62B319C}"/>
    <cellStyle name="Comma 4 3 2 3 11" xfId="9728" xr:uid="{259C9024-CE1D-4F30-AB26-DE2B31AF24E5}"/>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4B2442A5-6741-42B3-89C0-0FC4ADB35B44}"/>
    <cellStyle name="Comma 4 3 2 3 2 2 3" xfId="12287" xr:uid="{73D3B5EA-9E69-4707-9042-38E615A94385}"/>
    <cellStyle name="Comma 4 3 2 3 2 3" xfId="5033" xr:uid="{00000000-0005-0000-0000-000047090000}"/>
    <cellStyle name="Comma 4 3 2 3 2 3 2" xfId="14359" xr:uid="{9EFC8678-F8F4-4C4A-A04D-09C7B84F90D8}"/>
    <cellStyle name="Comma 4 3 2 3 2 4" xfId="9439" xr:uid="{2FD116B5-6902-4630-AFC5-CC8B06C5F457}"/>
    <cellStyle name="Comma 4 3 2 3 2 5" xfId="10142" xr:uid="{77EC9640-38F2-447B-8E7B-CB9901484D91}"/>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D1C66ECA-4F54-4AF4-9508-1E831864A083}"/>
    <cellStyle name="Comma 4 3 2 3 3 2 3" xfId="12700" xr:uid="{1D99B815-9958-4DB1-A1E7-1685334BAF8C}"/>
    <cellStyle name="Comma 4 3 2 3 3 3" xfId="5446" xr:uid="{00000000-0005-0000-0000-00004B090000}"/>
    <cellStyle name="Comma 4 3 2 3 3 3 2" xfId="14772" xr:uid="{E8D0617A-E109-4DC8-817C-7D7ACD403AFF}"/>
    <cellStyle name="Comma 4 3 2 3 3 4" xfId="10555" xr:uid="{0D95A923-FB72-4362-9968-5C4464F129B6}"/>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950C36A4-6705-459C-9C7C-323EDFED67E9}"/>
    <cellStyle name="Comma 4 3 2 3 4 2 3" xfId="13113" xr:uid="{078FF1C1-41A4-40DE-8473-1C291E58A461}"/>
    <cellStyle name="Comma 4 3 2 3 4 3" xfId="5859" xr:uid="{00000000-0005-0000-0000-00004F090000}"/>
    <cellStyle name="Comma 4 3 2 3 4 3 2" xfId="15185" xr:uid="{599934FB-0355-4041-9825-E5346FEFA5D9}"/>
    <cellStyle name="Comma 4 3 2 3 4 4" xfId="10968" xr:uid="{3C7890CF-F71D-4656-A669-CEE79CE0212A}"/>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7B3DF6B1-904D-4D13-B923-27E79E27B737}"/>
    <cellStyle name="Comma 4 3 2 3 5 2 3" xfId="13526" xr:uid="{9A96AD50-3C82-4E11-802E-32576FFB38C2}"/>
    <cellStyle name="Comma 4 3 2 3 5 3" xfId="6272" xr:uid="{00000000-0005-0000-0000-000053090000}"/>
    <cellStyle name="Comma 4 3 2 3 5 3 2" xfId="15598" xr:uid="{1F418411-8C4F-4C3C-A6DD-47AFB2341A52}"/>
    <cellStyle name="Comma 4 3 2 3 5 4" xfId="11381" xr:uid="{DA1469A1-0F61-4D6C-8429-2F34CBC2B1E7}"/>
    <cellStyle name="Comma 4 3 2 3 6" xfId="2401" xr:uid="{00000000-0005-0000-0000-000054090000}"/>
    <cellStyle name="Comma 4 3 2 3 6 2" xfId="6685" xr:uid="{00000000-0005-0000-0000-000055090000}"/>
    <cellStyle name="Comma 4 3 2 3 6 2 2" xfId="16011" xr:uid="{C2854581-8E1A-408A-87BB-BF41B003F9CF}"/>
    <cellStyle name="Comma 4 3 2 3 6 3" xfId="11794" xr:uid="{B6DF9A32-0E4D-4049-B9E2-BD88EF27A452}"/>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81F1E83E-65A1-42DE-B554-638BA6F31A20}"/>
    <cellStyle name="Comma 4 3 2 3 8 3" xfId="12111" xr:uid="{625F6B03-C635-4FD5-9E04-02EFE0E96F97}"/>
    <cellStyle name="Comma 4 3 2 3 9" xfId="4619" xr:uid="{00000000-0005-0000-0000-000059090000}"/>
    <cellStyle name="Comma 4 3 2 3 9 2" xfId="13945" xr:uid="{1B070BE2-F9BD-40E4-B4B0-0F81B9377FC8}"/>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B95D0A1F-30F6-4D4E-A1E7-C9DE105B9EC3}"/>
    <cellStyle name="Comma 4 3 2 4 2 3" xfId="12284" xr:uid="{94927157-1EE2-42C3-9C50-D1DECE6F2C66}"/>
    <cellStyle name="Comma 4 3 2 4 3" xfId="5030" xr:uid="{00000000-0005-0000-0000-00005D090000}"/>
    <cellStyle name="Comma 4 3 2 4 3 2" xfId="14356" xr:uid="{5719ADD5-9D0A-4F61-9DE9-64D15466C3E2}"/>
    <cellStyle name="Comma 4 3 2 4 4" xfId="9232" xr:uid="{8193451B-D8F0-40BD-91ED-34E7041117F6}"/>
    <cellStyle name="Comma 4 3 2 4 5" xfId="10139" xr:uid="{6DB7F24E-724A-4256-9628-1E97ACF25A1B}"/>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3C91F6C8-5DC9-4443-82B7-0607D3F34020}"/>
    <cellStyle name="Comma 4 3 2 5 2 3" xfId="12697" xr:uid="{CB7AA0C6-CAF0-4354-B0A6-BA18820A9943}"/>
    <cellStyle name="Comma 4 3 2 5 3" xfId="5443" xr:uid="{00000000-0005-0000-0000-000061090000}"/>
    <cellStyle name="Comma 4 3 2 5 3 2" xfId="14769" xr:uid="{08173ACA-F666-4BA8-A177-9B9D33A3FB1E}"/>
    <cellStyle name="Comma 4 3 2 5 4" xfId="10552" xr:uid="{65DC1C21-37F3-45A5-8D27-BB44FF719E76}"/>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B9CAB750-943F-430B-96C1-69700116D9ED}"/>
    <cellStyle name="Comma 4 3 2 6 2 3" xfId="13110" xr:uid="{5CE31406-F805-48FA-809C-C2A21794635D}"/>
    <cellStyle name="Comma 4 3 2 6 3" xfId="5856" xr:uid="{00000000-0005-0000-0000-000065090000}"/>
    <cellStyle name="Comma 4 3 2 6 3 2" xfId="15182" xr:uid="{6253E6B9-2F37-41EA-8B2A-EF1E4D816BFA}"/>
    <cellStyle name="Comma 4 3 2 6 4" xfId="10965" xr:uid="{2155CD97-B4C8-46D4-8639-EDDF24CB8176}"/>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187F68C4-4084-4A4B-B45D-EF48D8B2E2F6}"/>
    <cellStyle name="Comma 4 3 2 7 2 3" xfId="13523" xr:uid="{8B34C378-58FD-4654-ABD1-CBAA274A969D}"/>
    <cellStyle name="Comma 4 3 2 7 3" xfId="6269" xr:uid="{00000000-0005-0000-0000-000069090000}"/>
    <cellStyle name="Comma 4 3 2 7 3 2" xfId="15595" xr:uid="{D5A95D58-80FF-453C-A07E-AC22AC04A419}"/>
    <cellStyle name="Comma 4 3 2 7 4" xfId="11378" xr:uid="{AC0B8E55-65F4-4819-9559-1D54F74F595F}"/>
    <cellStyle name="Comma 4 3 2 8" xfId="2398" xr:uid="{00000000-0005-0000-0000-00006A090000}"/>
    <cellStyle name="Comma 4 3 2 8 2" xfId="6682" xr:uid="{00000000-0005-0000-0000-00006B090000}"/>
    <cellStyle name="Comma 4 3 2 8 2 2" xfId="16008" xr:uid="{EAE78A1A-6C5E-4382-B316-4868AF598535}"/>
    <cellStyle name="Comma 4 3 2 8 3" xfId="11791" xr:uid="{A6047874-C140-4C3E-960A-C4EE8245F159}"/>
    <cellStyle name="Comma 4 3 2 9" xfId="2365" xr:uid="{00000000-0005-0000-0000-00006C090000}"/>
    <cellStyle name="Comma 4 3 3" xfId="149" xr:uid="{00000000-0005-0000-0000-00006D090000}"/>
    <cellStyle name="Comma 4 3 3 10" xfId="4620" xr:uid="{00000000-0005-0000-0000-00006E090000}"/>
    <cellStyle name="Comma 4 3 3 10 2" xfId="13946" xr:uid="{87CDDDA8-430A-4FF6-A430-573D72F5743E}"/>
    <cellStyle name="Comma 4 3 3 11" xfId="8881" xr:uid="{ACA3BC7C-CED7-49C2-9DC3-E2A3989962E9}"/>
    <cellStyle name="Comma 4 3 3 12" xfId="9729" xr:uid="{CC9D294A-36C2-4AB8-838D-9B711274E137}"/>
    <cellStyle name="Comma 4 3 3 2" xfId="150" xr:uid="{00000000-0005-0000-0000-00006F090000}"/>
    <cellStyle name="Comma 4 3 3 2 10" xfId="9088" xr:uid="{D40CFC42-DEA3-4A4C-8532-2B6CFC29229D}"/>
    <cellStyle name="Comma 4 3 3 2 11" xfId="9730" xr:uid="{E00848ED-9E58-4F30-9A22-8CA78ED3261E}"/>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403C01F4-8030-49CF-A0C6-F72DCFF89FDA}"/>
    <cellStyle name="Comma 4 3 3 2 2 2 3" xfId="12289" xr:uid="{E65D94C6-F3C8-45C7-B76E-4B6465AC4251}"/>
    <cellStyle name="Comma 4 3 3 2 2 3" xfId="5035" xr:uid="{00000000-0005-0000-0000-000073090000}"/>
    <cellStyle name="Comma 4 3 3 2 2 3 2" xfId="14361" xr:uid="{1612E485-F8CA-4B55-BF36-77C1F41019F3}"/>
    <cellStyle name="Comma 4 3 3 2 2 4" xfId="9513" xr:uid="{986E0DAD-8ABC-4DAC-9C56-EF87B6B3B829}"/>
    <cellStyle name="Comma 4 3 3 2 2 5" xfId="10144" xr:uid="{4115F3C3-149B-4B7E-8E6C-312B15BD8C2F}"/>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70B07BFF-BB96-470A-9187-2F956248485F}"/>
    <cellStyle name="Comma 4 3 3 2 3 2 3" xfId="12702" xr:uid="{B3EFF9BF-AB36-4DC6-B9F9-4922F7429FF9}"/>
    <cellStyle name="Comma 4 3 3 2 3 3" xfId="5448" xr:uid="{00000000-0005-0000-0000-000077090000}"/>
    <cellStyle name="Comma 4 3 3 2 3 3 2" xfId="14774" xr:uid="{B5CDEFCC-86D3-4924-A78E-27DD1C5282AF}"/>
    <cellStyle name="Comma 4 3 3 2 3 4" xfId="10557" xr:uid="{F2C75EC9-CE77-4D3D-961E-99E42AA4214B}"/>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B30705C5-61F9-4EBE-92EA-7500EA908749}"/>
    <cellStyle name="Comma 4 3 3 2 4 2 3" xfId="13115" xr:uid="{CDE4E459-D4D5-471A-A500-015BB1DDD043}"/>
    <cellStyle name="Comma 4 3 3 2 4 3" xfId="5861" xr:uid="{00000000-0005-0000-0000-00007B090000}"/>
    <cellStyle name="Comma 4 3 3 2 4 3 2" xfId="15187" xr:uid="{8725EA7A-16BA-4AD6-8C84-1113289941FF}"/>
    <cellStyle name="Comma 4 3 3 2 4 4" xfId="10970" xr:uid="{5830E55A-793A-46E2-B551-111D68B3D099}"/>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664C570D-AC06-4A9F-9FD0-ED316BA1D23C}"/>
    <cellStyle name="Comma 4 3 3 2 5 2 3" xfId="13528" xr:uid="{F1741E4F-786F-4125-9B40-2AA24D1D28AC}"/>
    <cellStyle name="Comma 4 3 3 2 5 3" xfId="6274" xr:uid="{00000000-0005-0000-0000-00007F090000}"/>
    <cellStyle name="Comma 4 3 3 2 5 3 2" xfId="15600" xr:uid="{9FB2AF41-7077-4D81-8D16-45E08F7BC52F}"/>
    <cellStyle name="Comma 4 3 3 2 5 4" xfId="11383" xr:uid="{F75DCFC6-395B-469B-A311-6D17E24A4CA5}"/>
    <cellStyle name="Comma 4 3 3 2 6" xfId="2403" xr:uid="{00000000-0005-0000-0000-000080090000}"/>
    <cellStyle name="Comma 4 3 3 2 6 2" xfId="6687" xr:uid="{00000000-0005-0000-0000-000081090000}"/>
    <cellStyle name="Comma 4 3 3 2 6 2 2" xfId="16013" xr:uid="{3E92CD0B-DE61-4643-AF96-081418F433D5}"/>
    <cellStyle name="Comma 4 3 3 2 6 3" xfId="11796" xr:uid="{C2996BD0-588D-410E-8912-1CCCE2374B90}"/>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0907910C-E552-4B59-9946-804BC37BBEB5}"/>
    <cellStyle name="Comma 4 3 3 2 8 3" xfId="12113" xr:uid="{F959367F-8C6E-4F3D-B3DB-1FDECC41B779}"/>
    <cellStyle name="Comma 4 3 3 2 9" xfId="4621" xr:uid="{00000000-0005-0000-0000-000085090000}"/>
    <cellStyle name="Comma 4 3 3 2 9 2" xfId="13947" xr:uid="{059221A8-7135-4DA0-BB42-2A94307EA74C}"/>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0915E3FB-4063-49B6-8315-0446811A1989}"/>
    <cellStyle name="Comma 4 3 3 3 2 3" xfId="12288" xr:uid="{184AB11A-3254-4AB6-AD02-15CD97CA04C3}"/>
    <cellStyle name="Comma 4 3 3 3 3" xfId="5034" xr:uid="{00000000-0005-0000-0000-000089090000}"/>
    <cellStyle name="Comma 4 3 3 3 3 2" xfId="14360" xr:uid="{F2639B89-2669-4FB5-A7C9-3658EDB10A31}"/>
    <cellStyle name="Comma 4 3 3 3 4" xfId="9306" xr:uid="{6AC2749B-EC1D-4760-AD4B-F36381A669B6}"/>
    <cellStyle name="Comma 4 3 3 3 5" xfId="10143" xr:uid="{B37D6CED-AF7A-4770-8263-73BACE0DB15E}"/>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CFF1E6F5-E8F3-44DF-9A1D-2EDF1EF0F9E7}"/>
    <cellStyle name="Comma 4 3 3 4 2 3" xfId="12701" xr:uid="{6865163E-E5DE-48DF-B9D8-46A1776F5E53}"/>
    <cellStyle name="Comma 4 3 3 4 3" xfId="5447" xr:uid="{00000000-0005-0000-0000-00008D090000}"/>
    <cellStyle name="Comma 4 3 3 4 3 2" xfId="14773" xr:uid="{18B28A53-7867-4B5A-B8F2-B72B4892BEEB}"/>
    <cellStyle name="Comma 4 3 3 4 4" xfId="10556" xr:uid="{7EEB9617-A9E9-4B72-BC29-E59FFA846FD3}"/>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48B8AC72-138A-4EFB-B396-BAE8CCEEB5A6}"/>
    <cellStyle name="Comma 4 3 3 5 2 3" xfId="13114" xr:uid="{4454AD89-76D3-490C-94E2-3700A2CBEDAF}"/>
    <cellStyle name="Comma 4 3 3 5 3" xfId="5860" xr:uid="{00000000-0005-0000-0000-000091090000}"/>
    <cellStyle name="Comma 4 3 3 5 3 2" xfId="15186" xr:uid="{DDE522FB-1C95-4F21-85C1-81864A1F84A6}"/>
    <cellStyle name="Comma 4 3 3 5 4" xfId="10969" xr:uid="{EDA3A3A1-CC61-4528-AA9C-A8B3311E248B}"/>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E9CFD225-868F-4E4D-A81A-EF22E0B95597}"/>
    <cellStyle name="Comma 4 3 3 6 2 3" xfId="13527" xr:uid="{62EEE9E9-09B5-4FEA-AAE8-CF82A5694C88}"/>
    <cellStyle name="Comma 4 3 3 6 3" xfId="6273" xr:uid="{00000000-0005-0000-0000-000095090000}"/>
    <cellStyle name="Comma 4 3 3 6 3 2" xfId="15599" xr:uid="{8784F6F5-2153-4AE6-96A7-FA97906C2092}"/>
    <cellStyle name="Comma 4 3 3 6 4" xfId="11382" xr:uid="{DAA4AEB1-027F-4FE7-835B-8F9E82DF2809}"/>
    <cellStyle name="Comma 4 3 3 7" xfId="2402" xr:uid="{00000000-0005-0000-0000-000096090000}"/>
    <cellStyle name="Comma 4 3 3 7 2" xfId="6686" xr:uid="{00000000-0005-0000-0000-000097090000}"/>
    <cellStyle name="Comma 4 3 3 7 2 2" xfId="16012" xr:uid="{D5DA22DC-F6B2-4270-83CB-999BABC500D6}"/>
    <cellStyle name="Comma 4 3 3 7 3" xfId="11795" xr:uid="{0D04C303-F823-4953-AC36-CFF5EB9E1C6E}"/>
    <cellStyle name="Comma 4 3 3 8" xfId="2361" xr:uid="{00000000-0005-0000-0000-000098090000}"/>
    <cellStyle name="Comma 4 3 3 9" xfId="2780" xr:uid="{00000000-0005-0000-0000-000099090000}"/>
    <cellStyle name="Comma 4 3 3 9 2" xfId="7003" xr:uid="{00000000-0005-0000-0000-00009A090000}"/>
    <cellStyle name="Comma 4 3 3 9 2 2" xfId="16329" xr:uid="{42899CC2-9B1D-417C-AEBE-556403F5A179}"/>
    <cellStyle name="Comma 4 3 3 9 3" xfId="12112" xr:uid="{71AB524A-E2D3-4BBF-B1F0-636C7AD9A052}"/>
    <cellStyle name="Comma 4 3 4" xfId="151" xr:uid="{00000000-0005-0000-0000-00009B090000}"/>
    <cellStyle name="Comma 4 3 4 10" xfId="8985" xr:uid="{E965CEC1-A932-4F91-9E18-794CBF7DC7FC}"/>
    <cellStyle name="Comma 4 3 4 11" xfId="9731" xr:uid="{B1FCE28F-D2DE-4586-BAB0-560A460D2589}"/>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7E2651B9-9C12-4D1C-9183-664ED36BB55E}"/>
    <cellStyle name="Comma 4 3 4 2 2 3" xfId="12290" xr:uid="{9BB0338F-E97D-4812-BAE9-5B3E346B561B}"/>
    <cellStyle name="Comma 4 3 4 2 3" xfId="5036" xr:uid="{00000000-0005-0000-0000-00009F090000}"/>
    <cellStyle name="Comma 4 3 4 2 3 2" xfId="14362" xr:uid="{41B6D82B-DD9A-48F0-B01C-9DB2B1E70972}"/>
    <cellStyle name="Comma 4 3 4 2 4" xfId="9410" xr:uid="{54DEC146-6204-4AAF-A15F-BAC0A12B5984}"/>
    <cellStyle name="Comma 4 3 4 2 5" xfId="10145" xr:uid="{A81AFD28-34C7-451F-AD60-4B77F45EC366}"/>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597334EA-AF19-4E24-81DF-9F568856005A}"/>
    <cellStyle name="Comma 4 3 4 3 2 3" xfId="12703" xr:uid="{D16ADF1F-E540-4DAA-AA45-17568E689BF7}"/>
    <cellStyle name="Comma 4 3 4 3 3" xfId="5449" xr:uid="{00000000-0005-0000-0000-0000A3090000}"/>
    <cellStyle name="Comma 4 3 4 3 3 2" xfId="14775" xr:uid="{EAADFB59-0F8F-4890-868A-2384A543F070}"/>
    <cellStyle name="Comma 4 3 4 3 4" xfId="10558" xr:uid="{A77AB77C-7013-4DB1-8DA8-1C611E06294A}"/>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E92207B1-D67C-45D0-80D7-8573F057C5F4}"/>
    <cellStyle name="Comma 4 3 4 4 2 3" xfId="13116" xr:uid="{0F3F8B49-7F64-44CD-AFBE-8DEF4D1A4EA3}"/>
    <cellStyle name="Comma 4 3 4 4 3" xfId="5862" xr:uid="{00000000-0005-0000-0000-0000A7090000}"/>
    <cellStyle name="Comma 4 3 4 4 3 2" xfId="15188" xr:uid="{F3657424-E0F6-4AF2-B2CE-95F25E2E29FC}"/>
    <cellStyle name="Comma 4 3 4 4 4" xfId="10971" xr:uid="{FC8D51AC-E475-4BFB-9D07-FED016D60597}"/>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6DE0E1A6-C3C5-47CE-8DC5-DD4A6E678713}"/>
    <cellStyle name="Comma 4 3 4 5 2 3" xfId="13529" xr:uid="{9A67B90B-74DD-49BC-817C-2A1154D84AE6}"/>
    <cellStyle name="Comma 4 3 4 5 3" xfId="6275" xr:uid="{00000000-0005-0000-0000-0000AB090000}"/>
    <cellStyle name="Comma 4 3 4 5 3 2" xfId="15601" xr:uid="{373B3894-B792-490B-B360-246725A01B02}"/>
    <cellStyle name="Comma 4 3 4 5 4" xfId="11384" xr:uid="{084E9DCE-CD96-4009-9360-138B5DD0D5BF}"/>
    <cellStyle name="Comma 4 3 4 6" xfId="2404" xr:uid="{00000000-0005-0000-0000-0000AC090000}"/>
    <cellStyle name="Comma 4 3 4 6 2" xfId="6688" xr:uid="{00000000-0005-0000-0000-0000AD090000}"/>
    <cellStyle name="Comma 4 3 4 6 2 2" xfId="16014" xr:uid="{66558E6B-4336-46DC-8845-EB586E2781BB}"/>
    <cellStyle name="Comma 4 3 4 6 3" xfId="11797" xr:uid="{7915E3F3-EFAF-494E-9178-4607A0641CAD}"/>
    <cellStyle name="Comma 4 3 4 7" xfId="2700" xr:uid="{00000000-0005-0000-0000-0000AE090000}"/>
    <cellStyle name="Comma 4 3 4 8" xfId="2782" xr:uid="{00000000-0005-0000-0000-0000AF090000}"/>
    <cellStyle name="Comma 4 3 4 8 2" xfId="7005" xr:uid="{00000000-0005-0000-0000-0000B0090000}"/>
    <cellStyle name="Comma 4 3 4 8 2 2" xfId="16331" xr:uid="{D27379A3-B4D5-40FA-92F6-93DBBA35FC29}"/>
    <cellStyle name="Comma 4 3 4 8 3" xfId="12114" xr:uid="{BC87472B-FFA4-4AC5-9F20-5C995049DE68}"/>
    <cellStyle name="Comma 4 3 4 9" xfId="4622" xr:uid="{00000000-0005-0000-0000-0000B1090000}"/>
    <cellStyle name="Comma 4 3 4 9 2" xfId="13948" xr:uid="{51BFE816-DC8F-4038-9BC8-73C4315D2623}"/>
    <cellStyle name="Comma 4 3 5" xfId="152" xr:uid="{00000000-0005-0000-0000-0000B2090000}"/>
    <cellStyle name="Comma 4 3 5 10" xfId="9202" xr:uid="{BF5456DA-E11C-47BD-8210-21F45D9E5F79}"/>
    <cellStyle name="Comma 4 3 5 11" xfId="9732" xr:uid="{7F2DA7B5-257C-4268-BE99-4D679AFDFAC1}"/>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E95216C3-FF14-4AEC-A38E-39C4691C1D9D}"/>
    <cellStyle name="Comma 4 3 5 2 2 3" xfId="12291" xr:uid="{9C61178E-8BE0-4ED0-AF51-6708DD73EE50}"/>
    <cellStyle name="Comma 4 3 5 2 3" xfId="5037" xr:uid="{00000000-0005-0000-0000-0000B6090000}"/>
    <cellStyle name="Comma 4 3 5 2 3 2" xfId="14363" xr:uid="{F704C751-8F14-456E-BA85-9744FD72AE7A}"/>
    <cellStyle name="Comma 4 3 5 2 4" xfId="9595" xr:uid="{3E6BF710-D2EA-4AFB-83F1-C6BF1C2192FF}"/>
    <cellStyle name="Comma 4 3 5 2 5" xfId="10146" xr:uid="{1ACD86C8-387C-44D2-BF10-0188AADFE187}"/>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30787D98-27DC-48AA-BD2D-7C6C9340AC5F}"/>
    <cellStyle name="Comma 4 3 5 3 2 3" xfId="12704" xr:uid="{D0082AEC-7517-40ED-8C9A-0CAD93A13B24}"/>
    <cellStyle name="Comma 4 3 5 3 3" xfId="5450" xr:uid="{00000000-0005-0000-0000-0000BA090000}"/>
    <cellStyle name="Comma 4 3 5 3 3 2" xfId="14776" xr:uid="{3A947F01-133E-4948-BD37-F9B25F8BAE8F}"/>
    <cellStyle name="Comma 4 3 5 3 4" xfId="10559" xr:uid="{85BA5E74-2A61-4B90-A7A8-C33BA71F6803}"/>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8478B9E7-0F31-47F2-8175-5CDE579DE9D5}"/>
    <cellStyle name="Comma 4 3 5 4 2 3" xfId="13117" xr:uid="{DA72D56C-679C-4C7E-85D5-390790A1D94C}"/>
    <cellStyle name="Comma 4 3 5 4 3" xfId="5863" xr:uid="{00000000-0005-0000-0000-0000BE090000}"/>
    <cellStyle name="Comma 4 3 5 4 3 2" xfId="15189" xr:uid="{D494EBA2-A1A9-4E11-8C86-8C79849955F8}"/>
    <cellStyle name="Comma 4 3 5 4 4" xfId="10972" xr:uid="{238A5C56-6D6B-4F8F-B949-EBFCA129ABF1}"/>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FC2B0AE0-F43E-41DE-99C9-D95E4435ED4F}"/>
    <cellStyle name="Comma 4 3 5 5 2 3" xfId="13530" xr:uid="{05A6E513-FA9F-4807-BC51-C3B7937ED478}"/>
    <cellStyle name="Comma 4 3 5 5 3" xfId="6276" xr:uid="{00000000-0005-0000-0000-0000C2090000}"/>
    <cellStyle name="Comma 4 3 5 5 3 2" xfId="15602" xr:uid="{A79EEE1F-AABF-4139-9B05-5D49D1504B59}"/>
    <cellStyle name="Comma 4 3 5 5 4" xfId="11385" xr:uid="{B71E9A4A-CB1A-4D82-9658-8161D62405B6}"/>
    <cellStyle name="Comma 4 3 5 6" xfId="2405" xr:uid="{00000000-0005-0000-0000-0000C3090000}"/>
    <cellStyle name="Comma 4 3 5 6 2" xfId="6689" xr:uid="{00000000-0005-0000-0000-0000C4090000}"/>
    <cellStyle name="Comma 4 3 5 6 2 2" xfId="16015" xr:uid="{41F78CF0-EB9F-4189-8D32-416A6A347ECD}"/>
    <cellStyle name="Comma 4 3 5 6 3" xfId="11798" xr:uid="{5D7043F5-E252-4651-8E88-B11D47B122F6}"/>
    <cellStyle name="Comma 4 3 5 7" xfId="2701" xr:uid="{00000000-0005-0000-0000-0000C5090000}"/>
    <cellStyle name="Comma 4 3 5 8" xfId="2783" xr:uid="{00000000-0005-0000-0000-0000C6090000}"/>
    <cellStyle name="Comma 4 3 5 8 2" xfId="7006" xr:uid="{00000000-0005-0000-0000-0000C7090000}"/>
    <cellStyle name="Comma 4 3 5 8 2 2" xfId="16332" xr:uid="{4EC8F3C4-B28A-4DA1-8CA1-A6A282891F70}"/>
    <cellStyle name="Comma 4 3 5 8 3" xfId="12115" xr:uid="{09E3517A-330A-44E3-914F-06B359D29D67}"/>
    <cellStyle name="Comma 4 3 5 9" xfId="4623" xr:uid="{00000000-0005-0000-0000-0000C8090000}"/>
    <cellStyle name="Comma 4 3 5 9 2" xfId="13949" xr:uid="{E2B82192-B33F-40B2-A6F1-203106BD2B81}"/>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6333" xr:uid="{26547486-9CD3-4088-9560-B8ADC2CC78FF}"/>
    <cellStyle name="Comma 4 4 10 3" xfId="12116" xr:uid="{D1C9D6AD-01B1-4BAF-8A01-E4E0C3A8C73D}"/>
    <cellStyle name="Comma 4 4 11" xfId="4624" xr:uid="{00000000-0005-0000-0000-0000CC090000}"/>
    <cellStyle name="Comma 4 4 11 2" xfId="13950" xr:uid="{AF75D6A0-7429-4C77-A40A-9F66DFBAB800}"/>
    <cellStyle name="Comma 4 4 12" xfId="8804" xr:uid="{A2BB6322-7771-45CD-845C-77E2FE03AC7A}"/>
    <cellStyle name="Comma 4 4 13" xfId="9733" xr:uid="{B927A551-53E8-4463-B6DA-73D0E975D15F}"/>
    <cellStyle name="Comma 4 4 2" xfId="154" xr:uid="{00000000-0005-0000-0000-0000CD090000}"/>
    <cellStyle name="Comma 4 4 2 10" xfId="4625" xr:uid="{00000000-0005-0000-0000-0000CE090000}"/>
    <cellStyle name="Comma 4 4 2 10 2" xfId="13951" xr:uid="{1985B6DF-DB5A-439B-B698-C78FA3A2998D}"/>
    <cellStyle name="Comma 4 4 2 11" xfId="8907" xr:uid="{F9F87618-3BA1-4211-A686-62CF5BBA5770}"/>
    <cellStyle name="Comma 4 4 2 12" xfId="9734" xr:uid="{6BE35E65-D196-4419-B6F4-B59F3F2D5124}"/>
    <cellStyle name="Comma 4 4 2 2" xfId="155" xr:uid="{00000000-0005-0000-0000-0000CF090000}"/>
    <cellStyle name="Comma 4 4 2 2 10" xfId="9114" xr:uid="{871FAC03-A44E-4C24-806C-3CC0605FD124}"/>
    <cellStyle name="Comma 4 4 2 2 11" xfId="9735" xr:uid="{EDC492BB-39E7-41C4-B8E3-72072738FC20}"/>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806CC8BF-54E0-4DFC-BE1F-D6D58B74C730}"/>
    <cellStyle name="Comma 4 4 2 2 2 2 3" xfId="12294" xr:uid="{43C7B72A-E8DB-4B6D-800B-5E748ADB156E}"/>
    <cellStyle name="Comma 4 4 2 2 2 3" xfId="5040" xr:uid="{00000000-0005-0000-0000-0000D3090000}"/>
    <cellStyle name="Comma 4 4 2 2 2 3 2" xfId="14366" xr:uid="{105C265B-6042-43CC-8431-D1955C00DB56}"/>
    <cellStyle name="Comma 4 4 2 2 2 4" xfId="9539" xr:uid="{6209A471-8158-46C6-9ADA-C828BB6621B2}"/>
    <cellStyle name="Comma 4 4 2 2 2 5" xfId="10149" xr:uid="{91B3995F-F1C9-48CE-99EB-784B31737244}"/>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1E7AA85D-A5A9-4122-813E-558A105F58B4}"/>
    <cellStyle name="Comma 4 4 2 2 3 2 3" xfId="12707" xr:uid="{B5B806F2-CAA5-4CB6-B229-99884F47D775}"/>
    <cellStyle name="Comma 4 4 2 2 3 3" xfId="5453" xr:uid="{00000000-0005-0000-0000-0000D7090000}"/>
    <cellStyle name="Comma 4 4 2 2 3 3 2" xfId="14779" xr:uid="{7CE0F781-13EA-40B0-8925-6104F0DBC120}"/>
    <cellStyle name="Comma 4 4 2 2 3 4" xfId="10562" xr:uid="{86FFFC00-C2A1-4E07-9E95-9AB4134D5A58}"/>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F9E32D81-5487-430E-8E4F-FCEFDC0FF13E}"/>
    <cellStyle name="Comma 4 4 2 2 4 2 3" xfId="13120" xr:uid="{D533E282-B499-4AFA-B862-23B8C6660289}"/>
    <cellStyle name="Comma 4 4 2 2 4 3" xfId="5866" xr:uid="{00000000-0005-0000-0000-0000DB090000}"/>
    <cellStyle name="Comma 4 4 2 2 4 3 2" xfId="15192" xr:uid="{B8986C7A-812A-48DC-8508-355935E245C1}"/>
    <cellStyle name="Comma 4 4 2 2 4 4" xfId="10975" xr:uid="{8C5B8B29-8BBB-4A88-AA25-B20DF10B4672}"/>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80B979D4-8784-4AAE-9003-C642E583001B}"/>
    <cellStyle name="Comma 4 4 2 2 5 2 3" xfId="13533" xr:uid="{2DF8354E-0AE7-4024-98FF-6366D97CE6BA}"/>
    <cellStyle name="Comma 4 4 2 2 5 3" xfId="6279" xr:uid="{00000000-0005-0000-0000-0000DF090000}"/>
    <cellStyle name="Comma 4 4 2 2 5 3 2" xfId="15605" xr:uid="{4E8BEFA6-3A3A-4A49-AF33-7F5C928D3A7B}"/>
    <cellStyle name="Comma 4 4 2 2 5 4" xfId="11388" xr:uid="{657E1D53-4642-4C0B-B931-BF094D4CCB4D}"/>
    <cellStyle name="Comma 4 4 2 2 6" xfId="2408" xr:uid="{00000000-0005-0000-0000-0000E0090000}"/>
    <cellStyle name="Comma 4 4 2 2 6 2" xfId="6692" xr:uid="{00000000-0005-0000-0000-0000E1090000}"/>
    <cellStyle name="Comma 4 4 2 2 6 2 2" xfId="16018" xr:uid="{8EA07B63-2297-4698-8CA7-60C346B7940D}"/>
    <cellStyle name="Comma 4 4 2 2 6 3" xfId="11801" xr:uid="{0DF6300E-D78A-4713-8A0D-9808F754F2D6}"/>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8EDCDF43-4AE5-4E69-A7B5-3AFAA9E6C703}"/>
    <cellStyle name="Comma 4 4 2 2 8 3" xfId="12118" xr:uid="{FE51197E-FE7B-49BB-949D-50703EE5E7B0}"/>
    <cellStyle name="Comma 4 4 2 2 9" xfId="4626" xr:uid="{00000000-0005-0000-0000-0000E5090000}"/>
    <cellStyle name="Comma 4 4 2 2 9 2" xfId="13952" xr:uid="{362FB91B-42CB-43C5-A005-184D5108421A}"/>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1AE3FB01-AED6-46ED-80B0-E191042FA4F1}"/>
    <cellStyle name="Comma 4 4 2 3 2 3" xfId="12293" xr:uid="{8465DE03-8A9E-4D95-9475-6F4FF3174E04}"/>
    <cellStyle name="Comma 4 4 2 3 3" xfId="5039" xr:uid="{00000000-0005-0000-0000-0000E9090000}"/>
    <cellStyle name="Comma 4 4 2 3 3 2" xfId="14365" xr:uid="{252222D9-C20C-4410-A197-E0BC3F73B307}"/>
    <cellStyle name="Comma 4 4 2 3 4" xfId="9332" xr:uid="{00F59ECD-64D7-476B-90FD-CD86F054AE4D}"/>
    <cellStyle name="Comma 4 4 2 3 5" xfId="10148" xr:uid="{F7DE1173-99DD-4E65-A1B2-B7A742B7108F}"/>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713E0B26-7373-4230-8854-4F5E4D3CA7CD}"/>
    <cellStyle name="Comma 4 4 2 4 2 3" xfId="12706" xr:uid="{8F3727B3-6255-4E7E-B583-9987314C215C}"/>
    <cellStyle name="Comma 4 4 2 4 3" xfId="5452" xr:uid="{00000000-0005-0000-0000-0000ED090000}"/>
    <cellStyle name="Comma 4 4 2 4 3 2" xfId="14778" xr:uid="{38E63028-CC8A-4907-9E28-1D70327F4362}"/>
    <cellStyle name="Comma 4 4 2 4 4" xfId="10561" xr:uid="{5532D2BF-100C-49C6-85C0-E1A6B5FABC8C}"/>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8B3D7505-5137-4E88-8045-2A90205ABE16}"/>
    <cellStyle name="Comma 4 4 2 5 2 3" xfId="13119" xr:uid="{A62CD8EA-421B-48BD-A9B0-8D94A13C3EB1}"/>
    <cellStyle name="Comma 4 4 2 5 3" xfId="5865" xr:uid="{00000000-0005-0000-0000-0000F1090000}"/>
    <cellStyle name="Comma 4 4 2 5 3 2" xfId="15191" xr:uid="{BB5D8890-220F-4B59-AD3D-0E459424F800}"/>
    <cellStyle name="Comma 4 4 2 5 4" xfId="10974" xr:uid="{A42B7904-DEED-406F-84D0-7FF2D61E54FC}"/>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2CE4C491-636B-44B3-858D-EB67BF777BE4}"/>
    <cellStyle name="Comma 4 4 2 6 2 3" xfId="13532" xr:uid="{39696A5B-B625-4914-8F7B-FA593CC4377F}"/>
    <cellStyle name="Comma 4 4 2 6 3" xfId="6278" xr:uid="{00000000-0005-0000-0000-0000F5090000}"/>
    <cellStyle name="Comma 4 4 2 6 3 2" xfId="15604" xr:uid="{7C8A6ADA-E154-471B-B135-B65A445804FB}"/>
    <cellStyle name="Comma 4 4 2 6 4" xfId="11387" xr:uid="{222B4C7E-DE51-4919-B776-517AD78560C2}"/>
    <cellStyle name="Comma 4 4 2 7" xfId="2407" xr:uid="{00000000-0005-0000-0000-0000F6090000}"/>
    <cellStyle name="Comma 4 4 2 7 2" xfId="6691" xr:uid="{00000000-0005-0000-0000-0000F7090000}"/>
    <cellStyle name="Comma 4 4 2 7 2 2" xfId="16017" xr:uid="{7A587473-2DA2-4471-8B83-2C95BC6AD5FF}"/>
    <cellStyle name="Comma 4 4 2 7 3" xfId="11800" xr:uid="{1E47985F-F840-4351-8AF2-ABAB4472ECE5}"/>
    <cellStyle name="Comma 4 4 2 8" xfId="2703" xr:uid="{00000000-0005-0000-0000-0000F8090000}"/>
    <cellStyle name="Comma 4 4 2 9" xfId="2785" xr:uid="{00000000-0005-0000-0000-0000F9090000}"/>
    <cellStyle name="Comma 4 4 2 9 2" xfId="7008" xr:uid="{00000000-0005-0000-0000-0000FA090000}"/>
    <cellStyle name="Comma 4 4 2 9 2 2" xfId="16334" xr:uid="{D0969FCE-CFD0-4EFC-8E78-32074C5ABBF2}"/>
    <cellStyle name="Comma 4 4 2 9 3" xfId="12117" xr:uid="{5DFFCE3D-A78B-401A-8C7A-E960D445EB51}"/>
    <cellStyle name="Comma 4 4 3" xfId="156" xr:uid="{00000000-0005-0000-0000-0000FB090000}"/>
    <cellStyle name="Comma 4 4 3 10" xfId="9011" xr:uid="{31ED03AD-AB12-49AF-9AD4-B783F0BF7322}"/>
    <cellStyle name="Comma 4 4 3 11" xfId="9736" xr:uid="{0E5A8E4B-009B-4F98-859D-BF972E857A66}"/>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2B08F32B-1CD7-472A-BADF-75A849C05C20}"/>
    <cellStyle name="Comma 4 4 3 2 2 3" xfId="12295" xr:uid="{FDB8C2CA-C903-4819-9F4B-D9520212432D}"/>
    <cellStyle name="Comma 4 4 3 2 3" xfId="5041" xr:uid="{00000000-0005-0000-0000-0000FF090000}"/>
    <cellStyle name="Comma 4 4 3 2 3 2" xfId="14367" xr:uid="{97DC0A83-47DD-41E5-9F83-70858EB072A6}"/>
    <cellStyle name="Comma 4 4 3 2 4" xfId="9436" xr:uid="{5B7DDC25-9095-4E8E-BD31-668F46BBD33F}"/>
    <cellStyle name="Comma 4 4 3 2 5" xfId="10150" xr:uid="{A1EDCE9B-A3AD-4873-B6F0-69019A1CAEDE}"/>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5835DDA2-9D0B-43DF-A800-4EF41451CA5F}"/>
    <cellStyle name="Comma 4 4 3 3 2 3" xfId="12708" xr:uid="{C8585A04-21FF-4B6F-91D5-5D8B6D34FD73}"/>
    <cellStyle name="Comma 4 4 3 3 3" xfId="5454" xr:uid="{00000000-0005-0000-0000-0000030A0000}"/>
    <cellStyle name="Comma 4 4 3 3 3 2" xfId="14780" xr:uid="{62A35795-4405-4A95-8041-58CD0C5FF8A8}"/>
    <cellStyle name="Comma 4 4 3 3 4" xfId="10563" xr:uid="{875D69AA-2B0A-4873-B855-6AB8A7D2B6E8}"/>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F19C7BF2-64DD-4C97-813A-1C1F6C3C81C0}"/>
    <cellStyle name="Comma 4 4 3 4 2 3" xfId="13121" xr:uid="{5524F054-4979-4D96-9EC5-1736998C0BE2}"/>
    <cellStyle name="Comma 4 4 3 4 3" xfId="5867" xr:uid="{00000000-0005-0000-0000-0000070A0000}"/>
    <cellStyle name="Comma 4 4 3 4 3 2" xfId="15193" xr:uid="{AB50EFE0-0ACD-4B66-B20B-7069CEE54B6D}"/>
    <cellStyle name="Comma 4 4 3 4 4" xfId="10976" xr:uid="{C80C0C3E-E8DC-442F-9E88-23DCF6C3F5E8}"/>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87CBF96C-9E14-487B-82E7-556B9070158D}"/>
    <cellStyle name="Comma 4 4 3 5 2 3" xfId="13534" xr:uid="{CCBFBCB9-30F9-48EC-AA01-668A7F4AEA1C}"/>
    <cellStyle name="Comma 4 4 3 5 3" xfId="6280" xr:uid="{00000000-0005-0000-0000-00000B0A0000}"/>
    <cellStyle name="Comma 4 4 3 5 3 2" xfId="15606" xr:uid="{23A768C1-FFF8-456F-9770-3947B1C619F0}"/>
    <cellStyle name="Comma 4 4 3 5 4" xfId="11389" xr:uid="{1ABD56FE-2EC8-4B61-B035-CE03750B09C1}"/>
    <cellStyle name="Comma 4 4 3 6" xfId="2409" xr:uid="{00000000-0005-0000-0000-00000C0A0000}"/>
    <cellStyle name="Comma 4 4 3 6 2" xfId="6693" xr:uid="{00000000-0005-0000-0000-00000D0A0000}"/>
    <cellStyle name="Comma 4 4 3 6 2 2" xfId="16019" xr:uid="{F462512E-B9CC-49E0-98AB-0F46AC336BA3}"/>
    <cellStyle name="Comma 4 4 3 6 3" xfId="11802" xr:uid="{696ADAF0-2991-4B1B-9646-CD3206AA98B0}"/>
    <cellStyle name="Comma 4 4 3 7" xfId="2705" xr:uid="{00000000-0005-0000-0000-00000E0A0000}"/>
    <cellStyle name="Comma 4 4 3 8" xfId="2787" xr:uid="{00000000-0005-0000-0000-00000F0A0000}"/>
    <cellStyle name="Comma 4 4 3 8 2" xfId="7010" xr:uid="{00000000-0005-0000-0000-0000100A0000}"/>
    <cellStyle name="Comma 4 4 3 8 2 2" xfId="16336" xr:uid="{8BEDB48B-9041-4A8D-BED7-BFE61224B193}"/>
    <cellStyle name="Comma 4 4 3 8 3" xfId="12119" xr:uid="{7DF8E92C-2F9B-447F-81D4-FD6841FEC75C}"/>
    <cellStyle name="Comma 4 4 3 9" xfId="4627" xr:uid="{00000000-0005-0000-0000-0000110A0000}"/>
    <cellStyle name="Comma 4 4 3 9 2" xfId="13953" xr:uid="{861B5EE8-BDC0-4DB9-B01D-79A23FA69B3A}"/>
    <cellStyle name="Comma 4 4 4" xfId="690" xr:uid="{00000000-0005-0000-0000-0000120A0000}"/>
    <cellStyle name="Comma 4 4 4 2" xfId="2961" xr:uid="{00000000-0005-0000-0000-0000130A0000}"/>
    <cellStyle name="Comma 4 4 4 2 2" xfId="7183" xr:uid="{00000000-0005-0000-0000-0000140A0000}"/>
    <cellStyle name="Comma 4 4 4 2 2 2" xfId="16509" xr:uid="{AFB0D3F4-75E3-4BA1-9A2E-5181182A5D9C}"/>
    <cellStyle name="Comma 4 4 4 2 3" xfId="12292" xr:uid="{6B08C678-FF22-453D-986E-D011DA0A9E73}"/>
    <cellStyle name="Comma 4 4 4 3" xfId="5038" xr:uid="{00000000-0005-0000-0000-0000150A0000}"/>
    <cellStyle name="Comma 4 4 4 3 2" xfId="14364" xr:uid="{A05CEE72-F6A9-40D7-8FBF-F99465E55B02}"/>
    <cellStyle name="Comma 4 4 4 4" xfId="9229" xr:uid="{5D655A80-2199-4116-9BF2-7327D5827395}"/>
    <cellStyle name="Comma 4 4 4 5" xfId="10147" xr:uid="{006E15A1-D62E-4841-8D84-74A801D67CBE}"/>
    <cellStyle name="Comma 4 4 5" xfId="1143" xr:uid="{00000000-0005-0000-0000-0000160A0000}"/>
    <cellStyle name="Comma 4 4 5 2" xfId="3374" xr:uid="{00000000-0005-0000-0000-0000170A0000}"/>
    <cellStyle name="Comma 4 4 5 2 2" xfId="7596" xr:uid="{00000000-0005-0000-0000-0000180A0000}"/>
    <cellStyle name="Comma 4 4 5 2 2 2" xfId="16922" xr:uid="{C8487B71-CF56-4A4F-ACB1-C0ECC7CD605C}"/>
    <cellStyle name="Comma 4 4 5 2 3" xfId="12705" xr:uid="{C7DD6766-11D2-413F-9E15-072764473091}"/>
    <cellStyle name="Comma 4 4 5 3" xfId="5451" xr:uid="{00000000-0005-0000-0000-0000190A0000}"/>
    <cellStyle name="Comma 4 4 5 3 2" xfId="14777" xr:uid="{A064BB6F-6394-4C00-8CC5-74AE7FA4AA5E}"/>
    <cellStyle name="Comma 4 4 5 4" xfId="10560" xr:uid="{ACB720BE-5AD0-4673-B54F-F2380B6622A9}"/>
    <cellStyle name="Comma 4 4 6" xfId="1557" xr:uid="{00000000-0005-0000-0000-00001A0A0000}"/>
    <cellStyle name="Comma 4 4 6 2" xfId="3787" xr:uid="{00000000-0005-0000-0000-00001B0A0000}"/>
    <cellStyle name="Comma 4 4 6 2 2" xfId="8009" xr:uid="{00000000-0005-0000-0000-00001C0A0000}"/>
    <cellStyle name="Comma 4 4 6 2 2 2" xfId="17335" xr:uid="{40FFDA7F-3082-449D-BBF1-DFBC37A45376}"/>
    <cellStyle name="Comma 4 4 6 2 3" xfId="13118" xr:uid="{4EEC1DC5-0A9B-408A-BB88-8E75CD47CFA5}"/>
    <cellStyle name="Comma 4 4 6 3" xfId="5864" xr:uid="{00000000-0005-0000-0000-00001D0A0000}"/>
    <cellStyle name="Comma 4 4 6 3 2" xfId="15190" xr:uid="{7076DFC0-7CA3-4FD7-8BD6-D18F75434F52}"/>
    <cellStyle name="Comma 4 4 6 4" xfId="10973" xr:uid="{72AAAC5E-4FFC-49A8-897E-C2FEE49AA474}"/>
    <cellStyle name="Comma 4 4 7" xfId="1971" xr:uid="{00000000-0005-0000-0000-00001E0A0000}"/>
    <cellStyle name="Comma 4 4 7 2" xfId="4200" xr:uid="{00000000-0005-0000-0000-00001F0A0000}"/>
    <cellStyle name="Comma 4 4 7 2 2" xfId="8422" xr:uid="{00000000-0005-0000-0000-0000200A0000}"/>
    <cellStyle name="Comma 4 4 7 2 2 2" xfId="17748" xr:uid="{CEAEE218-3726-4C87-8DC4-4D478C4E115B}"/>
    <cellStyle name="Comma 4 4 7 2 3" xfId="13531" xr:uid="{BCD6083B-E29A-4861-BBEA-B16A4624F7EB}"/>
    <cellStyle name="Comma 4 4 7 3" xfId="6277" xr:uid="{00000000-0005-0000-0000-0000210A0000}"/>
    <cellStyle name="Comma 4 4 7 3 2" xfId="15603" xr:uid="{1D0CF147-232A-44EB-9A24-63CDBB26B523}"/>
    <cellStyle name="Comma 4 4 7 4" xfId="11386" xr:uid="{FC04D156-6AB0-4C4A-A0B3-E29F2A76C98F}"/>
    <cellStyle name="Comma 4 4 8" xfId="2406" xr:uid="{00000000-0005-0000-0000-0000220A0000}"/>
    <cellStyle name="Comma 4 4 8 2" xfId="6690" xr:uid="{00000000-0005-0000-0000-0000230A0000}"/>
    <cellStyle name="Comma 4 4 8 2 2" xfId="16016" xr:uid="{50149724-00A0-4EC4-89E3-F44012835641}"/>
    <cellStyle name="Comma 4 4 8 3" xfId="11799" xr:uid="{8C4A5943-9BF2-4027-A0E0-CA0F4CFEC395}"/>
    <cellStyle name="Comma 4 4 9" xfId="2702" xr:uid="{00000000-0005-0000-0000-0000240A0000}"/>
    <cellStyle name="Comma 4 5" xfId="157" xr:uid="{00000000-0005-0000-0000-0000250A0000}"/>
    <cellStyle name="Comma 4 5 10" xfId="4628" xr:uid="{00000000-0005-0000-0000-0000260A0000}"/>
    <cellStyle name="Comma 4 5 10 2" xfId="13954" xr:uid="{141A7056-6337-44E5-B602-EFBA04DEC3DF}"/>
    <cellStyle name="Comma 4 5 11" xfId="8849" xr:uid="{344CCE08-63E3-41E8-B38A-00347480820F}"/>
    <cellStyle name="Comma 4 5 12" xfId="9737" xr:uid="{C192F950-D62D-4711-A367-2B1AB2C4F054}"/>
    <cellStyle name="Comma 4 5 2" xfId="158" xr:uid="{00000000-0005-0000-0000-0000270A0000}"/>
    <cellStyle name="Comma 4 5 2 10" xfId="9056" xr:uid="{C7C2153B-7EAA-4A13-9C28-1151ACD100A8}"/>
    <cellStyle name="Comma 4 5 2 11" xfId="9738" xr:uid="{18CF0516-9DC4-44FA-AB19-01EBD2F8C0CF}"/>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05A260C4-1CC9-472A-BCBA-639219004527}"/>
    <cellStyle name="Comma 4 5 2 2 2 3" xfId="12297" xr:uid="{3B4E1296-FC0A-458B-890C-D66729FEEECC}"/>
    <cellStyle name="Comma 4 5 2 2 3" xfId="5043" xr:uid="{00000000-0005-0000-0000-00002B0A0000}"/>
    <cellStyle name="Comma 4 5 2 2 3 2" xfId="14369" xr:uid="{0982FC04-E812-4A59-ACC8-0C735C15C0B1}"/>
    <cellStyle name="Comma 4 5 2 2 4" xfId="9481" xr:uid="{47C88F6D-21B1-4457-908C-FFAB8FF83BD1}"/>
    <cellStyle name="Comma 4 5 2 2 5" xfId="10152" xr:uid="{173A7B31-E866-482A-BC51-7EED8923376A}"/>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064AE92E-A136-430B-89E4-BAFE2973FD92}"/>
    <cellStyle name="Comma 4 5 2 3 2 3" xfId="12710" xr:uid="{4F048A63-F932-49AC-AFDC-3C20F4F23C37}"/>
    <cellStyle name="Comma 4 5 2 3 3" xfId="5456" xr:uid="{00000000-0005-0000-0000-00002F0A0000}"/>
    <cellStyle name="Comma 4 5 2 3 3 2" xfId="14782" xr:uid="{29231B2E-E409-42AE-8F8C-521D19E130B2}"/>
    <cellStyle name="Comma 4 5 2 3 4" xfId="10565" xr:uid="{D31FD6E5-9509-457B-BF98-7786AEB2783C}"/>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227DE079-4063-497F-9FF1-6D99BB674466}"/>
    <cellStyle name="Comma 4 5 2 4 2 3" xfId="13123" xr:uid="{9A4E201D-1DB3-4BE9-A52D-E9DAAC926270}"/>
    <cellStyle name="Comma 4 5 2 4 3" xfId="5869" xr:uid="{00000000-0005-0000-0000-0000330A0000}"/>
    <cellStyle name="Comma 4 5 2 4 3 2" xfId="15195" xr:uid="{F4F048A1-DC11-4153-8BC7-EED4F0ED67B7}"/>
    <cellStyle name="Comma 4 5 2 4 4" xfId="10978" xr:uid="{2079391D-6426-4194-9C32-18511F1B8C99}"/>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44B30583-B812-4536-9B49-019A8703C0A9}"/>
    <cellStyle name="Comma 4 5 2 5 2 3" xfId="13536" xr:uid="{BAB75A3E-46A2-4C5E-8B60-BF5DDC52BB4E}"/>
    <cellStyle name="Comma 4 5 2 5 3" xfId="6282" xr:uid="{00000000-0005-0000-0000-0000370A0000}"/>
    <cellStyle name="Comma 4 5 2 5 3 2" xfId="15608" xr:uid="{9373B9F9-F3CC-4796-9D3B-B6B95720935A}"/>
    <cellStyle name="Comma 4 5 2 5 4" xfId="11391" xr:uid="{314069C6-C735-46E9-B7E7-E1EE1ED087CD}"/>
    <cellStyle name="Comma 4 5 2 6" xfId="2411" xr:uid="{00000000-0005-0000-0000-0000380A0000}"/>
    <cellStyle name="Comma 4 5 2 6 2" xfId="6695" xr:uid="{00000000-0005-0000-0000-0000390A0000}"/>
    <cellStyle name="Comma 4 5 2 6 2 2" xfId="16021" xr:uid="{EBDA0858-A95E-4D46-B3D9-0E97DE274E89}"/>
    <cellStyle name="Comma 4 5 2 6 3" xfId="11804" xr:uid="{D9F3704B-D5BA-4207-8F15-81A5C5166DCC}"/>
    <cellStyle name="Comma 4 5 2 7" xfId="2707" xr:uid="{00000000-0005-0000-0000-00003A0A0000}"/>
    <cellStyle name="Comma 4 5 2 8" xfId="2789" xr:uid="{00000000-0005-0000-0000-00003B0A0000}"/>
    <cellStyle name="Comma 4 5 2 8 2" xfId="7012" xr:uid="{00000000-0005-0000-0000-00003C0A0000}"/>
    <cellStyle name="Comma 4 5 2 8 2 2" xfId="16338" xr:uid="{C5EC2399-5130-4794-B97B-DA2282139D44}"/>
    <cellStyle name="Comma 4 5 2 8 3" xfId="12121" xr:uid="{31AD4D51-42B5-4778-BB76-669E1D3854B1}"/>
    <cellStyle name="Comma 4 5 2 9" xfId="4629" xr:uid="{00000000-0005-0000-0000-00003D0A0000}"/>
    <cellStyle name="Comma 4 5 2 9 2" xfId="13955" xr:uid="{5E49FBDA-25C0-43E1-ADF7-A7DF9C9C388C}"/>
    <cellStyle name="Comma 4 5 3" xfId="694" xr:uid="{00000000-0005-0000-0000-00003E0A0000}"/>
    <cellStyle name="Comma 4 5 3 2" xfId="2965" xr:uid="{00000000-0005-0000-0000-00003F0A0000}"/>
    <cellStyle name="Comma 4 5 3 2 2" xfId="7187" xr:uid="{00000000-0005-0000-0000-0000400A0000}"/>
    <cellStyle name="Comma 4 5 3 2 2 2" xfId="16513" xr:uid="{077D3B52-FE92-4279-861D-A8E032A41ECA}"/>
    <cellStyle name="Comma 4 5 3 2 3" xfId="12296" xr:uid="{DD449E6A-53A4-4CD6-B57A-BE671C3BB5FD}"/>
    <cellStyle name="Comma 4 5 3 3" xfId="5042" xr:uid="{00000000-0005-0000-0000-0000410A0000}"/>
    <cellStyle name="Comma 4 5 3 3 2" xfId="14368" xr:uid="{44DFC5EF-F32F-4E9D-820E-DD9FEC399CCD}"/>
    <cellStyle name="Comma 4 5 3 4" xfId="9274" xr:uid="{04AC3EF2-4A78-4DC5-BAB4-87936023C7E5}"/>
    <cellStyle name="Comma 4 5 3 5" xfId="10151" xr:uid="{6A6299BF-CB4C-458B-AD42-1C58FF53018E}"/>
    <cellStyle name="Comma 4 5 4" xfId="1147" xr:uid="{00000000-0005-0000-0000-0000420A0000}"/>
    <cellStyle name="Comma 4 5 4 2" xfId="3378" xr:uid="{00000000-0005-0000-0000-0000430A0000}"/>
    <cellStyle name="Comma 4 5 4 2 2" xfId="7600" xr:uid="{00000000-0005-0000-0000-0000440A0000}"/>
    <cellStyle name="Comma 4 5 4 2 2 2" xfId="16926" xr:uid="{BC268A53-ADA0-4983-A503-E03D9970A196}"/>
    <cellStyle name="Comma 4 5 4 2 3" xfId="12709" xr:uid="{FA11EAA6-7E86-401E-BDCC-0D99879913FA}"/>
    <cellStyle name="Comma 4 5 4 3" xfId="5455" xr:uid="{00000000-0005-0000-0000-0000450A0000}"/>
    <cellStyle name="Comma 4 5 4 3 2" xfId="14781" xr:uid="{32EBF85F-D363-458D-9012-7A8C50779A58}"/>
    <cellStyle name="Comma 4 5 4 4" xfId="10564" xr:uid="{E4A62A02-14B2-4F59-A948-47204E97F083}"/>
    <cellStyle name="Comma 4 5 5" xfId="1561" xr:uid="{00000000-0005-0000-0000-0000460A0000}"/>
    <cellStyle name="Comma 4 5 5 2" xfId="3791" xr:uid="{00000000-0005-0000-0000-0000470A0000}"/>
    <cellStyle name="Comma 4 5 5 2 2" xfId="8013" xr:uid="{00000000-0005-0000-0000-0000480A0000}"/>
    <cellStyle name="Comma 4 5 5 2 2 2" xfId="17339" xr:uid="{7BD8C8A5-F30F-4017-A1AE-4468EBA6A9FF}"/>
    <cellStyle name="Comma 4 5 5 2 3" xfId="13122" xr:uid="{CDF4816E-96C0-4A85-A222-DB31516D3646}"/>
    <cellStyle name="Comma 4 5 5 3" xfId="5868" xr:uid="{00000000-0005-0000-0000-0000490A0000}"/>
    <cellStyle name="Comma 4 5 5 3 2" xfId="15194" xr:uid="{62EEF253-DC14-4CA6-864C-50D0799E1508}"/>
    <cellStyle name="Comma 4 5 5 4" xfId="10977" xr:uid="{9C19097A-B802-40E3-AD41-FC3C3F259F32}"/>
    <cellStyle name="Comma 4 5 6" xfId="1975" xr:uid="{00000000-0005-0000-0000-00004A0A0000}"/>
    <cellStyle name="Comma 4 5 6 2" xfId="4204" xr:uid="{00000000-0005-0000-0000-00004B0A0000}"/>
    <cellStyle name="Comma 4 5 6 2 2" xfId="8426" xr:uid="{00000000-0005-0000-0000-00004C0A0000}"/>
    <cellStyle name="Comma 4 5 6 2 2 2" xfId="17752" xr:uid="{4F996EF2-4685-45C7-BB36-C41460477D73}"/>
    <cellStyle name="Comma 4 5 6 2 3" xfId="13535" xr:uid="{57378EC5-D4B9-4A06-94D8-2104584B0864}"/>
    <cellStyle name="Comma 4 5 6 3" xfId="6281" xr:uid="{00000000-0005-0000-0000-00004D0A0000}"/>
    <cellStyle name="Comma 4 5 6 3 2" xfId="15607" xr:uid="{AC6BA2AC-8B0A-4DC8-9EA3-91272C788960}"/>
    <cellStyle name="Comma 4 5 6 4" xfId="11390" xr:uid="{743F614F-74AF-4720-8614-AB9E595E8402}"/>
    <cellStyle name="Comma 4 5 7" xfId="2410" xr:uid="{00000000-0005-0000-0000-00004E0A0000}"/>
    <cellStyle name="Comma 4 5 7 2" xfId="6694" xr:uid="{00000000-0005-0000-0000-00004F0A0000}"/>
    <cellStyle name="Comma 4 5 7 2 2" xfId="16020" xr:uid="{00506356-9B3F-492E-AE8D-F39CAE7D884F}"/>
    <cellStyle name="Comma 4 5 7 3" xfId="11803" xr:uid="{9A73720D-ED93-410D-B540-1C018D0A83A2}"/>
    <cellStyle name="Comma 4 5 8" xfId="2706" xr:uid="{00000000-0005-0000-0000-0000500A0000}"/>
    <cellStyle name="Comma 4 5 9" xfId="2788" xr:uid="{00000000-0005-0000-0000-0000510A0000}"/>
    <cellStyle name="Comma 4 5 9 2" xfId="7011" xr:uid="{00000000-0005-0000-0000-0000520A0000}"/>
    <cellStyle name="Comma 4 5 9 2 2" xfId="16337" xr:uid="{E76BD026-9B92-4C09-8585-F3355B9ACDAB}"/>
    <cellStyle name="Comma 4 5 9 3" xfId="12120" xr:uid="{101F67AB-DDD7-4DED-AF36-60ACED75825B}"/>
    <cellStyle name="Comma 4 6" xfId="159" xr:uid="{00000000-0005-0000-0000-0000530A0000}"/>
    <cellStyle name="Comma 4 6 10" xfId="8965" xr:uid="{FDA33E7D-96B8-46F2-87D8-5CB6C30A4CC6}"/>
    <cellStyle name="Comma 4 6 11" xfId="9739" xr:uid="{C99D22E6-4F32-44CA-ADD9-FF061A814C41}"/>
    <cellStyle name="Comma 4 6 2" xfId="696" xr:uid="{00000000-0005-0000-0000-0000540A0000}"/>
    <cellStyle name="Comma 4 6 2 2" xfId="2967" xr:uid="{00000000-0005-0000-0000-0000550A0000}"/>
    <cellStyle name="Comma 4 6 2 2 2" xfId="7189" xr:uid="{00000000-0005-0000-0000-0000560A0000}"/>
    <cellStyle name="Comma 4 6 2 2 2 2" xfId="16515" xr:uid="{1AD1C54E-732F-4372-BA35-084ABB851D3C}"/>
    <cellStyle name="Comma 4 6 2 2 3" xfId="12298" xr:uid="{475B45EA-EEBD-4CAA-B468-DC42D1BBADA0}"/>
    <cellStyle name="Comma 4 6 2 3" xfId="5044" xr:uid="{00000000-0005-0000-0000-0000570A0000}"/>
    <cellStyle name="Comma 4 6 2 3 2" xfId="14370" xr:uid="{5ED9ABEC-CF27-48DD-8C3E-E979CA992AFE}"/>
    <cellStyle name="Comma 4 6 2 4" xfId="9390" xr:uid="{F8012948-A58F-476A-B4CF-A63C8F36D5B6}"/>
    <cellStyle name="Comma 4 6 2 5" xfId="10153" xr:uid="{0F2096C6-7718-47A2-A354-12391B17D88F}"/>
    <cellStyle name="Comma 4 6 3" xfId="1149" xr:uid="{00000000-0005-0000-0000-0000580A0000}"/>
    <cellStyle name="Comma 4 6 3 2" xfId="3380" xr:uid="{00000000-0005-0000-0000-0000590A0000}"/>
    <cellStyle name="Comma 4 6 3 2 2" xfId="7602" xr:uid="{00000000-0005-0000-0000-00005A0A0000}"/>
    <cellStyle name="Comma 4 6 3 2 2 2" xfId="16928" xr:uid="{1959DB2B-E755-4553-A9D5-C5E928BC8130}"/>
    <cellStyle name="Comma 4 6 3 2 3" xfId="12711" xr:uid="{925F999F-F5BE-447C-AE30-976D85070C52}"/>
    <cellStyle name="Comma 4 6 3 3" xfId="5457" xr:uid="{00000000-0005-0000-0000-00005B0A0000}"/>
    <cellStyle name="Comma 4 6 3 3 2" xfId="14783" xr:uid="{715BC02D-1D9A-4924-99BF-93469350B7F8}"/>
    <cellStyle name="Comma 4 6 3 4" xfId="10566" xr:uid="{F24CA11D-0879-44C0-9205-20D36B248CC2}"/>
    <cellStyle name="Comma 4 6 4" xfId="1563" xr:uid="{00000000-0005-0000-0000-00005C0A0000}"/>
    <cellStyle name="Comma 4 6 4 2" xfId="3793" xr:uid="{00000000-0005-0000-0000-00005D0A0000}"/>
    <cellStyle name="Comma 4 6 4 2 2" xfId="8015" xr:uid="{00000000-0005-0000-0000-00005E0A0000}"/>
    <cellStyle name="Comma 4 6 4 2 2 2" xfId="17341" xr:uid="{240D0C88-D44B-4316-8C00-EBF357EF12DC}"/>
    <cellStyle name="Comma 4 6 4 2 3" xfId="13124" xr:uid="{578932A4-4AF9-4A6F-A463-0D8ECFB677F9}"/>
    <cellStyle name="Comma 4 6 4 3" xfId="5870" xr:uid="{00000000-0005-0000-0000-00005F0A0000}"/>
    <cellStyle name="Comma 4 6 4 3 2" xfId="15196" xr:uid="{F6D0A714-FBE2-471E-9E55-3BB740FA449C}"/>
    <cellStyle name="Comma 4 6 4 4" xfId="10979" xr:uid="{CD01696C-5CC2-478E-80E0-3E4A650F1B6B}"/>
    <cellStyle name="Comma 4 6 5" xfId="1977" xr:uid="{00000000-0005-0000-0000-0000600A0000}"/>
    <cellStyle name="Comma 4 6 5 2" xfId="4206" xr:uid="{00000000-0005-0000-0000-0000610A0000}"/>
    <cellStyle name="Comma 4 6 5 2 2" xfId="8428" xr:uid="{00000000-0005-0000-0000-0000620A0000}"/>
    <cellStyle name="Comma 4 6 5 2 2 2" xfId="17754" xr:uid="{26066421-872B-4926-A78F-162DD3137062}"/>
    <cellStyle name="Comma 4 6 5 2 3" xfId="13537" xr:uid="{BE8A1A65-1DB4-44A0-BD36-626B0E88F97B}"/>
    <cellStyle name="Comma 4 6 5 3" xfId="6283" xr:uid="{00000000-0005-0000-0000-0000630A0000}"/>
    <cellStyle name="Comma 4 6 5 3 2" xfId="15609" xr:uid="{C9036304-F8CD-40F5-B160-20332E46372E}"/>
    <cellStyle name="Comma 4 6 5 4" xfId="11392" xr:uid="{DCF49FF8-4753-4837-9CB5-168B167D9A9E}"/>
    <cellStyle name="Comma 4 6 6" xfId="2412" xr:uid="{00000000-0005-0000-0000-0000640A0000}"/>
    <cellStyle name="Comma 4 6 6 2" xfId="6696" xr:uid="{00000000-0005-0000-0000-0000650A0000}"/>
    <cellStyle name="Comma 4 6 6 2 2" xfId="16022" xr:uid="{581AFD4A-36D8-4BA2-A2E0-74F8764E6D1E}"/>
    <cellStyle name="Comma 4 6 6 3" xfId="11805" xr:uid="{361EB32A-7B82-4EE4-A277-DECC23599DAB}"/>
    <cellStyle name="Comma 4 6 7" xfId="2708" xr:uid="{00000000-0005-0000-0000-0000660A0000}"/>
    <cellStyle name="Comma 4 6 8" xfId="2790" xr:uid="{00000000-0005-0000-0000-0000670A0000}"/>
    <cellStyle name="Comma 4 6 8 2" xfId="7013" xr:uid="{00000000-0005-0000-0000-0000680A0000}"/>
    <cellStyle name="Comma 4 6 8 2 2" xfId="16339" xr:uid="{29532B36-2CD1-4523-B013-8A5F4D6BEB71}"/>
    <cellStyle name="Comma 4 6 8 3" xfId="12122" xr:uid="{4D66AF3B-1B7E-491E-98C9-C1E6CEDB9F9F}"/>
    <cellStyle name="Comma 4 6 9" xfId="4630" xr:uid="{00000000-0005-0000-0000-0000690A0000}"/>
    <cellStyle name="Comma 4 6 9 2" xfId="13956" xr:uid="{3A8141B7-C70D-42C5-833E-E3AAA8862C3B}"/>
    <cellStyle name="Comma 4 7" xfId="160" xr:uid="{00000000-0005-0000-0000-00006A0A0000}"/>
    <cellStyle name="Comma 4 7 10" xfId="9168" xr:uid="{C5EF0C72-87BD-43A9-8A23-92F9D9423F50}"/>
    <cellStyle name="Comma 4 7 11" xfId="9740" xr:uid="{D6D337BF-E711-4FE7-B2E7-88D87B5C686D}"/>
    <cellStyle name="Comma 4 7 2" xfId="697" xr:uid="{00000000-0005-0000-0000-00006B0A0000}"/>
    <cellStyle name="Comma 4 7 2 2" xfId="2968" xr:uid="{00000000-0005-0000-0000-00006C0A0000}"/>
    <cellStyle name="Comma 4 7 2 2 2" xfId="7190" xr:uid="{00000000-0005-0000-0000-00006D0A0000}"/>
    <cellStyle name="Comma 4 7 2 2 2 2" xfId="16516" xr:uid="{918075BF-7807-40F0-BBF5-288D645FD37D}"/>
    <cellStyle name="Comma 4 7 2 2 3" xfId="12299" xr:uid="{30A1F8EB-193C-47AB-91E1-8B7ABB8BF1D7}"/>
    <cellStyle name="Comma 4 7 2 3" xfId="5045" xr:uid="{00000000-0005-0000-0000-00006E0A0000}"/>
    <cellStyle name="Comma 4 7 2 3 2" xfId="14371" xr:uid="{4746BDBB-2F94-4AD7-B8F6-86FCF40A65BD}"/>
    <cellStyle name="Comma 4 7 2 4" xfId="9596" xr:uid="{F4A1C070-02C1-4F2A-89F2-15465D9BEBB2}"/>
    <cellStyle name="Comma 4 7 2 5" xfId="10154" xr:uid="{8FC0AA16-E352-4F5D-9960-2D8F22E69BA5}"/>
    <cellStyle name="Comma 4 7 3" xfId="1150" xr:uid="{00000000-0005-0000-0000-00006F0A0000}"/>
    <cellStyle name="Comma 4 7 3 2" xfId="3381" xr:uid="{00000000-0005-0000-0000-0000700A0000}"/>
    <cellStyle name="Comma 4 7 3 2 2" xfId="7603" xr:uid="{00000000-0005-0000-0000-0000710A0000}"/>
    <cellStyle name="Comma 4 7 3 2 2 2" xfId="16929" xr:uid="{16C05F5F-ECD7-4DDC-91FF-C79FC86BDDBA}"/>
    <cellStyle name="Comma 4 7 3 2 3" xfId="12712" xr:uid="{C62CBEA2-5119-4154-B78B-4392449C24D9}"/>
    <cellStyle name="Comma 4 7 3 3" xfId="5458" xr:uid="{00000000-0005-0000-0000-0000720A0000}"/>
    <cellStyle name="Comma 4 7 3 3 2" xfId="14784" xr:uid="{9656FFA9-D685-4A66-AF8A-D15471E8D32B}"/>
    <cellStyle name="Comma 4 7 3 4" xfId="10567" xr:uid="{5CBD7A65-3F5D-44E8-B8F7-0F123679F733}"/>
    <cellStyle name="Comma 4 7 4" xfId="1564" xr:uid="{00000000-0005-0000-0000-0000730A0000}"/>
    <cellStyle name="Comma 4 7 4 2" xfId="3794" xr:uid="{00000000-0005-0000-0000-0000740A0000}"/>
    <cellStyle name="Comma 4 7 4 2 2" xfId="8016" xr:uid="{00000000-0005-0000-0000-0000750A0000}"/>
    <cellStyle name="Comma 4 7 4 2 2 2" xfId="17342" xr:uid="{7EA2DF83-3502-4D25-AF93-02185629A7E3}"/>
    <cellStyle name="Comma 4 7 4 2 3" xfId="13125" xr:uid="{100FDE7E-B192-406E-A27B-FBF1270DCD15}"/>
    <cellStyle name="Comma 4 7 4 3" xfId="5871" xr:uid="{00000000-0005-0000-0000-0000760A0000}"/>
    <cellStyle name="Comma 4 7 4 3 2" xfId="15197" xr:uid="{2F07044D-FA25-419F-8C40-5F7453B11A6F}"/>
    <cellStyle name="Comma 4 7 4 4" xfId="10980" xr:uid="{2B3AD187-BE65-41C1-8017-9A5456ED850E}"/>
    <cellStyle name="Comma 4 7 5" xfId="1978" xr:uid="{00000000-0005-0000-0000-0000770A0000}"/>
    <cellStyle name="Comma 4 7 5 2" xfId="4207" xr:uid="{00000000-0005-0000-0000-0000780A0000}"/>
    <cellStyle name="Comma 4 7 5 2 2" xfId="8429" xr:uid="{00000000-0005-0000-0000-0000790A0000}"/>
    <cellStyle name="Comma 4 7 5 2 2 2" xfId="17755" xr:uid="{9A9E1916-39C5-4F9D-AAC4-D507D3E8B0B8}"/>
    <cellStyle name="Comma 4 7 5 2 3" xfId="13538" xr:uid="{A34185C0-4EE0-4892-B11B-99A363798081}"/>
    <cellStyle name="Comma 4 7 5 3" xfId="6284" xr:uid="{00000000-0005-0000-0000-00007A0A0000}"/>
    <cellStyle name="Comma 4 7 5 3 2" xfId="15610" xr:uid="{24DD4214-E2CB-47BC-9565-5268A13CB684}"/>
    <cellStyle name="Comma 4 7 5 4" xfId="11393" xr:uid="{0E3BEB55-5444-40F0-A466-741D8CC84D0B}"/>
    <cellStyle name="Comma 4 7 6" xfId="2413" xr:uid="{00000000-0005-0000-0000-00007B0A0000}"/>
    <cellStyle name="Comma 4 7 6 2" xfId="6697" xr:uid="{00000000-0005-0000-0000-00007C0A0000}"/>
    <cellStyle name="Comma 4 7 6 2 2" xfId="16023" xr:uid="{0E5167B4-FF3C-4312-8BF6-B9AC54D87D28}"/>
    <cellStyle name="Comma 4 7 6 3" xfId="11806" xr:uid="{5997B68E-8CFE-45F5-8B57-72ECD65EB7EA}"/>
    <cellStyle name="Comma 4 7 7" xfId="2709" xr:uid="{00000000-0005-0000-0000-00007D0A0000}"/>
    <cellStyle name="Comma 4 7 8" xfId="2791" xr:uid="{00000000-0005-0000-0000-00007E0A0000}"/>
    <cellStyle name="Comma 4 7 8 2" xfId="7014" xr:uid="{00000000-0005-0000-0000-00007F0A0000}"/>
    <cellStyle name="Comma 4 7 8 2 2" xfId="16340" xr:uid="{357F730F-7786-41CF-911E-1AC1979CB646}"/>
    <cellStyle name="Comma 4 7 8 3" xfId="12123" xr:uid="{DF83B4E6-2000-46A4-84BA-C1D8E7F070D4}"/>
    <cellStyle name="Comma 4 7 9" xfId="4631" xr:uid="{00000000-0005-0000-0000-0000800A0000}"/>
    <cellStyle name="Comma 4 7 9 2" xfId="13957" xr:uid="{1EE51D19-5E9F-4865-9FFB-7B69B3900D7C}"/>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omma 7 4" xfId="13825" xr:uid="{3DA1F573-C8A9-4021-92E3-DBF46732BB7A}"/>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5E5FBF20-F392-4B3F-A219-0DF6D591D4CB}"/>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3" xfId="18058" xr:uid="{3A3EF63B-7188-4128-8F04-220E5C9A9C5C}"/>
    <cellStyle name="Currency 14 3 2 2 2 3" xfId="18055" xr:uid="{E72CD02B-A789-4BA5-9A62-76AE7A90F7D2}"/>
    <cellStyle name="Currency 14 3 2 2 3" xfId="18051" xr:uid="{A2ED8BEF-109C-4497-B1B1-1234648C320C}"/>
    <cellStyle name="Currency 14 3 2 3" xfId="18048" xr:uid="{C8789005-592A-426B-9702-BE6E41B7A4A2}"/>
    <cellStyle name="Currency 14 3 3" xfId="18045" xr:uid="{8985E37F-8C81-4E74-831A-282933928C88}"/>
    <cellStyle name="Currency 14 4" xfId="13828" xr:uid="{7BD041F2-4F29-4780-9924-D3297028512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6114128F-CB90-42AC-9E95-A5B2D72E76B0}"/>
    <cellStyle name="Currency 3 2 2 10 3" xfId="12124" xr:uid="{473C0E6E-BF25-42DE-8EA8-417EA0D728A3}"/>
    <cellStyle name="Currency 3 2 2 11" xfId="4632" xr:uid="{00000000-0005-0000-0000-0000A50A0000}"/>
    <cellStyle name="Currency 3 2 2 11 2" xfId="13958" xr:uid="{6E552092-B6B0-437C-AA21-0250CAC9CE10}"/>
    <cellStyle name="Currency 3 2 2 12" xfId="8808" xr:uid="{5CD24693-181E-456A-9199-DC057509AC96}"/>
    <cellStyle name="Currency 3 2 2 13" xfId="9741" xr:uid="{CFC0F5BB-D24F-4A35-8386-8604987EDCB9}"/>
    <cellStyle name="Currency 3 2 2 2" xfId="179" xr:uid="{00000000-0005-0000-0000-0000A60A0000}"/>
    <cellStyle name="Currency 3 2 2 2 10" xfId="4633" xr:uid="{00000000-0005-0000-0000-0000A70A0000}"/>
    <cellStyle name="Currency 3 2 2 2 10 2" xfId="13959" xr:uid="{BAB5E575-AB70-4B15-8C9A-912A88D822C3}"/>
    <cellStyle name="Currency 3 2 2 2 11" xfId="8911" xr:uid="{177A45F7-B130-49DA-829A-AA3BF41B848C}"/>
    <cellStyle name="Currency 3 2 2 2 12" xfId="9742" xr:uid="{E4ACFC37-C395-4795-A301-E542AF8DB2E5}"/>
    <cellStyle name="Currency 3 2 2 2 2" xfId="180" xr:uid="{00000000-0005-0000-0000-0000A80A0000}"/>
    <cellStyle name="Currency 3 2 2 2 2 10" xfId="9118" xr:uid="{4DDBDF88-B997-49F5-AF34-322CC93508E5}"/>
    <cellStyle name="Currency 3 2 2 2 2 11" xfId="9743" xr:uid="{08F5F831-1D0C-439E-B2C8-B308C1DE2CCB}"/>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EEDB86FB-1BF2-4D1D-B0C3-F87682BCB322}"/>
    <cellStyle name="Currency 3 2 2 2 2 2 2 3" xfId="12302" xr:uid="{A8F8DC68-DEAF-46BE-B800-05EB042D6E3B}"/>
    <cellStyle name="Currency 3 2 2 2 2 2 3" xfId="5048" xr:uid="{00000000-0005-0000-0000-0000AC0A0000}"/>
    <cellStyle name="Currency 3 2 2 2 2 2 3 2" xfId="14374" xr:uid="{92D65B5A-340B-442B-B72F-8C5EDF33619A}"/>
    <cellStyle name="Currency 3 2 2 2 2 2 4" xfId="9543" xr:uid="{08990697-BAC1-4B06-A86B-C554A35267E6}"/>
    <cellStyle name="Currency 3 2 2 2 2 2 5" xfId="10157" xr:uid="{1557BDA6-D16C-4E27-9BD7-9C9E44A1788F}"/>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1B31C0FD-A338-4410-85D9-32BAABC1E0E3}"/>
    <cellStyle name="Currency 3 2 2 2 2 3 2 3" xfId="12715" xr:uid="{30D36CC9-5545-459D-8EBA-4BBCD4ABEA17}"/>
    <cellStyle name="Currency 3 2 2 2 2 3 3" xfId="5461" xr:uid="{00000000-0005-0000-0000-0000B00A0000}"/>
    <cellStyle name="Currency 3 2 2 2 2 3 3 2" xfId="14787" xr:uid="{9D2957F5-666C-43A1-B528-8D1FDDFE2DF6}"/>
    <cellStyle name="Currency 3 2 2 2 2 3 4" xfId="10570" xr:uid="{D9D992A0-77CB-4EAF-BAC3-3588F95C316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567E942E-06DA-4830-AB99-20DFC0354667}"/>
    <cellStyle name="Currency 3 2 2 2 2 4 2 3" xfId="13128" xr:uid="{2988BAB6-254C-46A7-ABBB-F7FB32C6FD80}"/>
    <cellStyle name="Currency 3 2 2 2 2 4 3" xfId="5874" xr:uid="{00000000-0005-0000-0000-0000B40A0000}"/>
    <cellStyle name="Currency 3 2 2 2 2 4 3 2" xfId="15200" xr:uid="{A9ADCBEC-5AA1-4CC9-9FB4-7D6454579A8E}"/>
    <cellStyle name="Currency 3 2 2 2 2 4 4" xfId="10983" xr:uid="{263BBC50-6287-4EE7-B41E-F7BDD155FF7B}"/>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F3AC3A54-7360-4976-8FA1-EC1324F49402}"/>
    <cellStyle name="Currency 3 2 2 2 2 5 2 3" xfId="13541" xr:uid="{FD3A7621-1324-4EEF-B910-01475561D8AD}"/>
    <cellStyle name="Currency 3 2 2 2 2 5 3" xfId="6287" xr:uid="{00000000-0005-0000-0000-0000B80A0000}"/>
    <cellStyle name="Currency 3 2 2 2 2 5 3 2" xfId="15613" xr:uid="{5CBC0298-32C5-49EF-BB7A-27A0A5B37BD0}"/>
    <cellStyle name="Currency 3 2 2 2 2 5 4" xfId="11396" xr:uid="{3D1A1769-4626-4EFA-8CE3-59101ABF9338}"/>
    <cellStyle name="Currency 3 2 2 2 2 6" xfId="2416" xr:uid="{00000000-0005-0000-0000-0000B90A0000}"/>
    <cellStyle name="Currency 3 2 2 2 2 6 2" xfId="6700" xr:uid="{00000000-0005-0000-0000-0000BA0A0000}"/>
    <cellStyle name="Currency 3 2 2 2 2 6 2 2" xfId="16026" xr:uid="{07C08D18-4D78-44C7-91BC-F9129CB7CC07}"/>
    <cellStyle name="Currency 3 2 2 2 2 6 3" xfId="11809" xr:uid="{D523E766-05B9-4323-BF16-DA17D24B08AD}"/>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EFD54650-A676-48B9-85EF-25251F8FCE18}"/>
    <cellStyle name="Currency 3 2 2 2 2 8 3" xfId="12126" xr:uid="{F7C1605F-5F24-4199-B35D-2004F7945BA8}"/>
    <cellStyle name="Currency 3 2 2 2 2 9" xfId="4634" xr:uid="{00000000-0005-0000-0000-0000BE0A0000}"/>
    <cellStyle name="Currency 3 2 2 2 2 9 2" xfId="13960" xr:uid="{004F90E0-011A-463E-BA5E-5FFBEE2AAAE8}"/>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E806DD7E-290F-4775-8B93-AD4FB85328C0}"/>
    <cellStyle name="Currency 3 2 2 2 3 2 3" xfId="12301" xr:uid="{C919EF83-B7D3-4F76-9654-AB0D15794578}"/>
    <cellStyle name="Currency 3 2 2 2 3 3" xfId="5047" xr:uid="{00000000-0005-0000-0000-0000C20A0000}"/>
    <cellStyle name="Currency 3 2 2 2 3 3 2" xfId="14373" xr:uid="{B4F4E550-E8E9-4AF6-B7DC-0B63C42C0286}"/>
    <cellStyle name="Currency 3 2 2 2 3 4" xfId="9336" xr:uid="{F86D5454-A503-484B-B8F3-81FF219E49D0}"/>
    <cellStyle name="Currency 3 2 2 2 3 5" xfId="10156" xr:uid="{6630CDE9-6FC4-43CF-A2DF-2FC0DC146703}"/>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6056DD26-601D-4815-88E3-BF624D4353D8}"/>
    <cellStyle name="Currency 3 2 2 2 4 2 3" xfId="12714" xr:uid="{B78FCC36-9E04-4E97-9BFD-C60A9E16F473}"/>
    <cellStyle name="Currency 3 2 2 2 4 3" xfId="5460" xr:uid="{00000000-0005-0000-0000-0000C60A0000}"/>
    <cellStyle name="Currency 3 2 2 2 4 3 2" xfId="14786" xr:uid="{05E25DAA-9398-44B0-AC50-0CCFD20DBADF}"/>
    <cellStyle name="Currency 3 2 2 2 4 4" xfId="10569" xr:uid="{A42BA644-9045-46A7-9561-F190C4D7EFF1}"/>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C1BAC3CC-D45C-4509-845B-117EA758F346}"/>
    <cellStyle name="Currency 3 2 2 2 5 2 3" xfId="13127" xr:uid="{662ECFEA-8903-4F95-9505-1A13344B7E43}"/>
    <cellStyle name="Currency 3 2 2 2 5 3" xfId="5873" xr:uid="{00000000-0005-0000-0000-0000CA0A0000}"/>
    <cellStyle name="Currency 3 2 2 2 5 3 2" xfId="15199" xr:uid="{B97ABD2A-E63F-4AD4-BA76-449C829AE54D}"/>
    <cellStyle name="Currency 3 2 2 2 5 4" xfId="10982" xr:uid="{45BDDE7D-18CA-4499-96BB-C00683FC494C}"/>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C55834C3-8D33-4B54-97E7-EFFB462610B1}"/>
    <cellStyle name="Currency 3 2 2 2 6 2 3" xfId="13540" xr:uid="{AD112B7B-3A17-4535-9FBE-01D3B9AA3D85}"/>
    <cellStyle name="Currency 3 2 2 2 6 3" xfId="6286" xr:uid="{00000000-0005-0000-0000-0000CE0A0000}"/>
    <cellStyle name="Currency 3 2 2 2 6 3 2" xfId="15612" xr:uid="{18E66A07-3049-435F-8108-18BEB7DA4DAF}"/>
    <cellStyle name="Currency 3 2 2 2 6 4" xfId="11395" xr:uid="{92436100-5817-4347-8E0F-03567C5B59F5}"/>
    <cellStyle name="Currency 3 2 2 2 7" xfId="2415" xr:uid="{00000000-0005-0000-0000-0000CF0A0000}"/>
    <cellStyle name="Currency 3 2 2 2 7 2" xfId="6699" xr:uid="{00000000-0005-0000-0000-0000D00A0000}"/>
    <cellStyle name="Currency 3 2 2 2 7 2 2" xfId="16025" xr:uid="{10568678-79D8-4EA1-9043-73A1F3F7EA9C}"/>
    <cellStyle name="Currency 3 2 2 2 7 3" xfId="11808" xr:uid="{CE7C098D-3100-4DF1-9812-0412ECE958B1}"/>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461ACAE4-0EE2-40A3-A3C2-5C773223C91F}"/>
    <cellStyle name="Currency 3 2 2 2 9 3" xfId="12125" xr:uid="{2426576A-AE83-4455-92AC-4DEF5A226920}"/>
    <cellStyle name="Currency 3 2 2 3" xfId="181" xr:uid="{00000000-0005-0000-0000-0000D40A0000}"/>
    <cellStyle name="Currency 3 2 2 3 10" xfId="9015" xr:uid="{A1C3FAFC-6FB9-45C5-A279-C90E61794A63}"/>
    <cellStyle name="Currency 3 2 2 3 11" xfId="9744" xr:uid="{C004CE55-D830-48F8-A1C3-068863A3B1C1}"/>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84D370CD-FB02-469C-8F34-46D4D3CED0CA}"/>
    <cellStyle name="Currency 3 2 2 3 2 2 3" xfId="12303" xr:uid="{18E8649D-F7CF-40EF-9058-39FDC3DC4AED}"/>
    <cellStyle name="Currency 3 2 2 3 2 3" xfId="5049" xr:uid="{00000000-0005-0000-0000-0000D80A0000}"/>
    <cellStyle name="Currency 3 2 2 3 2 3 2" xfId="14375" xr:uid="{7D7362C2-A846-43C3-9BAA-DA64313BFF1B}"/>
    <cellStyle name="Currency 3 2 2 3 2 4" xfId="9440" xr:uid="{774D5512-BCA5-4224-A909-3336A63369C8}"/>
    <cellStyle name="Currency 3 2 2 3 2 5" xfId="10158" xr:uid="{453073BD-FFAC-4C4C-BAB2-BFAE7B540AE3}"/>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D141CEFB-BBD3-4F54-833C-669A136D8769}"/>
    <cellStyle name="Currency 3 2 2 3 3 2 3" xfId="12716" xr:uid="{365B31BE-1CA3-4C9A-AB21-284B602E0A34}"/>
    <cellStyle name="Currency 3 2 2 3 3 3" xfId="5462" xr:uid="{00000000-0005-0000-0000-0000DC0A0000}"/>
    <cellStyle name="Currency 3 2 2 3 3 3 2" xfId="14788" xr:uid="{7C44DB42-4688-404B-A77B-9CF05F30EDE7}"/>
    <cellStyle name="Currency 3 2 2 3 3 4" xfId="10571" xr:uid="{75210894-DD0B-46E8-9367-F11319207487}"/>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12A46093-D54F-435B-800C-DBC1CE2D8AD6}"/>
    <cellStyle name="Currency 3 2 2 3 4 2 3" xfId="13129" xr:uid="{12A1CCC3-EA75-4605-B95A-E83133C4D749}"/>
    <cellStyle name="Currency 3 2 2 3 4 3" xfId="5875" xr:uid="{00000000-0005-0000-0000-0000E00A0000}"/>
    <cellStyle name="Currency 3 2 2 3 4 3 2" xfId="15201" xr:uid="{6D542C8C-9C3C-4B44-AF8B-C8BAC3E1AE2A}"/>
    <cellStyle name="Currency 3 2 2 3 4 4" xfId="10984" xr:uid="{C7CD6531-3BAC-4E1C-BA58-6ED3E3EA54F5}"/>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FF18B58C-AA88-4565-ACFA-594283D01AE6}"/>
    <cellStyle name="Currency 3 2 2 3 5 2 3" xfId="13542" xr:uid="{D5AFBE4B-0A64-4365-8AF5-816DEB7F631D}"/>
    <cellStyle name="Currency 3 2 2 3 5 3" xfId="6288" xr:uid="{00000000-0005-0000-0000-0000E40A0000}"/>
    <cellStyle name="Currency 3 2 2 3 5 3 2" xfId="15614" xr:uid="{03FE7B4F-3945-4652-A34B-C3F70DA220BF}"/>
    <cellStyle name="Currency 3 2 2 3 5 4" xfId="11397" xr:uid="{D4096699-341D-4B38-AFBF-9372F42D56C2}"/>
    <cellStyle name="Currency 3 2 2 3 6" xfId="2417" xr:uid="{00000000-0005-0000-0000-0000E50A0000}"/>
    <cellStyle name="Currency 3 2 2 3 6 2" xfId="6701" xr:uid="{00000000-0005-0000-0000-0000E60A0000}"/>
    <cellStyle name="Currency 3 2 2 3 6 2 2" xfId="16027" xr:uid="{3359FCBE-3E85-4B13-A0CB-D0123E951649}"/>
    <cellStyle name="Currency 3 2 2 3 6 3" xfId="11810" xr:uid="{36107100-FC6D-4D8E-8E30-018FC23B4F60}"/>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4597918B-6A1C-4DEB-BBE6-8F9838942BBA}"/>
    <cellStyle name="Currency 3 2 2 3 8 3" xfId="12127" xr:uid="{B05BAF79-5E06-4D1C-A573-902A83B7F5C3}"/>
    <cellStyle name="Currency 3 2 2 3 9" xfId="4635" xr:uid="{00000000-0005-0000-0000-0000EA0A0000}"/>
    <cellStyle name="Currency 3 2 2 3 9 2" xfId="13961" xr:uid="{EEED84AC-04B0-4872-BC1B-ED9C3EE288D4}"/>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C5C070BA-63E8-45B1-B78B-D23B78449A56}"/>
    <cellStyle name="Currency 3 2 2 4 2 3" xfId="12300" xr:uid="{7542B111-DAA3-4F63-948F-450FFFAC2A6F}"/>
    <cellStyle name="Currency 3 2 2 4 3" xfId="5046" xr:uid="{00000000-0005-0000-0000-0000EE0A0000}"/>
    <cellStyle name="Currency 3 2 2 4 3 2" xfId="14372" xr:uid="{C6F2DB9E-839F-47D4-BDDD-602D6D3DB7F7}"/>
    <cellStyle name="Currency 3 2 2 4 4" xfId="9233" xr:uid="{A90843BF-65B1-48E5-9C93-A2651D7B4B13}"/>
    <cellStyle name="Currency 3 2 2 4 5" xfId="10155" xr:uid="{353A142E-010E-41B1-A144-0C6A7E2B938C}"/>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A1C37E70-1FEB-4F6E-B1B8-905EE9852DCF}"/>
    <cellStyle name="Currency 3 2 2 5 2 3" xfId="12713" xr:uid="{E5AD6081-01DB-4FDA-87FA-E3F62EBE53F3}"/>
    <cellStyle name="Currency 3 2 2 5 3" xfId="5459" xr:uid="{00000000-0005-0000-0000-0000F20A0000}"/>
    <cellStyle name="Currency 3 2 2 5 3 2" xfId="14785" xr:uid="{63F79EB4-B12D-452D-9A97-1C75179EB640}"/>
    <cellStyle name="Currency 3 2 2 5 4" xfId="10568" xr:uid="{07664D8F-57F6-48D7-8B92-7982571E723D}"/>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F74A07B3-A22D-409D-817E-FC92BB74F536}"/>
    <cellStyle name="Currency 3 2 2 6 2 3" xfId="13126" xr:uid="{CD4F0AE1-BCEB-429E-9E2B-B5C569956271}"/>
    <cellStyle name="Currency 3 2 2 6 3" xfId="5872" xr:uid="{00000000-0005-0000-0000-0000F60A0000}"/>
    <cellStyle name="Currency 3 2 2 6 3 2" xfId="15198" xr:uid="{430D31D1-BCF2-443F-99E3-649C7887A0AE}"/>
    <cellStyle name="Currency 3 2 2 6 4" xfId="10981" xr:uid="{3F5FB021-D258-488B-B13A-6ECC8954C298}"/>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86CE4A9E-1A9D-4527-957E-53BB1EFCCBF6}"/>
    <cellStyle name="Currency 3 2 2 7 2 3" xfId="13539" xr:uid="{8F28B864-9A29-4927-BF86-4394DEC7EB3A}"/>
    <cellStyle name="Currency 3 2 2 7 3" xfId="6285" xr:uid="{00000000-0005-0000-0000-0000FA0A0000}"/>
    <cellStyle name="Currency 3 2 2 7 3 2" xfId="15611" xr:uid="{04560FC9-1D98-4636-85C0-3038AF97B991}"/>
    <cellStyle name="Currency 3 2 2 7 4" xfId="11394" xr:uid="{279EA0F1-E655-4600-9290-A7F223D5D02F}"/>
    <cellStyle name="Currency 3 2 2 8" xfId="2414" xr:uid="{00000000-0005-0000-0000-0000FB0A0000}"/>
    <cellStyle name="Currency 3 2 2 8 2" xfId="6698" xr:uid="{00000000-0005-0000-0000-0000FC0A0000}"/>
    <cellStyle name="Currency 3 2 2 8 2 2" xfId="16024" xr:uid="{FC8393BD-7D84-4534-82A3-C10D4E47A0A9}"/>
    <cellStyle name="Currency 3 2 2 8 3" xfId="11807" xr:uid="{0865B7AB-EC46-42D6-AB23-76BDCC17E2B0}"/>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F0368E14-CBC5-4493-A8C4-DC37B3BADF95}"/>
    <cellStyle name="Currency 3 2 3 11" xfId="8893" xr:uid="{8CE28714-D587-402C-9A17-1A08799662D4}"/>
    <cellStyle name="Currency 3 2 3 12" xfId="9745" xr:uid="{80C95464-B470-47D1-BEF5-3F59D136BFAD}"/>
    <cellStyle name="Currency 3 2 3 2" xfId="183" xr:uid="{00000000-0005-0000-0000-0000000B0000}"/>
    <cellStyle name="Currency 3 2 3 2 10" xfId="9100" xr:uid="{CEBE1F40-0923-46C6-AB84-DD4DAB20CD81}"/>
    <cellStyle name="Currency 3 2 3 2 11" xfId="9746" xr:uid="{8E760954-AB84-4059-BD8B-04CFDE3CF4DD}"/>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9B8103E6-C1F0-4E84-B241-24499A7F634E}"/>
    <cellStyle name="Currency 3 2 3 2 2 2 3" xfId="12305" xr:uid="{B2829A66-C32D-49FA-8B9E-4C7748E3F884}"/>
    <cellStyle name="Currency 3 2 3 2 2 3" xfId="5051" xr:uid="{00000000-0005-0000-0000-0000040B0000}"/>
    <cellStyle name="Currency 3 2 3 2 2 3 2" xfId="14377" xr:uid="{F1C173BB-918A-4D91-8064-68B6A6C924C8}"/>
    <cellStyle name="Currency 3 2 3 2 2 4" xfId="9525" xr:uid="{759374BA-DDD8-4F33-9655-B300986F8700}"/>
    <cellStyle name="Currency 3 2 3 2 2 5" xfId="10160" xr:uid="{91560A82-E0AE-4CE2-836A-7BECC11808BE}"/>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6300221D-5D19-4B21-B827-DC4063480A38}"/>
    <cellStyle name="Currency 3 2 3 2 3 2 3" xfId="12718" xr:uid="{A30A0A9D-0CC3-429B-9599-2402296ACC87}"/>
    <cellStyle name="Currency 3 2 3 2 3 3" xfId="5464" xr:uid="{00000000-0005-0000-0000-0000080B0000}"/>
    <cellStyle name="Currency 3 2 3 2 3 3 2" xfId="14790" xr:uid="{BC529AEE-228C-4C4B-BE7A-4082040037B9}"/>
    <cellStyle name="Currency 3 2 3 2 3 4" xfId="10573" xr:uid="{795A7DBD-1062-4EBF-B880-561A91A5F621}"/>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3FAD5696-F34E-40E5-AA14-25871B368A84}"/>
    <cellStyle name="Currency 3 2 3 2 4 2 3" xfId="13131" xr:uid="{FD8C2AFE-2AB3-45EF-97AB-929CEFBC8498}"/>
    <cellStyle name="Currency 3 2 3 2 4 3" xfId="5877" xr:uid="{00000000-0005-0000-0000-00000C0B0000}"/>
    <cellStyle name="Currency 3 2 3 2 4 3 2" xfId="15203" xr:uid="{0193148D-8DDA-4E63-A7DE-D0100E6F065D}"/>
    <cellStyle name="Currency 3 2 3 2 4 4" xfId="10986" xr:uid="{FF0CA512-8A20-4916-A088-7918503E97AC}"/>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F6E0A4C5-8B89-4E56-9FF6-D476C8AB8630}"/>
    <cellStyle name="Currency 3 2 3 2 5 2 3" xfId="13544" xr:uid="{CFECBB65-91E2-45D9-9AD1-8B74B85DC954}"/>
    <cellStyle name="Currency 3 2 3 2 5 3" xfId="6290" xr:uid="{00000000-0005-0000-0000-0000100B0000}"/>
    <cellStyle name="Currency 3 2 3 2 5 3 2" xfId="15616" xr:uid="{96209213-EB28-46C6-A7F6-306ED4F32B3F}"/>
    <cellStyle name="Currency 3 2 3 2 5 4" xfId="11399" xr:uid="{DE1DCA19-8681-45E4-B789-37A45BE3D457}"/>
    <cellStyle name="Currency 3 2 3 2 6" xfId="2419" xr:uid="{00000000-0005-0000-0000-0000110B0000}"/>
    <cellStyle name="Currency 3 2 3 2 6 2" xfId="6703" xr:uid="{00000000-0005-0000-0000-0000120B0000}"/>
    <cellStyle name="Currency 3 2 3 2 6 2 2" xfId="16029" xr:uid="{1A910E1B-2112-4B4F-A211-5C285CC5B97A}"/>
    <cellStyle name="Currency 3 2 3 2 6 3" xfId="11812" xr:uid="{676CD28C-CB95-487E-9B56-2B15AEE27EB9}"/>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6A2057BA-E2EF-42B4-877F-D733049AED06}"/>
    <cellStyle name="Currency 3 2 3 2 8 3" xfId="12129" xr:uid="{DBFC84ED-FBD9-469F-8D3D-D903D455472C}"/>
    <cellStyle name="Currency 3 2 3 2 9" xfId="4637" xr:uid="{00000000-0005-0000-0000-0000160B0000}"/>
    <cellStyle name="Currency 3 2 3 2 9 2" xfId="13963" xr:uid="{443DD987-0A15-4F07-B8AB-0E6E4B4CD0A7}"/>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CAA8244E-D5AD-413C-AC66-E90355E17D78}"/>
    <cellStyle name="Currency 3 2 3 3 2 3" xfId="12304" xr:uid="{F59BFD74-BDC6-45E0-889C-EF4E0F67C92D}"/>
    <cellStyle name="Currency 3 2 3 3 3" xfId="5050" xr:uid="{00000000-0005-0000-0000-00001A0B0000}"/>
    <cellStyle name="Currency 3 2 3 3 3 2" xfId="14376" xr:uid="{9CD38EFB-EEE9-4619-AABC-D2FD04FF5CC0}"/>
    <cellStyle name="Currency 3 2 3 3 4" xfId="9318" xr:uid="{AA73873E-8E72-4FDE-A22E-F5D80E2A87B1}"/>
    <cellStyle name="Currency 3 2 3 3 5" xfId="10159" xr:uid="{394A9BE5-9CFE-412A-890D-D85C7E36E2AC}"/>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A7CC1CC2-8DC1-4902-B72E-01078298E3B6}"/>
    <cellStyle name="Currency 3 2 3 4 2 3" xfId="12717" xr:uid="{E7B7AE43-670A-48CA-B134-280BEDAF7BD2}"/>
    <cellStyle name="Currency 3 2 3 4 3" xfId="5463" xr:uid="{00000000-0005-0000-0000-00001E0B0000}"/>
    <cellStyle name="Currency 3 2 3 4 3 2" xfId="14789" xr:uid="{4C2CABE2-F69A-481A-91CA-A39189D63333}"/>
    <cellStyle name="Currency 3 2 3 4 4" xfId="10572" xr:uid="{ED860DC4-8ACC-413F-AD2E-79E5214F8CBE}"/>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DAA1E86B-B498-4DB2-96B5-6CB770365F78}"/>
    <cellStyle name="Currency 3 2 3 5 2 3" xfId="13130" xr:uid="{4BBBD457-D80E-4064-98E2-C5C8C29C26B1}"/>
    <cellStyle name="Currency 3 2 3 5 3" xfId="5876" xr:uid="{00000000-0005-0000-0000-0000220B0000}"/>
    <cellStyle name="Currency 3 2 3 5 3 2" xfId="15202" xr:uid="{4D3A7653-AF8E-46BC-99C0-927153F08A75}"/>
    <cellStyle name="Currency 3 2 3 5 4" xfId="10985" xr:uid="{685F6901-D29E-494A-A1A1-801373735F72}"/>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410B3D4E-48E9-4CB5-B494-29ADCB14620C}"/>
    <cellStyle name="Currency 3 2 3 6 2 3" xfId="13543" xr:uid="{4667DB60-D93D-4485-B119-ED5593979EFB}"/>
    <cellStyle name="Currency 3 2 3 6 3" xfId="6289" xr:uid="{00000000-0005-0000-0000-0000260B0000}"/>
    <cellStyle name="Currency 3 2 3 6 3 2" xfId="15615" xr:uid="{27885437-9CAE-48AC-A8E4-E2AFCD3C269B}"/>
    <cellStyle name="Currency 3 2 3 6 4" xfId="11398" xr:uid="{AEF2BD92-4DCA-47BE-98D3-617DE43CF19E}"/>
    <cellStyle name="Currency 3 2 3 7" xfId="2418" xr:uid="{00000000-0005-0000-0000-0000270B0000}"/>
    <cellStyle name="Currency 3 2 3 7 2" xfId="6702" xr:uid="{00000000-0005-0000-0000-0000280B0000}"/>
    <cellStyle name="Currency 3 2 3 7 2 2" xfId="16028" xr:uid="{1A7093BA-D779-43C7-8B07-07A71EDA6D0D}"/>
    <cellStyle name="Currency 3 2 3 7 3" xfId="11811" xr:uid="{FC9F5255-20F5-4EEE-93F0-CE5DB60399B0}"/>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A72AEC02-0C6F-4016-90EA-F0A87C60880D}"/>
    <cellStyle name="Currency 3 2 3 9 3" xfId="12128" xr:uid="{BDDB503D-1599-4988-9DA1-83D7FA596BDA}"/>
    <cellStyle name="Currency 3 2 4" xfId="184" xr:uid="{00000000-0005-0000-0000-00002C0B0000}"/>
    <cellStyle name="Currency 3 2 4 10" xfId="8997" xr:uid="{DF9FC022-A382-4135-990F-F43A472E13BA}"/>
    <cellStyle name="Currency 3 2 4 11" xfId="9747" xr:uid="{C2FEA21C-0B69-4836-8C50-B8B2DA1C721E}"/>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50C6B96D-0092-4640-A30B-8648C3E92716}"/>
    <cellStyle name="Currency 3 2 4 2 2 3" xfId="12306" xr:uid="{2891322E-710D-46D9-8A31-BFCD56A51898}"/>
    <cellStyle name="Currency 3 2 4 2 3" xfId="5052" xr:uid="{00000000-0005-0000-0000-0000300B0000}"/>
    <cellStyle name="Currency 3 2 4 2 3 2" xfId="14378" xr:uid="{A47873AF-FC51-4356-8B30-1C22BC4EECE8}"/>
    <cellStyle name="Currency 3 2 4 2 4" xfId="9422" xr:uid="{3049B7CE-611E-437A-AD0B-2E3AA5E2E50D}"/>
    <cellStyle name="Currency 3 2 4 2 5" xfId="10161" xr:uid="{9238B163-EA5B-4315-AFC9-7F51595EADD0}"/>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4F6BE95F-103F-499F-8E68-34B25C406896}"/>
    <cellStyle name="Currency 3 2 4 3 2 3" xfId="12719" xr:uid="{BB545805-BF7F-4B36-B7C8-823F45039BC8}"/>
    <cellStyle name="Currency 3 2 4 3 3" xfId="5465" xr:uid="{00000000-0005-0000-0000-0000340B0000}"/>
    <cellStyle name="Currency 3 2 4 3 3 2" xfId="14791" xr:uid="{7ABBC9E5-5C04-4C29-B473-629B032E3A42}"/>
    <cellStyle name="Currency 3 2 4 3 4" xfId="10574" xr:uid="{A7B71587-CA8F-4733-B77A-926C05930A20}"/>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E248CCB6-3F53-41FF-BB7F-D99EA74196B7}"/>
    <cellStyle name="Currency 3 2 4 4 2 3" xfId="13132" xr:uid="{29140801-839A-48E8-905E-50892912992A}"/>
    <cellStyle name="Currency 3 2 4 4 3" xfId="5878" xr:uid="{00000000-0005-0000-0000-0000380B0000}"/>
    <cellStyle name="Currency 3 2 4 4 3 2" xfId="15204" xr:uid="{1258B068-1840-4477-B2C5-C84AB6415770}"/>
    <cellStyle name="Currency 3 2 4 4 4" xfId="10987" xr:uid="{90D55718-B74E-4D93-B75E-5A208CC439BF}"/>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70FC5CFB-6936-4680-AB1B-F93DE80C244C}"/>
    <cellStyle name="Currency 3 2 4 5 2 3" xfId="13545" xr:uid="{946B2337-52A5-4524-8B49-6685FBD55B90}"/>
    <cellStyle name="Currency 3 2 4 5 3" xfId="6291" xr:uid="{00000000-0005-0000-0000-00003C0B0000}"/>
    <cellStyle name="Currency 3 2 4 5 3 2" xfId="15617" xr:uid="{3434023C-415A-41E4-9577-DF1D988132B2}"/>
    <cellStyle name="Currency 3 2 4 5 4" xfId="11400" xr:uid="{4B02E2AD-08EC-4E6D-9689-7B84873DE2BB}"/>
    <cellStyle name="Currency 3 2 4 6" xfId="2420" xr:uid="{00000000-0005-0000-0000-00003D0B0000}"/>
    <cellStyle name="Currency 3 2 4 6 2" xfId="6704" xr:uid="{00000000-0005-0000-0000-00003E0B0000}"/>
    <cellStyle name="Currency 3 2 4 6 2 2" xfId="16030" xr:uid="{8EC85EC9-BD66-4C2E-BD5A-080C2684291A}"/>
    <cellStyle name="Currency 3 2 4 6 3" xfId="11813" xr:uid="{16CCD36F-6AEB-4126-89CB-E5F4996CC534}"/>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72AC36F3-17DA-420E-9E78-E85079144E40}"/>
    <cellStyle name="Currency 3 2 4 8 3" xfId="12130" xr:uid="{FC21D484-4B64-438C-8326-701AF64FE411}"/>
    <cellStyle name="Currency 3 2 4 9" xfId="4638" xr:uid="{00000000-0005-0000-0000-0000420B0000}"/>
    <cellStyle name="Currency 3 2 4 9 2" xfId="13964" xr:uid="{2A8BDF5A-D760-4CA8-947E-0621A80A0E0A}"/>
    <cellStyle name="Currency 3 2 5" xfId="185" xr:uid="{00000000-0005-0000-0000-0000430B0000}"/>
    <cellStyle name="Currency 3 2 5 10" xfId="9214" xr:uid="{3D0A867F-0B9D-4759-A509-3EC1084E197B}"/>
    <cellStyle name="Currency 3 2 5 11" xfId="9748" xr:uid="{19899C05-9824-4912-8D4C-72DD557445A2}"/>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8679C2C7-660C-40A5-BD61-0EFA3DAD649C}"/>
    <cellStyle name="Currency 3 2 5 2 2 3" xfId="12307" xr:uid="{EB401EF5-9031-401E-9C6E-816D93CA2A07}"/>
    <cellStyle name="Currency 3 2 5 2 3" xfId="5053" xr:uid="{00000000-0005-0000-0000-0000470B0000}"/>
    <cellStyle name="Currency 3 2 5 2 3 2" xfId="14379" xr:uid="{01D82E64-C6E6-45BC-835D-B68DB81CA647}"/>
    <cellStyle name="Currency 3 2 5 2 4" xfId="9597" xr:uid="{6E2F978E-96E4-4AD8-B4BD-1BE9D7E96A2F}"/>
    <cellStyle name="Currency 3 2 5 2 5" xfId="10162" xr:uid="{85919AC1-5CFB-44FA-843A-8DFC285E8432}"/>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90E1D0C0-5763-44F8-8FA2-1A34EFD38337}"/>
    <cellStyle name="Currency 3 2 5 3 2 3" xfId="12720" xr:uid="{8790CCCC-FB70-4EF6-94BA-4BCD0AC06AFA}"/>
    <cellStyle name="Currency 3 2 5 3 3" xfId="5466" xr:uid="{00000000-0005-0000-0000-00004B0B0000}"/>
    <cellStyle name="Currency 3 2 5 3 3 2" xfId="14792" xr:uid="{E9080DB3-D107-44C6-AB15-1EBBA3AB80BB}"/>
    <cellStyle name="Currency 3 2 5 3 4" xfId="10575" xr:uid="{9BC4C19D-7CE6-4FD3-979A-BF4527F610AD}"/>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D01AB0EC-8972-435E-841C-C9F1C753F7F1}"/>
    <cellStyle name="Currency 3 2 5 4 2 3" xfId="13133" xr:uid="{9216DD5B-AE6D-401B-917B-6F8D3A5BCB30}"/>
    <cellStyle name="Currency 3 2 5 4 3" xfId="5879" xr:uid="{00000000-0005-0000-0000-00004F0B0000}"/>
    <cellStyle name="Currency 3 2 5 4 3 2" xfId="15205" xr:uid="{C7F23B63-0FEC-41DA-A7D2-7F6267605AE8}"/>
    <cellStyle name="Currency 3 2 5 4 4" xfId="10988" xr:uid="{8EC7D3DE-6EC7-4B25-99EB-CBBBB580706A}"/>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4403B05D-C36B-488F-87DC-19AEB95B7084}"/>
    <cellStyle name="Currency 3 2 5 5 2 3" xfId="13546" xr:uid="{95DD2510-00D2-4AA1-B297-3F41264EFBD0}"/>
    <cellStyle name="Currency 3 2 5 5 3" xfId="6292" xr:uid="{00000000-0005-0000-0000-0000530B0000}"/>
    <cellStyle name="Currency 3 2 5 5 3 2" xfId="15618" xr:uid="{D1CA3494-F0BB-4B64-BBA6-EB1B8A8A4E51}"/>
    <cellStyle name="Currency 3 2 5 5 4" xfId="11401" xr:uid="{15C543F6-C6DC-42FB-9B19-FCC226C82496}"/>
    <cellStyle name="Currency 3 2 5 6" xfId="2421" xr:uid="{00000000-0005-0000-0000-0000540B0000}"/>
    <cellStyle name="Currency 3 2 5 6 2" xfId="6705" xr:uid="{00000000-0005-0000-0000-0000550B0000}"/>
    <cellStyle name="Currency 3 2 5 6 2 2" xfId="16031" xr:uid="{E6FB13AF-B1CE-4E0C-8CB2-DD2B2A5C0561}"/>
    <cellStyle name="Currency 3 2 5 6 3" xfId="11814" xr:uid="{545F6825-A9FE-4ED5-927C-41319DBEFDAA}"/>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5D2ED740-C56E-4D68-A97F-C98556DEDED0}"/>
    <cellStyle name="Currency 3 2 5 8 3" xfId="12131" xr:uid="{102AB2B4-B2FF-4DCB-9EA7-531AA275930E}"/>
    <cellStyle name="Currency 3 2 5 9" xfId="4639" xr:uid="{00000000-0005-0000-0000-0000590B0000}"/>
    <cellStyle name="Currency 3 2 5 9 2" xfId="13965" xr:uid="{34B49371-C913-4C41-B867-896C76D2BE5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71A8B114-5438-42D4-A735-46CB8D523C14}"/>
    <cellStyle name="Currency 5 2 2 2 10 3" xfId="12132" xr:uid="{B265C775-AEC2-43D2-9CC7-FBD0749E18D4}"/>
    <cellStyle name="Currency 5 2 2 2 11" xfId="4640" xr:uid="{00000000-0005-0000-0000-00006C0B0000}"/>
    <cellStyle name="Currency 5 2 2 2 11 2" xfId="13966" xr:uid="{601FF6B4-4F09-4F7B-9D6D-B36B6E3C5BA7}"/>
    <cellStyle name="Currency 5 2 2 2 12" xfId="8809" xr:uid="{6E2B58BA-BC61-49BF-A0FE-5BC79A050654}"/>
    <cellStyle name="Currency 5 2 2 2 13" xfId="9749" xr:uid="{1A31E1D3-11D9-4C7D-899B-A5969AFB3877}"/>
    <cellStyle name="Currency 5 2 2 2 2" xfId="197" xr:uid="{00000000-0005-0000-0000-00006D0B0000}"/>
    <cellStyle name="Currency 5 2 2 2 2 10" xfId="4641" xr:uid="{00000000-0005-0000-0000-00006E0B0000}"/>
    <cellStyle name="Currency 5 2 2 2 2 10 2" xfId="13967" xr:uid="{8008C3AE-6B38-4A15-9490-578EE8C5C76B}"/>
    <cellStyle name="Currency 5 2 2 2 2 11" xfId="8912" xr:uid="{4079D27E-F98B-4445-AE20-FFD848158756}"/>
    <cellStyle name="Currency 5 2 2 2 2 12" xfId="9750" xr:uid="{60D93F42-C7BB-4FB8-B88B-0339719EEC17}"/>
    <cellStyle name="Currency 5 2 2 2 2 2" xfId="198" xr:uid="{00000000-0005-0000-0000-00006F0B0000}"/>
    <cellStyle name="Currency 5 2 2 2 2 2 10" xfId="9119" xr:uid="{2B97CFE9-E9FD-476D-A341-C695293642F3}"/>
    <cellStyle name="Currency 5 2 2 2 2 2 11" xfId="9751" xr:uid="{4F301479-8ABE-450F-A567-CC9959899821}"/>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EE738FA0-8C8E-48E1-B54D-6B8F304C763D}"/>
    <cellStyle name="Currency 5 2 2 2 2 2 2 2 3" xfId="12310" xr:uid="{95A92DF9-BFB7-4D2E-AA33-C197F91E7736}"/>
    <cellStyle name="Currency 5 2 2 2 2 2 2 3" xfId="5056" xr:uid="{00000000-0005-0000-0000-0000730B0000}"/>
    <cellStyle name="Currency 5 2 2 2 2 2 2 3 2" xfId="14382" xr:uid="{FDF14BB9-A757-42BA-A185-B7590E907E55}"/>
    <cellStyle name="Currency 5 2 2 2 2 2 2 4" xfId="9544" xr:uid="{77881B28-843C-4677-B92C-D2A5804BDB97}"/>
    <cellStyle name="Currency 5 2 2 2 2 2 2 5" xfId="10165" xr:uid="{6688F3EE-84E7-4CE4-BA54-4FBA2FE1BDF8}"/>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4B9A1480-C994-46A3-BE34-EF5A89BBC661}"/>
    <cellStyle name="Currency 5 2 2 2 2 2 3 2 3" xfId="12723" xr:uid="{00E8D675-B353-447A-8069-1D86EE154768}"/>
    <cellStyle name="Currency 5 2 2 2 2 2 3 3" xfId="5469" xr:uid="{00000000-0005-0000-0000-0000770B0000}"/>
    <cellStyle name="Currency 5 2 2 2 2 2 3 3 2" xfId="14795" xr:uid="{792EFF0F-FF2E-448A-BDCC-E6C938BB6F26}"/>
    <cellStyle name="Currency 5 2 2 2 2 2 3 4" xfId="10578" xr:uid="{C51C7A02-F597-4A04-AAFC-D334E1A63DD8}"/>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BA9EDA0C-3B9D-410D-981B-39819B0C8E8D}"/>
    <cellStyle name="Currency 5 2 2 2 2 2 4 2 3" xfId="13136" xr:uid="{8280C662-7AC4-490C-BD23-20A3854712EF}"/>
    <cellStyle name="Currency 5 2 2 2 2 2 4 3" xfId="5882" xr:uid="{00000000-0005-0000-0000-00007B0B0000}"/>
    <cellStyle name="Currency 5 2 2 2 2 2 4 3 2" xfId="15208" xr:uid="{390A352A-FD9E-4F76-AC01-68B70D862463}"/>
    <cellStyle name="Currency 5 2 2 2 2 2 4 4" xfId="10991" xr:uid="{E14DC649-FE0E-4393-BD0F-B353EBB88DD5}"/>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8F834CDE-1C92-45E5-9598-58ACEDF2A74C}"/>
    <cellStyle name="Currency 5 2 2 2 2 2 5 2 3" xfId="13549" xr:uid="{5AA4897D-CA3A-4908-9E19-F8F56A5F24A1}"/>
    <cellStyle name="Currency 5 2 2 2 2 2 5 3" xfId="6295" xr:uid="{00000000-0005-0000-0000-00007F0B0000}"/>
    <cellStyle name="Currency 5 2 2 2 2 2 5 3 2" xfId="15621" xr:uid="{EBA98BFB-AA74-4EE5-A19F-BAC2F5B2213E}"/>
    <cellStyle name="Currency 5 2 2 2 2 2 5 4" xfId="11404" xr:uid="{17F1A9C8-0EEE-449B-B694-C3BFAE87337A}"/>
    <cellStyle name="Currency 5 2 2 2 2 2 6" xfId="2424" xr:uid="{00000000-0005-0000-0000-0000800B0000}"/>
    <cellStyle name="Currency 5 2 2 2 2 2 6 2" xfId="6708" xr:uid="{00000000-0005-0000-0000-0000810B0000}"/>
    <cellStyle name="Currency 5 2 2 2 2 2 6 2 2" xfId="16034" xr:uid="{836F7748-5900-4796-9B62-18C4F8D8F064}"/>
    <cellStyle name="Currency 5 2 2 2 2 2 6 3" xfId="11817" xr:uid="{A5A9E6F7-EBA2-44C7-BAC9-9BC382E84655}"/>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AC181A34-9765-438A-8D7E-F4741CEB90A2}"/>
    <cellStyle name="Currency 5 2 2 2 2 2 8 3" xfId="12134" xr:uid="{CCF41596-6587-4F9F-9810-C00371162FB7}"/>
    <cellStyle name="Currency 5 2 2 2 2 2 9" xfId="4642" xr:uid="{00000000-0005-0000-0000-0000850B0000}"/>
    <cellStyle name="Currency 5 2 2 2 2 2 9 2" xfId="13968" xr:uid="{63A654B0-9331-4951-942C-5672F4158FBD}"/>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E78D2425-42B7-4C04-9D2E-ACFE5C870148}"/>
    <cellStyle name="Currency 5 2 2 2 2 3 2 3" xfId="12309" xr:uid="{0919E5A4-2E74-442F-AA78-0DB4EC0AC690}"/>
    <cellStyle name="Currency 5 2 2 2 2 3 3" xfId="5055" xr:uid="{00000000-0005-0000-0000-0000890B0000}"/>
    <cellStyle name="Currency 5 2 2 2 2 3 3 2" xfId="14381" xr:uid="{07633537-E2EB-44F1-BE23-1AFEB032C377}"/>
    <cellStyle name="Currency 5 2 2 2 2 3 4" xfId="9337" xr:uid="{A1FF44B9-A8E0-4A4E-9BE9-DA7FD7E326AE}"/>
    <cellStyle name="Currency 5 2 2 2 2 3 5" xfId="10164" xr:uid="{1084AD45-7B02-448D-A96C-424EF755CFC3}"/>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E93C1D65-E34F-482B-B398-E62E0BD5CC5A}"/>
    <cellStyle name="Currency 5 2 2 2 2 4 2 3" xfId="12722" xr:uid="{AF9A8D53-A6D2-4E13-94A8-084CF117AC44}"/>
    <cellStyle name="Currency 5 2 2 2 2 4 3" xfId="5468" xr:uid="{00000000-0005-0000-0000-00008D0B0000}"/>
    <cellStyle name="Currency 5 2 2 2 2 4 3 2" xfId="14794" xr:uid="{A8F6E382-5F5C-4929-9859-A1B9120F2682}"/>
    <cellStyle name="Currency 5 2 2 2 2 4 4" xfId="10577" xr:uid="{88862344-C6F3-4F99-BAAD-3D5F17F10EF9}"/>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3A0A0D64-97C1-42B2-AFBE-2412B348747C}"/>
    <cellStyle name="Currency 5 2 2 2 2 5 2 3" xfId="13135" xr:uid="{DBE96659-09EF-4FAD-95CE-0F7A945505A0}"/>
    <cellStyle name="Currency 5 2 2 2 2 5 3" xfId="5881" xr:uid="{00000000-0005-0000-0000-0000910B0000}"/>
    <cellStyle name="Currency 5 2 2 2 2 5 3 2" xfId="15207" xr:uid="{BFD66F28-C72E-48A7-A72A-535169E6B721}"/>
    <cellStyle name="Currency 5 2 2 2 2 5 4" xfId="10990" xr:uid="{AAC0C33A-FFC0-4ACD-8980-72011B33CE07}"/>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F92C311C-20B7-4FEB-B4AF-DAC3281F45A6}"/>
    <cellStyle name="Currency 5 2 2 2 2 6 2 3" xfId="13548" xr:uid="{CF4D3623-F3BE-4C06-999F-E23FC092E88B}"/>
    <cellStyle name="Currency 5 2 2 2 2 6 3" xfId="6294" xr:uid="{00000000-0005-0000-0000-0000950B0000}"/>
    <cellStyle name="Currency 5 2 2 2 2 6 3 2" xfId="15620" xr:uid="{1673F566-F780-4235-9ABF-50E68994D2C6}"/>
    <cellStyle name="Currency 5 2 2 2 2 6 4" xfId="11403" xr:uid="{412E0182-E848-4862-8902-B1C48FF6972B}"/>
    <cellStyle name="Currency 5 2 2 2 2 7" xfId="2423" xr:uid="{00000000-0005-0000-0000-0000960B0000}"/>
    <cellStyle name="Currency 5 2 2 2 2 7 2" xfId="6707" xr:uid="{00000000-0005-0000-0000-0000970B0000}"/>
    <cellStyle name="Currency 5 2 2 2 2 7 2 2" xfId="16033" xr:uid="{19570737-6733-4A41-93D3-8670099E0194}"/>
    <cellStyle name="Currency 5 2 2 2 2 7 3" xfId="11816" xr:uid="{BE9A9FDC-3D7D-4309-A673-295B91E85A39}"/>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624C8FC7-33B1-4499-81E5-3983A62E17B2}"/>
    <cellStyle name="Currency 5 2 2 2 2 9 3" xfId="12133" xr:uid="{8B8C6FCB-3E37-4348-92E8-C1E85DB5448E}"/>
    <cellStyle name="Currency 5 2 2 2 3" xfId="199" xr:uid="{00000000-0005-0000-0000-00009B0B0000}"/>
    <cellStyle name="Currency 5 2 2 2 3 10" xfId="9016" xr:uid="{706F9706-E49D-4995-B402-A842C879DBC8}"/>
    <cellStyle name="Currency 5 2 2 2 3 11" xfId="9752" xr:uid="{4807E325-6355-4BFB-9427-67180EA1D6A5}"/>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A48A8A14-A6C7-472F-B1F5-77BB34FC6BF1}"/>
    <cellStyle name="Currency 5 2 2 2 3 2 2 3" xfId="12311" xr:uid="{0BE43FAB-4D03-4B20-BA94-57AE48DF1DF5}"/>
    <cellStyle name="Currency 5 2 2 2 3 2 3" xfId="5057" xr:uid="{00000000-0005-0000-0000-00009F0B0000}"/>
    <cellStyle name="Currency 5 2 2 2 3 2 3 2" xfId="14383" xr:uid="{C1BFD81F-94AB-46F7-BFF1-8ADF32915A6D}"/>
    <cellStyle name="Currency 5 2 2 2 3 2 4" xfId="9441" xr:uid="{B7048274-E02F-4E6A-9C9A-FAD4299F19B1}"/>
    <cellStyle name="Currency 5 2 2 2 3 2 5" xfId="10166" xr:uid="{0B08FBE0-30C4-4F59-9938-D1B4B74E11A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39CEB2D9-99D6-42C2-9ADC-C01415822DC8}"/>
    <cellStyle name="Currency 5 2 2 2 3 3 2 3" xfId="12724" xr:uid="{817DC97C-E8EE-4C68-86F9-A843703A6A46}"/>
    <cellStyle name="Currency 5 2 2 2 3 3 3" xfId="5470" xr:uid="{00000000-0005-0000-0000-0000A30B0000}"/>
    <cellStyle name="Currency 5 2 2 2 3 3 3 2" xfId="14796" xr:uid="{3E111272-97F4-4918-B916-CD79DD0D5876}"/>
    <cellStyle name="Currency 5 2 2 2 3 3 4" xfId="10579" xr:uid="{05511694-DD89-4FFD-9E9A-DC1C5AA952AD}"/>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7472D519-F7D0-4ABC-B888-9A10A33E7156}"/>
    <cellStyle name="Currency 5 2 2 2 3 4 2 3" xfId="13137" xr:uid="{F7D93271-9970-4E35-8AF9-B27B9FF0ED16}"/>
    <cellStyle name="Currency 5 2 2 2 3 4 3" xfId="5883" xr:uid="{00000000-0005-0000-0000-0000A70B0000}"/>
    <cellStyle name="Currency 5 2 2 2 3 4 3 2" xfId="15209" xr:uid="{9DBA9D9D-16BC-4103-93DD-6FC5D776DEA3}"/>
    <cellStyle name="Currency 5 2 2 2 3 4 4" xfId="10992" xr:uid="{E4A72D91-7BF7-432C-AC33-5DD4E8572F25}"/>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089D22ED-DB11-4A85-8465-EB136D3E9BA6}"/>
    <cellStyle name="Currency 5 2 2 2 3 5 2 3" xfId="13550" xr:uid="{38D2AF2D-9C80-4B33-9FC3-BB0680A77B47}"/>
    <cellStyle name="Currency 5 2 2 2 3 5 3" xfId="6296" xr:uid="{00000000-0005-0000-0000-0000AB0B0000}"/>
    <cellStyle name="Currency 5 2 2 2 3 5 3 2" xfId="15622" xr:uid="{85EB1564-E613-4F59-B818-36475B781BDA}"/>
    <cellStyle name="Currency 5 2 2 2 3 5 4" xfId="11405" xr:uid="{0B4444A7-565D-466C-9F16-47DCC03FB8CB}"/>
    <cellStyle name="Currency 5 2 2 2 3 6" xfId="2425" xr:uid="{00000000-0005-0000-0000-0000AC0B0000}"/>
    <cellStyle name="Currency 5 2 2 2 3 6 2" xfId="6709" xr:uid="{00000000-0005-0000-0000-0000AD0B0000}"/>
    <cellStyle name="Currency 5 2 2 2 3 6 2 2" xfId="16035" xr:uid="{BC6E18DC-A7B1-4499-A6D8-D272CFB1BF66}"/>
    <cellStyle name="Currency 5 2 2 2 3 6 3" xfId="11818" xr:uid="{CC9356B9-1149-40D6-A829-4D803A88B3B9}"/>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139F8E0D-BEE8-464E-9DBE-5BF23D307399}"/>
    <cellStyle name="Currency 5 2 2 2 3 8 3" xfId="12135" xr:uid="{4C0B1DF3-11BD-4FDC-9A0F-0A8FDA9CD05F}"/>
    <cellStyle name="Currency 5 2 2 2 3 9" xfId="4643" xr:uid="{00000000-0005-0000-0000-0000B10B0000}"/>
    <cellStyle name="Currency 5 2 2 2 3 9 2" xfId="13969" xr:uid="{C76119CF-2F4C-4A32-AD6B-0D6DFBFF52FC}"/>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61A15053-848E-4CC7-891D-B9E761DA2B19}"/>
    <cellStyle name="Currency 5 2 2 2 4 2 3" xfId="12308" xr:uid="{FFAB4E1F-5DE6-4FEE-8AEA-45CDF601BD9C}"/>
    <cellStyle name="Currency 5 2 2 2 4 3" xfId="5054" xr:uid="{00000000-0005-0000-0000-0000B50B0000}"/>
    <cellStyle name="Currency 5 2 2 2 4 3 2" xfId="14380" xr:uid="{48382F93-572B-48BC-821F-32A67DB192FC}"/>
    <cellStyle name="Currency 5 2 2 2 4 4" xfId="9234" xr:uid="{AAF147FE-13D8-48BD-A722-062B96166D61}"/>
    <cellStyle name="Currency 5 2 2 2 4 5" xfId="10163" xr:uid="{B4854DC1-1858-4583-825E-45E48C19FB48}"/>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01C0E9DB-7BE8-43A5-8661-ED34358B0856}"/>
    <cellStyle name="Currency 5 2 2 2 5 2 3" xfId="12721" xr:uid="{24E6861C-94F5-40A5-AC72-684C7CDA7D08}"/>
    <cellStyle name="Currency 5 2 2 2 5 3" xfId="5467" xr:uid="{00000000-0005-0000-0000-0000B90B0000}"/>
    <cellStyle name="Currency 5 2 2 2 5 3 2" xfId="14793" xr:uid="{1264F667-8B2C-4921-9BC4-7A872F527898}"/>
    <cellStyle name="Currency 5 2 2 2 5 4" xfId="10576" xr:uid="{21BA1FA6-8ADA-4D6D-9D21-C78E7836D707}"/>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0EF3AB32-15FA-427F-9D56-566AE005878F}"/>
    <cellStyle name="Currency 5 2 2 2 6 2 3" xfId="13134" xr:uid="{D3274BB6-5ACD-45CC-8AA8-9BE94CAF6873}"/>
    <cellStyle name="Currency 5 2 2 2 6 3" xfId="5880" xr:uid="{00000000-0005-0000-0000-0000BD0B0000}"/>
    <cellStyle name="Currency 5 2 2 2 6 3 2" xfId="15206" xr:uid="{9E965C8E-4DB3-4B28-92B0-3BC4E5D670F2}"/>
    <cellStyle name="Currency 5 2 2 2 6 4" xfId="10989" xr:uid="{FE0DF8EA-7119-4DC3-9634-D43C1E7BE099}"/>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C7FD33BA-82E4-4CA1-A037-7E842237E2E9}"/>
    <cellStyle name="Currency 5 2 2 2 7 2 3" xfId="13547" xr:uid="{C94B2A43-C919-4424-A26D-4C03A10BA42F}"/>
    <cellStyle name="Currency 5 2 2 2 7 3" xfId="6293" xr:uid="{00000000-0005-0000-0000-0000C10B0000}"/>
    <cellStyle name="Currency 5 2 2 2 7 3 2" xfId="15619" xr:uid="{17F9F5F4-884F-466F-A3DC-0D1D707D43F3}"/>
    <cellStyle name="Currency 5 2 2 2 7 4" xfId="11402" xr:uid="{67198DA6-52BA-4AE5-81C5-D20F445BBABD}"/>
    <cellStyle name="Currency 5 2 2 2 8" xfId="2422" xr:uid="{00000000-0005-0000-0000-0000C20B0000}"/>
    <cellStyle name="Currency 5 2 2 2 8 2" xfId="6706" xr:uid="{00000000-0005-0000-0000-0000C30B0000}"/>
    <cellStyle name="Currency 5 2 2 2 8 2 2" xfId="16032" xr:uid="{48F78E7A-35B8-431B-B896-902160933BA1}"/>
    <cellStyle name="Currency 5 2 2 2 8 3" xfId="11815" xr:uid="{F34B72E5-4750-4D63-B91C-857D89A34E78}"/>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2806A9C2-DBDA-48C6-86AC-2A1ABD3A8408}"/>
    <cellStyle name="Currency 5 2 2 3 11" xfId="8890" xr:uid="{F313D4EC-7666-4BAA-9452-39176957C213}"/>
    <cellStyle name="Currency 5 2 2 3 12" xfId="9753" xr:uid="{2ABCB2C1-1B4B-4187-A914-58172A4BDB1C}"/>
    <cellStyle name="Currency 5 2 2 3 2" xfId="201" xr:uid="{00000000-0005-0000-0000-0000C70B0000}"/>
    <cellStyle name="Currency 5 2 2 3 2 10" xfId="9097" xr:uid="{74199D2F-F17A-42DD-AC8B-D958FBFFCA8B}"/>
    <cellStyle name="Currency 5 2 2 3 2 11" xfId="9754" xr:uid="{6E251ED2-FF2A-411B-BB85-F933037E7CAF}"/>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6C205542-B22D-42DA-9C01-BFCCF5265DEF}"/>
    <cellStyle name="Currency 5 2 2 3 2 2 2 3" xfId="12313" xr:uid="{B8BD2D64-ACAF-4D24-AFE1-8B45A0DCDA07}"/>
    <cellStyle name="Currency 5 2 2 3 2 2 3" xfId="5059" xr:uid="{00000000-0005-0000-0000-0000CB0B0000}"/>
    <cellStyle name="Currency 5 2 2 3 2 2 3 2" xfId="14385" xr:uid="{1D648A25-C281-4411-BC29-4F01881A4D81}"/>
    <cellStyle name="Currency 5 2 2 3 2 2 4" xfId="9522" xr:uid="{58EAFCD4-DA5B-47CB-A637-29DA003AA3FD}"/>
    <cellStyle name="Currency 5 2 2 3 2 2 5" xfId="10168" xr:uid="{4BFAAF49-3B34-45A7-B2DF-0B556A7919EB}"/>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68E8CFE4-C153-4DD7-8647-E78AE17BC8B8}"/>
    <cellStyle name="Currency 5 2 2 3 2 3 2 3" xfId="12726" xr:uid="{D73A8C04-44BC-41FA-AB73-D0323A234717}"/>
    <cellStyle name="Currency 5 2 2 3 2 3 3" xfId="5472" xr:uid="{00000000-0005-0000-0000-0000CF0B0000}"/>
    <cellStyle name="Currency 5 2 2 3 2 3 3 2" xfId="14798" xr:uid="{37268E3C-71F4-4B7E-8245-2CB709F36D60}"/>
    <cellStyle name="Currency 5 2 2 3 2 3 4" xfId="10581" xr:uid="{2460F108-AE69-4CFE-9866-E015E3D45396}"/>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A31412DF-81E1-4793-9126-CBF83388DB42}"/>
    <cellStyle name="Currency 5 2 2 3 2 4 2 3" xfId="13139" xr:uid="{60B71C2C-EC6A-4A93-81B8-7D550A2CDB07}"/>
    <cellStyle name="Currency 5 2 2 3 2 4 3" xfId="5885" xr:uid="{00000000-0005-0000-0000-0000D30B0000}"/>
    <cellStyle name="Currency 5 2 2 3 2 4 3 2" xfId="15211" xr:uid="{124F36D3-E8E3-4311-98D4-B9979B071BDF}"/>
    <cellStyle name="Currency 5 2 2 3 2 4 4" xfId="10994" xr:uid="{C990F7AA-639E-4B7F-84C5-85C081E05622}"/>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C5BEA931-48A7-4914-AA49-36774F838A8F}"/>
    <cellStyle name="Currency 5 2 2 3 2 5 2 3" xfId="13552" xr:uid="{10E2C5F6-BEEB-41EB-8CF8-2970D16EFBA1}"/>
    <cellStyle name="Currency 5 2 2 3 2 5 3" xfId="6298" xr:uid="{00000000-0005-0000-0000-0000D70B0000}"/>
    <cellStyle name="Currency 5 2 2 3 2 5 3 2" xfId="15624" xr:uid="{A717C946-91CF-4F0E-9F80-8D979AFABC5D}"/>
    <cellStyle name="Currency 5 2 2 3 2 5 4" xfId="11407" xr:uid="{A532458E-5E46-465F-ACEB-A36010186B69}"/>
    <cellStyle name="Currency 5 2 2 3 2 6" xfId="2427" xr:uid="{00000000-0005-0000-0000-0000D80B0000}"/>
    <cellStyle name="Currency 5 2 2 3 2 6 2" xfId="6711" xr:uid="{00000000-0005-0000-0000-0000D90B0000}"/>
    <cellStyle name="Currency 5 2 2 3 2 6 2 2" xfId="16037" xr:uid="{F15E614E-169A-4F44-8E3E-DA3E3E6DE01E}"/>
    <cellStyle name="Currency 5 2 2 3 2 6 3" xfId="11820" xr:uid="{44D6E5C1-66CC-4956-AEE6-3FD7C6E21708}"/>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BEFEC671-C37A-4C39-9D35-424A5BF3E932}"/>
    <cellStyle name="Currency 5 2 2 3 2 8 3" xfId="12137" xr:uid="{5A59CA1D-AE83-42DC-8462-E2AB6C101237}"/>
    <cellStyle name="Currency 5 2 2 3 2 9" xfId="4645" xr:uid="{00000000-0005-0000-0000-0000DD0B0000}"/>
    <cellStyle name="Currency 5 2 2 3 2 9 2" xfId="13971" xr:uid="{72F93BE1-C4B2-4BB4-9C34-1C095F309239}"/>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46BDC153-53F8-457B-8AF5-EAE0A293F5D7}"/>
    <cellStyle name="Currency 5 2 2 3 3 2 3" xfId="12312" xr:uid="{E24AE7C7-66F4-4288-AF14-22567D732B75}"/>
    <cellStyle name="Currency 5 2 2 3 3 3" xfId="5058" xr:uid="{00000000-0005-0000-0000-0000E10B0000}"/>
    <cellStyle name="Currency 5 2 2 3 3 3 2" xfId="14384" xr:uid="{85DD3B45-CE43-4D5A-B58E-A472E4F2A540}"/>
    <cellStyle name="Currency 5 2 2 3 3 4" xfId="9315" xr:uid="{A76EC348-1CDB-41C1-B9B8-9215FF30C619}"/>
    <cellStyle name="Currency 5 2 2 3 3 5" xfId="10167" xr:uid="{289F6A64-5A49-408D-812F-F6B2CCF49293}"/>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A7FB8EB9-F8B5-4A15-9D71-650BF1BDCA3F}"/>
    <cellStyle name="Currency 5 2 2 3 4 2 3" xfId="12725" xr:uid="{87F2AB0E-3A4C-4305-BE5D-903264DA6659}"/>
    <cellStyle name="Currency 5 2 2 3 4 3" xfId="5471" xr:uid="{00000000-0005-0000-0000-0000E50B0000}"/>
    <cellStyle name="Currency 5 2 2 3 4 3 2" xfId="14797" xr:uid="{A10E53D6-DD19-4826-B55D-CD3E5C4532EB}"/>
    <cellStyle name="Currency 5 2 2 3 4 4" xfId="10580" xr:uid="{77BA5D84-DFA7-4261-8F71-3D9714427685}"/>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B38AC242-427B-44B9-AD21-CCD17F9B7461}"/>
    <cellStyle name="Currency 5 2 2 3 5 2 3" xfId="13138" xr:uid="{6CA53C9C-3551-4F62-9551-879E5A24F765}"/>
    <cellStyle name="Currency 5 2 2 3 5 3" xfId="5884" xr:uid="{00000000-0005-0000-0000-0000E90B0000}"/>
    <cellStyle name="Currency 5 2 2 3 5 3 2" xfId="15210" xr:uid="{4AF26629-EAD2-4D8F-91AF-DC802986CB6E}"/>
    <cellStyle name="Currency 5 2 2 3 5 4" xfId="10993" xr:uid="{D725B995-0463-41F5-9C5D-BE60C0E0E669}"/>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FE120A7D-701F-4F19-8954-00EB2BA16AE4}"/>
    <cellStyle name="Currency 5 2 2 3 6 2 3" xfId="13551" xr:uid="{FF01648C-8EBD-4401-800C-DE06CDF19AD1}"/>
    <cellStyle name="Currency 5 2 2 3 6 3" xfId="6297" xr:uid="{00000000-0005-0000-0000-0000ED0B0000}"/>
    <cellStyle name="Currency 5 2 2 3 6 3 2" xfId="15623" xr:uid="{7FDBB6CD-3E01-4313-9F77-87504F459D8D}"/>
    <cellStyle name="Currency 5 2 2 3 6 4" xfId="11406" xr:uid="{F225E3E7-1C62-49C5-964D-2D49D01FBB2A}"/>
    <cellStyle name="Currency 5 2 2 3 7" xfId="2426" xr:uid="{00000000-0005-0000-0000-0000EE0B0000}"/>
    <cellStyle name="Currency 5 2 2 3 7 2" xfId="6710" xr:uid="{00000000-0005-0000-0000-0000EF0B0000}"/>
    <cellStyle name="Currency 5 2 2 3 7 2 2" xfId="16036" xr:uid="{04E18629-C598-4783-B646-7F9665CA6AA6}"/>
    <cellStyle name="Currency 5 2 2 3 7 3" xfId="11819" xr:uid="{C64C6A25-0C80-4A84-AB12-1BA8B065DECD}"/>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561882DC-F6CD-49A0-81A2-93DEB3F79E0B}"/>
    <cellStyle name="Currency 5 2 2 3 9 3" xfId="12136" xr:uid="{22841D3D-5D87-4C9A-BBAF-BE72AAA3A55F}"/>
    <cellStyle name="Currency 5 2 2 4" xfId="202" xr:uid="{00000000-0005-0000-0000-0000F30B0000}"/>
    <cellStyle name="Currency 5 2 2 4 10" xfId="8994" xr:uid="{484CCE7A-1288-4C7F-ABD6-C45948DC4EC0}"/>
    <cellStyle name="Currency 5 2 2 4 11" xfId="9755" xr:uid="{0F641D40-6845-4687-869D-3461A3A4C61B}"/>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B3BD16CA-40DE-41C3-8928-559D151C45CD}"/>
    <cellStyle name="Currency 5 2 2 4 2 2 3" xfId="12314" xr:uid="{21D0C199-EEDE-4FFB-BA06-38B9F317E1DF}"/>
    <cellStyle name="Currency 5 2 2 4 2 3" xfId="5060" xr:uid="{00000000-0005-0000-0000-0000F70B0000}"/>
    <cellStyle name="Currency 5 2 2 4 2 3 2" xfId="14386" xr:uid="{A2E907F0-1A10-4AC1-826A-D4F6C5F7331A}"/>
    <cellStyle name="Currency 5 2 2 4 2 4" xfId="9419" xr:uid="{F03E4D2E-3BA9-4D5B-9C35-959DB128CBAE}"/>
    <cellStyle name="Currency 5 2 2 4 2 5" xfId="10169" xr:uid="{8D478B59-35A0-4DFE-97E6-9914C89AD649}"/>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3B73F004-F0AA-45EB-B310-80AC6AC0421F}"/>
    <cellStyle name="Currency 5 2 2 4 3 2 3" xfId="12727" xr:uid="{80AFA568-E843-4262-8DD8-E8F6A6F140D2}"/>
    <cellStyle name="Currency 5 2 2 4 3 3" xfId="5473" xr:uid="{00000000-0005-0000-0000-0000FB0B0000}"/>
    <cellStyle name="Currency 5 2 2 4 3 3 2" xfId="14799" xr:uid="{EB2D7912-F9A8-4296-B86C-B3A54430B959}"/>
    <cellStyle name="Currency 5 2 2 4 3 4" xfId="10582" xr:uid="{F3D4A371-B31F-4C8A-82FD-29CA8834261B}"/>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167EE5A4-50D4-4A52-96E0-66EE6F9C802C}"/>
    <cellStyle name="Currency 5 2 2 4 4 2 3" xfId="13140" xr:uid="{8F5AB5F7-3C9C-4DB3-84D4-2560D27CA5BE}"/>
    <cellStyle name="Currency 5 2 2 4 4 3" xfId="5886" xr:uid="{00000000-0005-0000-0000-0000FF0B0000}"/>
    <cellStyle name="Currency 5 2 2 4 4 3 2" xfId="15212" xr:uid="{31D942D3-A1DB-47E6-9922-263CDE39FE2A}"/>
    <cellStyle name="Currency 5 2 2 4 4 4" xfId="10995" xr:uid="{481917AC-2576-40CD-931B-85105402BB7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CEA7578D-0B9A-40A9-8188-C7ABFEB47972}"/>
    <cellStyle name="Currency 5 2 2 4 5 2 3" xfId="13553" xr:uid="{FBE75310-FC23-4284-B880-B9E85520F2C6}"/>
    <cellStyle name="Currency 5 2 2 4 5 3" xfId="6299" xr:uid="{00000000-0005-0000-0000-0000030C0000}"/>
    <cellStyle name="Currency 5 2 2 4 5 3 2" xfId="15625" xr:uid="{D75F3FD8-9F5A-4939-9F94-11F4921A6929}"/>
    <cellStyle name="Currency 5 2 2 4 5 4" xfId="11408" xr:uid="{415F202F-CF5E-4AD0-B23B-A922387143D7}"/>
    <cellStyle name="Currency 5 2 2 4 6" xfId="2428" xr:uid="{00000000-0005-0000-0000-0000040C0000}"/>
    <cellStyle name="Currency 5 2 2 4 6 2" xfId="6712" xr:uid="{00000000-0005-0000-0000-0000050C0000}"/>
    <cellStyle name="Currency 5 2 2 4 6 2 2" xfId="16038" xr:uid="{E1382D37-EB12-458D-95CF-92A27840154F}"/>
    <cellStyle name="Currency 5 2 2 4 6 3" xfId="11821" xr:uid="{91A56FB4-413E-4BFB-BD6E-E393761681D4}"/>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51314562-4330-477E-8CB8-E9AD09626EB6}"/>
    <cellStyle name="Currency 5 2 2 4 8 3" xfId="12138" xr:uid="{5C1B747D-31B8-4704-AB44-FBAD8483FB6C}"/>
    <cellStyle name="Currency 5 2 2 4 9" xfId="4646" xr:uid="{00000000-0005-0000-0000-0000090C0000}"/>
    <cellStyle name="Currency 5 2 2 4 9 2" xfId="13972" xr:uid="{6F5E5C94-03B2-4383-8AC3-56950CF586CB}"/>
    <cellStyle name="Currency 5 2 2 5" xfId="203" xr:uid="{00000000-0005-0000-0000-00000A0C0000}"/>
    <cellStyle name="Currency 5 2 2 5 10" xfId="9211" xr:uid="{586E1D8D-A72F-44A2-BAB5-A0BAD4827F6D}"/>
    <cellStyle name="Currency 5 2 2 5 11" xfId="9756" xr:uid="{BC3B60FF-B019-48B0-ADDA-25ECF00FA2FE}"/>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F7E50467-4487-4811-BC5F-DC06CB155DD7}"/>
    <cellStyle name="Currency 5 2 2 5 2 2 3" xfId="12315" xr:uid="{2EA4443D-DB24-4FFC-B22C-5469C1F77DBF}"/>
    <cellStyle name="Currency 5 2 2 5 2 3" xfId="5061" xr:uid="{00000000-0005-0000-0000-00000E0C0000}"/>
    <cellStyle name="Currency 5 2 2 5 2 3 2" xfId="14387" xr:uid="{BCA1E795-4287-4893-B3FD-551B9E7FEFFA}"/>
    <cellStyle name="Currency 5 2 2 5 2 4" xfId="9598" xr:uid="{EBD3270B-608E-49E1-8A20-C5ADF81FBC1B}"/>
    <cellStyle name="Currency 5 2 2 5 2 5" xfId="10170" xr:uid="{5854A196-DB66-4DCA-A330-F1A31257EC9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A366AD7F-C0E5-49A4-B0D2-025B345F8773}"/>
    <cellStyle name="Currency 5 2 2 5 3 2 3" xfId="12728" xr:uid="{68A5B7B6-8DCB-489C-B79D-AC182F72096D}"/>
    <cellStyle name="Currency 5 2 2 5 3 3" xfId="5474" xr:uid="{00000000-0005-0000-0000-0000120C0000}"/>
    <cellStyle name="Currency 5 2 2 5 3 3 2" xfId="14800" xr:uid="{76C43156-63AE-41F7-99DB-435127F137D7}"/>
    <cellStyle name="Currency 5 2 2 5 3 4" xfId="10583" xr:uid="{F9C5AFA1-2749-465B-BD6C-821921950A4A}"/>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70E54F41-5404-4782-97F2-30049A4795E1}"/>
    <cellStyle name="Currency 5 2 2 5 4 2 3" xfId="13141" xr:uid="{2FD8FA0F-642D-464F-BD36-299BAF82F825}"/>
    <cellStyle name="Currency 5 2 2 5 4 3" xfId="5887" xr:uid="{00000000-0005-0000-0000-0000160C0000}"/>
    <cellStyle name="Currency 5 2 2 5 4 3 2" xfId="15213" xr:uid="{009E85C2-F905-46DC-9FF8-7A247BB5843C}"/>
    <cellStyle name="Currency 5 2 2 5 4 4" xfId="10996" xr:uid="{A3B2C1B8-C23E-4733-83C3-FFA995E1F145}"/>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515719B2-88DB-4F30-AE19-ED416DC091BC}"/>
    <cellStyle name="Currency 5 2 2 5 5 2 3" xfId="13554" xr:uid="{A2840CB9-A3C0-48FE-8119-8969619990F2}"/>
    <cellStyle name="Currency 5 2 2 5 5 3" xfId="6300" xr:uid="{00000000-0005-0000-0000-00001A0C0000}"/>
    <cellStyle name="Currency 5 2 2 5 5 3 2" xfId="15626" xr:uid="{EA321A46-4ADC-4881-8D42-A38B12445A57}"/>
    <cellStyle name="Currency 5 2 2 5 5 4" xfId="11409" xr:uid="{8C743B58-91E4-4860-B9DB-7C7E9383B9F4}"/>
    <cellStyle name="Currency 5 2 2 5 6" xfId="2429" xr:uid="{00000000-0005-0000-0000-00001B0C0000}"/>
    <cellStyle name="Currency 5 2 2 5 6 2" xfId="6713" xr:uid="{00000000-0005-0000-0000-00001C0C0000}"/>
    <cellStyle name="Currency 5 2 2 5 6 2 2" xfId="16039" xr:uid="{E84ABA73-7CF8-416D-96AB-AACAF5A26F70}"/>
    <cellStyle name="Currency 5 2 2 5 6 3" xfId="11822" xr:uid="{BF9264FA-7542-4C9A-AFC8-9606D5AEBFC5}"/>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E0F2DAE0-7B43-4EC3-B32D-8359DE4972D6}"/>
    <cellStyle name="Currency 5 2 2 5 8 3" xfId="12139" xr:uid="{7F922204-FA01-4DAF-A83C-A65D7EC93881}"/>
    <cellStyle name="Currency 5 2 2 5 9" xfId="4647" xr:uid="{00000000-0005-0000-0000-0000200C0000}"/>
    <cellStyle name="Currency 5 2 2 5 9 2" xfId="13973" xr:uid="{79843E8E-6E14-45D9-A806-584F629744C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B772A14E-2813-4DAD-923B-4A98D24B270E}"/>
    <cellStyle name="Currency 5 2 4 11" xfId="8859" xr:uid="{D3A5F8AD-5F4E-4BEA-A9B4-9A705A015524}"/>
    <cellStyle name="Currency 5 2 4 12" xfId="9757" xr:uid="{EF8D38CF-D310-46B0-80DD-D570B44CB651}"/>
    <cellStyle name="Currency 5 2 4 2" xfId="206" xr:uid="{00000000-0005-0000-0000-0000250C0000}"/>
    <cellStyle name="Currency 5 2 4 2 10" xfId="9066" xr:uid="{2F7A28AF-2120-4AAF-A58B-33C2E07F597D}"/>
    <cellStyle name="Currency 5 2 4 2 11" xfId="9758" xr:uid="{D2F5C6C8-4AFD-4643-9BCC-F87F065D1798}"/>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0E74E3C2-644E-41FE-91BB-C4379EBDF125}"/>
    <cellStyle name="Currency 5 2 4 2 2 2 3" xfId="12317" xr:uid="{84F9D7AA-D2A1-4858-A114-877974B5193A}"/>
    <cellStyle name="Currency 5 2 4 2 2 3" xfId="5063" xr:uid="{00000000-0005-0000-0000-0000290C0000}"/>
    <cellStyle name="Currency 5 2 4 2 2 3 2" xfId="14389" xr:uid="{E54ABB48-585F-45D1-B7DF-BCF00FAF3690}"/>
    <cellStyle name="Currency 5 2 4 2 2 4" xfId="9491" xr:uid="{64B868C7-9024-4970-9E74-7DF82417BD7A}"/>
    <cellStyle name="Currency 5 2 4 2 2 5" xfId="10172" xr:uid="{3CCA455C-298E-49B3-9D4D-0C3FE642F5C7}"/>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32F549BC-A1E3-40CD-99DF-7E6BAC3E98D5}"/>
    <cellStyle name="Currency 5 2 4 2 3 2 3" xfId="12730" xr:uid="{6F2FBB3F-071C-4745-A0B2-E215273537A1}"/>
    <cellStyle name="Currency 5 2 4 2 3 3" xfId="5476" xr:uid="{00000000-0005-0000-0000-00002D0C0000}"/>
    <cellStyle name="Currency 5 2 4 2 3 3 2" xfId="14802" xr:uid="{21CAB5F5-840F-41D9-8367-4F6C761FE638}"/>
    <cellStyle name="Currency 5 2 4 2 3 4" xfId="10585" xr:uid="{CB9249C3-354D-4620-9D5A-90E797D85216}"/>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4DD8F606-7E49-430D-B532-170989772028}"/>
    <cellStyle name="Currency 5 2 4 2 4 2 3" xfId="13143" xr:uid="{9DA0A9BF-1DA4-44D1-B064-3A3CEF6E06B8}"/>
    <cellStyle name="Currency 5 2 4 2 4 3" xfId="5889" xr:uid="{00000000-0005-0000-0000-0000310C0000}"/>
    <cellStyle name="Currency 5 2 4 2 4 3 2" xfId="15215" xr:uid="{D8211F9A-C8B9-4403-868A-F0E88560BD9C}"/>
    <cellStyle name="Currency 5 2 4 2 4 4" xfId="10998" xr:uid="{41702CE7-F80E-4375-87E6-478DF9313EE3}"/>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79A8EB03-BF7A-42FD-AD7E-E64B3994C3DA}"/>
    <cellStyle name="Currency 5 2 4 2 5 2 3" xfId="13556" xr:uid="{AE7ADCD2-571C-44F7-8280-C112CB3B998F}"/>
    <cellStyle name="Currency 5 2 4 2 5 3" xfId="6302" xr:uid="{00000000-0005-0000-0000-0000350C0000}"/>
    <cellStyle name="Currency 5 2 4 2 5 3 2" xfId="15628" xr:uid="{17D82F9D-9764-482B-9AF5-07C78188C5B6}"/>
    <cellStyle name="Currency 5 2 4 2 5 4" xfId="11411" xr:uid="{F86DC86D-39A7-4B70-A4E6-7D4A5C6BC90C}"/>
    <cellStyle name="Currency 5 2 4 2 6" xfId="2431" xr:uid="{00000000-0005-0000-0000-0000360C0000}"/>
    <cellStyle name="Currency 5 2 4 2 6 2" xfId="6715" xr:uid="{00000000-0005-0000-0000-0000370C0000}"/>
    <cellStyle name="Currency 5 2 4 2 6 2 2" xfId="16041" xr:uid="{670E2256-F826-4446-82A5-792285CB3058}"/>
    <cellStyle name="Currency 5 2 4 2 6 3" xfId="11824" xr:uid="{8649B6F1-518E-4152-89A6-A4F077278743}"/>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7A992DE5-857B-473B-A88B-C86F5FF99759}"/>
    <cellStyle name="Currency 5 2 4 2 8 3" xfId="12141" xr:uid="{31D464AE-875E-42B1-B4D3-ADFF524A2598}"/>
    <cellStyle name="Currency 5 2 4 2 9" xfId="4649" xr:uid="{00000000-0005-0000-0000-00003B0C0000}"/>
    <cellStyle name="Currency 5 2 4 2 9 2" xfId="13975" xr:uid="{46182927-E8DA-4F4A-B901-59EFA84C9560}"/>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3A47B85D-82EA-411E-868E-CAB23D4A4784}"/>
    <cellStyle name="Currency 5 2 4 3 2 3" xfId="12316" xr:uid="{3160B44B-812C-4E55-98E3-A416D2C72775}"/>
    <cellStyle name="Currency 5 2 4 3 3" xfId="5062" xr:uid="{00000000-0005-0000-0000-00003F0C0000}"/>
    <cellStyle name="Currency 5 2 4 3 3 2" xfId="14388" xr:uid="{A8E6C966-30FA-424A-9D71-196DE47F3A88}"/>
    <cellStyle name="Currency 5 2 4 3 4" xfId="9284" xr:uid="{1D0B72AC-AFAC-428F-8BF0-6DFF9565613D}"/>
    <cellStyle name="Currency 5 2 4 3 5" xfId="10171" xr:uid="{F14FF0DB-4D66-429E-A296-6098B36B7F33}"/>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B6F993BA-6AFA-4F86-AADD-915383669A51}"/>
    <cellStyle name="Currency 5 2 4 4 2 3" xfId="12729" xr:uid="{AFE5A8D8-FE06-4585-85FC-5044ADF66BA6}"/>
    <cellStyle name="Currency 5 2 4 4 3" xfId="5475" xr:uid="{00000000-0005-0000-0000-0000430C0000}"/>
    <cellStyle name="Currency 5 2 4 4 3 2" xfId="14801" xr:uid="{027B3E6E-AA69-47A0-9A1A-7D56BC781065}"/>
    <cellStyle name="Currency 5 2 4 4 4" xfId="10584" xr:uid="{3FEE8337-4CB8-4FAB-A2EF-175D78E662C7}"/>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F71186CB-479F-4652-B004-336D98D07EF3}"/>
    <cellStyle name="Currency 5 2 4 5 2 3" xfId="13142" xr:uid="{94F11F1E-4D9A-468E-BA8A-87ED473B8109}"/>
    <cellStyle name="Currency 5 2 4 5 3" xfId="5888" xr:uid="{00000000-0005-0000-0000-0000470C0000}"/>
    <cellStyle name="Currency 5 2 4 5 3 2" xfId="15214" xr:uid="{DEC51195-0D65-4028-9229-6721416D8B17}"/>
    <cellStyle name="Currency 5 2 4 5 4" xfId="10997" xr:uid="{ECA35748-115D-43C7-A9D1-A1CDC328AB31}"/>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D677C73C-404D-4E21-9F2A-5568CE01E2BE}"/>
    <cellStyle name="Currency 5 2 4 6 2 3" xfId="13555" xr:uid="{1794931D-4AAF-4711-913B-203E96818765}"/>
    <cellStyle name="Currency 5 2 4 6 3" xfId="6301" xr:uid="{00000000-0005-0000-0000-00004B0C0000}"/>
    <cellStyle name="Currency 5 2 4 6 3 2" xfId="15627" xr:uid="{45C6614D-2A69-4100-807A-6B92EB090D34}"/>
    <cellStyle name="Currency 5 2 4 6 4" xfId="11410" xr:uid="{0E5B124B-D4C2-44E9-8DD8-151958638AF7}"/>
    <cellStyle name="Currency 5 2 4 7" xfId="2430" xr:uid="{00000000-0005-0000-0000-00004C0C0000}"/>
    <cellStyle name="Currency 5 2 4 7 2" xfId="6714" xr:uid="{00000000-0005-0000-0000-00004D0C0000}"/>
    <cellStyle name="Currency 5 2 4 7 2 2" xfId="16040" xr:uid="{8D6128C0-6B7C-4F69-8878-A0AB7F93BB92}"/>
    <cellStyle name="Currency 5 2 4 7 3" xfId="11823" xr:uid="{5D25A7F3-2E39-46AA-95B2-F1AA3432FDD3}"/>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7691A511-B6B9-4DDA-91BA-3AABD24536F1}"/>
    <cellStyle name="Currency 5 2 4 9 3" xfId="12140" xr:uid="{AA4B0642-5AA6-4362-961B-382FAA5227C4}"/>
    <cellStyle name="Currency 5 2 5" xfId="207" xr:uid="{00000000-0005-0000-0000-0000510C0000}"/>
    <cellStyle name="Currency 5 2 5 10" xfId="8975" xr:uid="{3422EC31-C47F-46E0-A50C-FE05B1979387}"/>
    <cellStyle name="Currency 5 2 5 11" xfId="9759" xr:uid="{DFF2C73F-4496-481C-AF66-066A8F211327}"/>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ABBA1BC6-E022-4097-9B4D-528453072FAB}"/>
    <cellStyle name="Currency 5 2 5 2 2 3" xfId="12318" xr:uid="{63651A32-FCA5-4713-9564-0847980D68C8}"/>
    <cellStyle name="Currency 5 2 5 2 3" xfId="5064" xr:uid="{00000000-0005-0000-0000-0000550C0000}"/>
    <cellStyle name="Currency 5 2 5 2 3 2" xfId="14390" xr:uid="{1C0EFC09-8F2F-48B0-8A99-EFCEA92618AF}"/>
    <cellStyle name="Currency 5 2 5 2 4" xfId="9400" xr:uid="{6620DDCD-05C0-4AFD-8A83-F1190101CCB3}"/>
    <cellStyle name="Currency 5 2 5 2 5" xfId="10173" xr:uid="{68A1D132-5A2C-4FAB-B9C4-899348F04A56}"/>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21440181-FEA4-47D2-B45B-22E5466CBDED}"/>
    <cellStyle name="Currency 5 2 5 3 2 3" xfId="12731" xr:uid="{D4729C83-D642-438D-92DF-C273D0502914}"/>
    <cellStyle name="Currency 5 2 5 3 3" xfId="5477" xr:uid="{00000000-0005-0000-0000-0000590C0000}"/>
    <cellStyle name="Currency 5 2 5 3 3 2" xfId="14803" xr:uid="{A834D729-089C-4D25-9CE8-2807B987A2A9}"/>
    <cellStyle name="Currency 5 2 5 3 4" xfId="10586" xr:uid="{2393EA87-25B2-4EBF-9B52-C0C9781D706A}"/>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FC6B796F-8D14-4DCA-8289-81C79A16AE9D}"/>
    <cellStyle name="Currency 5 2 5 4 2 3" xfId="13144" xr:uid="{48CA7C52-5DCD-403B-AAAB-917B4C6C1910}"/>
    <cellStyle name="Currency 5 2 5 4 3" xfId="5890" xr:uid="{00000000-0005-0000-0000-00005D0C0000}"/>
    <cellStyle name="Currency 5 2 5 4 3 2" xfId="15216" xr:uid="{2C16136E-18B3-4D24-AAA1-92F0697D4847}"/>
    <cellStyle name="Currency 5 2 5 4 4" xfId="10999" xr:uid="{3333C16E-E3F0-418F-B3B3-E5EF8251AC35}"/>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B0D414C0-9A8F-4F3E-964D-1D3742F2993D}"/>
    <cellStyle name="Currency 5 2 5 5 2 3" xfId="13557" xr:uid="{29447F78-93F2-4C5F-845A-03B9BE4530CA}"/>
    <cellStyle name="Currency 5 2 5 5 3" xfId="6303" xr:uid="{00000000-0005-0000-0000-0000610C0000}"/>
    <cellStyle name="Currency 5 2 5 5 3 2" xfId="15629" xr:uid="{10A89B75-F29E-403B-9623-42EEDD5B9A24}"/>
    <cellStyle name="Currency 5 2 5 5 4" xfId="11412" xr:uid="{EFAA90E2-4271-4548-BF94-1A3099B36CC5}"/>
    <cellStyle name="Currency 5 2 5 6" xfId="2432" xr:uid="{00000000-0005-0000-0000-0000620C0000}"/>
    <cellStyle name="Currency 5 2 5 6 2" xfId="6716" xr:uid="{00000000-0005-0000-0000-0000630C0000}"/>
    <cellStyle name="Currency 5 2 5 6 2 2" xfId="16042" xr:uid="{9038B818-23D5-4A48-B822-477911DEB1C2}"/>
    <cellStyle name="Currency 5 2 5 6 3" xfId="11825" xr:uid="{546D0AFA-E8BB-4AD4-B4C8-893961C2B693}"/>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15A54A57-B407-4A7E-9C29-DEAE2560FC2F}"/>
    <cellStyle name="Currency 5 2 5 8 3" xfId="12142" xr:uid="{44ECC0F3-32DB-45AC-829F-9891F348FA07}"/>
    <cellStyle name="Currency 5 2 5 9" xfId="4650" xr:uid="{00000000-0005-0000-0000-0000670C0000}"/>
    <cellStyle name="Currency 5 2 5 9 2" xfId="13976" xr:uid="{F21FBF99-2BD0-4175-A20C-2EB70F30D32E}"/>
    <cellStyle name="Currency 5 2 6" xfId="208" xr:uid="{00000000-0005-0000-0000-0000680C0000}"/>
    <cellStyle name="Currency 5 2 6 10" xfId="9178" xr:uid="{19F6D70E-88E4-4E39-A1A9-3FF3D840E2F9}"/>
    <cellStyle name="Currency 5 2 6 11" xfId="9760" xr:uid="{DA830A14-98DC-4AE2-B274-41C36B7EAAD3}"/>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EE90DA40-6DFC-49EE-BBC0-159724CDCC32}"/>
    <cellStyle name="Currency 5 2 6 2 2 3" xfId="12319" xr:uid="{84FC6954-F70B-4D4A-AD54-5AE9E26B6951}"/>
    <cellStyle name="Currency 5 2 6 2 3" xfId="5065" xr:uid="{00000000-0005-0000-0000-00006C0C0000}"/>
    <cellStyle name="Currency 5 2 6 2 3 2" xfId="14391" xr:uid="{CCE75D00-246F-4D07-86C1-AFBC1533B6CB}"/>
    <cellStyle name="Currency 5 2 6 2 4" xfId="9599" xr:uid="{C2EE182C-D73D-4E6C-9671-0484CB4E8D68}"/>
    <cellStyle name="Currency 5 2 6 2 5" xfId="10174" xr:uid="{F23C4989-6ED0-4255-8484-1F5BBDF0E030}"/>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6717D76C-9D8D-415F-996B-E1CF8CACD615}"/>
    <cellStyle name="Currency 5 2 6 3 2 3" xfId="12732" xr:uid="{F16B139C-6729-4029-ACDF-7A709D1D7F5D}"/>
    <cellStyle name="Currency 5 2 6 3 3" xfId="5478" xr:uid="{00000000-0005-0000-0000-0000700C0000}"/>
    <cellStyle name="Currency 5 2 6 3 3 2" xfId="14804" xr:uid="{FDB710CD-5D67-4023-901F-D2FE3EE7028E}"/>
    <cellStyle name="Currency 5 2 6 3 4" xfId="10587" xr:uid="{E6F58766-309D-492C-9ABB-94A648D57633}"/>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3BF8BC38-125F-4B82-B3D0-CA6E2BA15FDE}"/>
    <cellStyle name="Currency 5 2 6 4 2 3" xfId="13145" xr:uid="{8704176A-29B9-4F48-861F-BABEFADD5F6A}"/>
    <cellStyle name="Currency 5 2 6 4 3" xfId="5891" xr:uid="{00000000-0005-0000-0000-0000740C0000}"/>
    <cellStyle name="Currency 5 2 6 4 3 2" xfId="15217" xr:uid="{E2CF64B3-93BF-4CA5-ADF7-F3CD11DF4C27}"/>
    <cellStyle name="Currency 5 2 6 4 4" xfId="11000" xr:uid="{F01D74DC-1380-4F01-9C5E-B512F72323B5}"/>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12CE3A33-1AF7-46E7-9405-8226E468CEB3}"/>
    <cellStyle name="Currency 5 2 6 5 2 3" xfId="13558" xr:uid="{38F7977C-8818-4987-90A4-1B709DE6C361}"/>
    <cellStyle name="Currency 5 2 6 5 3" xfId="6304" xr:uid="{00000000-0005-0000-0000-0000780C0000}"/>
    <cellStyle name="Currency 5 2 6 5 3 2" xfId="15630" xr:uid="{B2F4F1A6-C573-473D-B1FB-3B0B860C1388}"/>
    <cellStyle name="Currency 5 2 6 5 4" xfId="11413" xr:uid="{C1805BA8-6153-4CB6-A12B-11EC80146F8F}"/>
    <cellStyle name="Currency 5 2 6 6" xfId="2433" xr:uid="{00000000-0005-0000-0000-0000790C0000}"/>
    <cellStyle name="Currency 5 2 6 6 2" xfId="6717" xr:uid="{00000000-0005-0000-0000-00007A0C0000}"/>
    <cellStyle name="Currency 5 2 6 6 2 2" xfId="16043" xr:uid="{A55D65C9-1AA3-45F0-97D4-8C86E1FE26A5}"/>
    <cellStyle name="Currency 5 2 6 6 3" xfId="11826" xr:uid="{4D2085EC-570A-42B8-881E-5965937B98D4}"/>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5FECDC8F-CFC5-444A-91BA-2DCB3D6B5A26}"/>
    <cellStyle name="Currency 5 2 6 8 3" xfId="12143" xr:uid="{C97A87BE-A06D-4F61-8F46-D87962C8F675}"/>
    <cellStyle name="Currency 5 2 6 9" xfId="4651" xr:uid="{00000000-0005-0000-0000-00007E0C0000}"/>
    <cellStyle name="Currency 5 2 6 9 2" xfId="13977" xr:uid="{61DE476A-32E9-4E21-BCD2-4F11F500003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3EA387E8-9813-4CE7-98F6-79894F632285}"/>
    <cellStyle name="Currency 5 3 2 10 3" xfId="12144" xr:uid="{BBD0A89C-8B83-4046-AF55-2227DDA8FAB2}"/>
    <cellStyle name="Currency 5 3 2 11" xfId="4652" xr:uid="{00000000-0005-0000-0000-0000840C0000}"/>
    <cellStyle name="Currency 5 3 2 11 2" xfId="13978" xr:uid="{45446034-882F-4473-902A-ABD3D06F0509}"/>
    <cellStyle name="Currency 5 3 2 12" xfId="8810" xr:uid="{C5234FF9-D509-4CD8-ADA1-D3604CCF3D1F}"/>
    <cellStyle name="Currency 5 3 2 13" xfId="9761" xr:uid="{D9016A51-DC55-45F6-9696-44EF48F91509}"/>
    <cellStyle name="Currency 5 3 2 2" xfId="211" xr:uid="{00000000-0005-0000-0000-0000850C0000}"/>
    <cellStyle name="Currency 5 3 2 2 10" xfId="4653" xr:uid="{00000000-0005-0000-0000-0000860C0000}"/>
    <cellStyle name="Currency 5 3 2 2 10 2" xfId="13979" xr:uid="{9812D7C2-A730-4339-997D-575517F09DE1}"/>
    <cellStyle name="Currency 5 3 2 2 11" xfId="8913" xr:uid="{FE033F82-2F16-4925-9899-F927AB9AA612}"/>
    <cellStyle name="Currency 5 3 2 2 12" xfId="9762" xr:uid="{98E8E25C-F78C-4F17-91B4-A27B35DC94CB}"/>
    <cellStyle name="Currency 5 3 2 2 2" xfId="212" xr:uid="{00000000-0005-0000-0000-0000870C0000}"/>
    <cellStyle name="Currency 5 3 2 2 2 10" xfId="9120" xr:uid="{D5536A1F-8418-4CB5-B1E0-470AD716374A}"/>
    <cellStyle name="Currency 5 3 2 2 2 11" xfId="9763" xr:uid="{962FF88A-EC64-42C4-A2C6-F6212F7C49E7}"/>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BD127F36-D108-4DA1-89D0-D7364BCE1373}"/>
    <cellStyle name="Currency 5 3 2 2 2 2 2 3" xfId="12322" xr:uid="{62A39D15-E00B-4D38-98B4-7B584E95A5A0}"/>
    <cellStyle name="Currency 5 3 2 2 2 2 3" xfId="5068" xr:uid="{00000000-0005-0000-0000-00008B0C0000}"/>
    <cellStyle name="Currency 5 3 2 2 2 2 3 2" xfId="14394" xr:uid="{026A40D3-E3E5-4EBC-9A8F-04EE14136837}"/>
    <cellStyle name="Currency 5 3 2 2 2 2 4" xfId="9545" xr:uid="{F6C268D6-0334-42F7-AE4F-535ADD09B625}"/>
    <cellStyle name="Currency 5 3 2 2 2 2 5" xfId="10177" xr:uid="{89071387-2F40-4D50-B934-7AFC309AFEFA}"/>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7A4291BB-0AB9-4B7A-B315-414D110CE47C}"/>
    <cellStyle name="Currency 5 3 2 2 2 3 2 3" xfId="12735" xr:uid="{6E2BECCD-08DB-45CC-BE1C-50766A10F594}"/>
    <cellStyle name="Currency 5 3 2 2 2 3 3" xfId="5481" xr:uid="{00000000-0005-0000-0000-00008F0C0000}"/>
    <cellStyle name="Currency 5 3 2 2 2 3 3 2" xfId="14807" xr:uid="{8A0E0BDC-5323-4DF2-8AF0-EA22E1356B16}"/>
    <cellStyle name="Currency 5 3 2 2 2 3 4" xfId="10590" xr:uid="{8C4FE330-2C1E-4381-8F66-E653C086CA47}"/>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C50DBC6C-D920-4BAF-8087-B68ACE100B86}"/>
    <cellStyle name="Currency 5 3 2 2 2 4 2 3" xfId="13148" xr:uid="{187229DD-2D84-4DC3-BA28-D1827E4CDBBE}"/>
    <cellStyle name="Currency 5 3 2 2 2 4 3" xfId="5894" xr:uid="{00000000-0005-0000-0000-0000930C0000}"/>
    <cellStyle name="Currency 5 3 2 2 2 4 3 2" xfId="15220" xr:uid="{726EBC72-D177-4F84-80BC-D904F38E918A}"/>
    <cellStyle name="Currency 5 3 2 2 2 4 4" xfId="11003" xr:uid="{8241EB52-A12F-4379-A54F-DD512F97681A}"/>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06199704-3DF6-4727-BBB4-FA58E9C0A074}"/>
    <cellStyle name="Currency 5 3 2 2 2 5 2 3" xfId="13561" xr:uid="{961FC869-FA1E-45CD-BA74-01809E213F9D}"/>
    <cellStyle name="Currency 5 3 2 2 2 5 3" xfId="6307" xr:uid="{00000000-0005-0000-0000-0000970C0000}"/>
    <cellStyle name="Currency 5 3 2 2 2 5 3 2" xfId="15633" xr:uid="{B468D199-E391-4435-9389-A52972D1A1D8}"/>
    <cellStyle name="Currency 5 3 2 2 2 5 4" xfId="11416" xr:uid="{0E2C9AA8-7EC2-446F-847F-6E82700A4952}"/>
    <cellStyle name="Currency 5 3 2 2 2 6" xfId="2436" xr:uid="{00000000-0005-0000-0000-0000980C0000}"/>
    <cellStyle name="Currency 5 3 2 2 2 6 2" xfId="6720" xr:uid="{00000000-0005-0000-0000-0000990C0000}"/>
    <cellStyle name="Currency 5 3 2 2 2 6 2 2" xfId="16046" xr:uid="{D179AB0F-A5DE-46EF-BE67-80B87FD670CF}"/>
    <cellStyle name="Currency 5 3 2 2 2 6 3" xfId="11829" xr:uid="{82A7B3DD-7E3D-457A-8E38-4B4FDC654D56}"/>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62AC3F4F-995C-487F-A942-B620DF373BDA}"/>
    <cellStyle name="Currency 5 3 2 2 2 8 3" xfId="12146" xr:uid="{1B3F5A88-5841-4306-BD09-6E982F8AD9F4}"/>
    <cellStyle name="Currency 5 3 2 2 2 9" xfId="4654" xr:uid="{00000000-0005-0000-0000-00009D0C0000}"/>
    <cellStyle name="Currency 5 3 2 2 2 9 2" xfId="13980" xr:uid="{6615BC2C-B8D1-4114-81E8-9D879FED0042}"/>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ABBD1452-473A-4E3A-9A38-9FF73714898A}"/>
    <cellStyle name="Currency 5 3 2 2 3 2 3" xfId="12321" xr:uid="{007849B0-8C13-4DEC-880C-ED45417E0150}"/>
    <cellStyle name="Currency 5 3 2 2 3 3" xfId="5067" xr:uid="{00000000-0005-0000-0000-0000A10C0000}"/>
    <cellStyle name="Currency 5 3 2 2 3 3 2" xfId="14393" xr:uid="{8AD6B95F-7F34-43F7-ACBB-4CC645C96970}"/>
    <cellStyle name="Currency 5 3 2 2 3 4" xfId="9338" xr:uid="{E79296CA-9516-4DDA-84B2-A3B13AAA9D9D}"/>
    <cellStyle name="Currency 5 3 2 2 3 5" xfId="10176" xr:uid="{D78872BA-E042-4166-B038-C1BB934C9399}"/>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0D872C01-B260-4411-AD67-2AAFA83AF6D0}"/>
    <cellStyle name="Currency 5 3 2 2 4 2 3" xfId="12734" xr:uid="{A66978FB-2A63-4BA6-A904-40F6E5B4A633}"/>
    <cellStyle name="Currency 5 3 2 2 4 3" xfId="5480" xr:uid="{00000000-0005-0000-0000-0000A50C0000}"/>
    <cellStyle name="Currency 5 3 2 2 4 3 2" xfId="14806" xr:uid="{0EB41000-41FF-4823-9D88-0FCFD6F53771}"/>
    <cellStyle name="Currency 5 3 2 2 4 4" xfId="10589" xr:uid="{804383E3-A74A-4ABE-A7E4-B933D08FEDEA}"/>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62BE094A-9777-4F27-809B-E97EB206007C}"/>
    <cellStyle name="Currency 5 3 2 2 5 2 3" xfId="13147" xr:uid="{36AB7D68-30FB-4BF1-8596-B9C15C115D1B}"/>
    <cellStyle name="Currency 5 3 2 2 5 3" xfId="5893" xr:uid="{00000000-0005-0000-0000-0000A90C0000}"/>
    <cellStyle name="Currency 5 3 2 2 5 3 2" xfId="15219" xr:uid="{7B24B55A-EEA5-4D6F-A247-634DA929CB64}"/>
    <cellStyle name="Currency 5 3 2 2 5 4" xfId="11002" xr:uid="{AB93D8D4-872B-41B7-84A3-9923350F11F4}"/>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CF6371A0-334D-480E-900E-5E602A3961EB}"/>
    <cellStyle name="Currency 5 3 2 2 6 2 3" xfId="13560" xr:uid="{B46D0197-4CE8-44B8-8D8B-0137B0C55A5B}"/>
    <cellStyle name="Currency 5 3 2 2 6 3" xfId="6306" xr:uid="{00000000-0005-0000-0000-0000AD0C0000}"/>
    <cellStyle name="Currency 5 3 2 2 6 3 2" xfId="15632" xr:uid="{5BCF6F79-3455-424B-9C1F-975D2D474690}"/>
    <cellStyle name="Currency 5 3 2 2 6 4" xfId="11415" xr:uid="{4D4BAB1D-C64C-454B-9C15-ED95CAAD3167}"/>
    <cellStyle name="Currency 5 3 2 2 7" xfId="2435" xr:uid="{00000000-0005-0000-0000-0000AE0C0000}"/>
    <cellStyle name="Currency 5 3 2 2 7 2" xfId="6719" xr:uid="{00000000-0005-0000-0000-0000AF0C0000}"/>
    <cellStyle name="Currency 5 3 2 2 7 2 2" xfId="16045" xr:uid="{9E0F7518-D7AB-4DBB-8848-6325528AA560}"/>
    <cellStyle name="Currency 5 3 2 2 7 3" xfId="11828" xr:uid="{2EB8BE9D-BD99-4AE9-ADB3-1F617382F8CE}"/>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36DEC683-9034-4B5D-BA1E-D4B437C0D6FB}"/>
    <cellStyle name="Currency 5 3 2 2 9 3" xfId="12145" xr:uid="{04AB760F-1A48-48E0-9535-A71EBF5BDF84}"/>
    <cellStyle name="Currency 5 3 2 3" xfId="213" xr:uid="{00000000-0005-0000-0000-0000B30C0000}"/>
    <cellStyle name="Currency 5 3 2 3 10" xfId="9017" xr:uid="{A6213F8D-EE09-4095-B9BE-99C55DEE210F}"/>
    <cellStyle name="Currency 5 3 2 3 11" xfId="9764" xr:uid="{71A3B207-E93F-49D0-BF45-016ADC01B3C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62C96B21-F511-499D-8851-C0EB723CAA3A}"/>
    <cellStyle name="Currency 5 3 2 3 2 2 3" xfId="12323" xr:uid="{E1DE7C0E-F9CD-47E2-BB7D-52AA509A9355}"/>
    <cellStyle name="Currency 5 3 2 3 2 3" xfId="5069" xr:uid="{00000000-0005-0000-0000-0000B70C0000}"/>
    <cellStyle name="Currency 5 3 2 3 2 3 2" xfId="14395" xr:uid="{D26A60E9-27FA-4578-9D23-6D0014794C2B}"/>
    <cellStyle name="Currency 5 3 2 3 2 4" xfId="9442" xr:uid="{AE48BD1F-B5DA-4007-BBEE-128FE2FE74D7}"/>
    <cellStyle name="Currency 5 3 2 3 2 5" xfId="10178" xr:uid="{F5B951B9-3D36-4BFF-8E42-3C24391CD301}"/>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5596D98D-D3F0-4A4A-8E79-CA02F706C664}"/>
    <cellStyle name="Currency 5 3 2 3 3 2 3" xfId="12736" xr:uid="{881AE261-9439-4DF2-936D-8E1799225843}"/>
    <cellStyle name="Currency 5 3 2 3 3 3" xfId="5482" xr:uid="{00000000-0005-0000-0000-0000BB0C0000}"/>
    <cellStyle name="Currency 5 3 2 3 3 3 2" xfId="14808" xr:uid="{3150779C-F697-4C15-9E66-5E144BACFE04}"/>
    <cellStyle name="Currency 5 3 2 3 3 4" xfId="10591" xr:uid="{DEBE7DF4-A116-4426-8ABA-F056FF46B31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707884EB-CB40-49D3-8D95-814847395DB7}"/>
    <cellStyle name="Currency 5 3 2 3 4 2 3" xfId="13149" xr:uid="{2CF9CCDD-9762-49F6-9819-4903A998600F}"/>
    <cellStyle name="Currency 5 3 2 3 4 3" xfId="5895" xr:uid="{00000000-0005-0000-0000-0000BF0C0000}"/>
    <cellStyle name="Currency 5 3 2 3 4 3 2" xfId="15221" xr:uid="{8A569BA6-326D-48DD-8035-94914BBFF433}"/>
    <cellStyle name="Currency 5 3 2 3 4 4" xfId="11004" xr:uid="{1AB932A7-E0EA-45F5-847A-4BEDE8817E0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C091D70F-CF72-49F8-804A-58495B7B170D}"/>
    <cellStyle name="Currency 5 3 2 3 5 2 3" xfId="13562" xr:uid="{BEF365D7-20A1-48B1-9551-2AA309DF6852}"/>
    <cellStyle name="Currency 5 3 2 3 5 3" xfId="6308" xr:uid="{00000000-0005-0000-0000-0000C30C0000}"/>
    <cellStyle name="Currency 5 3 2 3 5 3 2" xfId="15634" xr:uid="{0604AC44-32F3-43EF-B161-8B77DD407EC1}"/>
    <cellStyle name="Currency 5 3 2 3 5 4" xfId="11417" xr:uid="{A0D87E04-F1C6-4EA9-B7F4-35BCAD5F9C7A}"/>
    <cellStyle name="Currency 5 3 2 3 6" xfId="2437" xr:uid="{00000000-0005-0000-0000-0000C40C0000}"/>
    <cellStyle name="Currency 5 3 2 3 6 2" xfId="6721" xr:uid="{00000000-0005-0000-0000-0000C50C0000}"/>
    <cellStyle name="Currency 5 3 2 3 6 2 2" xfId="16047" xr:uid="{89D3D53C-68EE-41D4-99B7-68055671D048}"/>
    <cellStyle name="Currency 5 3 2 3 6 3" xfId="11830" xr:uid="{726AB4DB-964B-4E97-9201-10CE26E56D3E}"/>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84573A39-80D7-45F6-9473-1F92A6202FA2}"/>
    <cellStyle name="Currency 5 3 2 3 8 3" xfId="12147" xr:uid="{9CC01600-E074-4167-A42E-6BC8FA84555B}"/>
    <cellStyle name="Currency 5 3 2 3 9" xfId="4655" xr:uid="{00000000-0005-0000-0000-0000C90C0000}"/>
    <cellStyle name="Currency 5 3 2 3 9 2" xfId="13981" xr:uid="{FDCE6454-24D1-42CD-A886-C2D3A7A97977}"/>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F547DB92-91EC-42E2-BC91-E2BA8F50716F}"/>
    <cellStyle name="Currency 5 3 2 4 2 3" xfId="12320" xr:uid="{A2E4C877-B2EE-4B75-A138-37EF43E8EE81}"/>
    <cellStyle name="Currency 5 3 2 4 3" xfId="5066" xr:uid="{00000000-0005-0000-0000-0000CD0C0000}"/>
    <cellStyle name="Currency 5 3 2 4 3 2" xfId="14392" xr:uid="{8AF2B257-8F27-4DA6-98F0-E16341B49636}"/>
    <cellStyle name="Currency 5 3 2 4 4" xfId="9235" xr:uid="{F2FD4117-6EF1-4663-964A-AB5B57E6F469}"/>
    <cellStyle name="Currency 5 3 2 4 5" xfId="10175" xr:uid="{2DC58CF9-F5C5-43BE-8D6D-F90B757C42F2}"/>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E7A70097-E9D6-4408-B170-6C7CC121925F}"/>
    <cellStyle name="Currency 5 3 2 5 2 3" xfId="12733" xr:uid="{E3A05E4A-740C-4B44-8ADE-4F2F36DF714E}"/>
    <cellStyle name="Currency 5 3 2 5 3" xfId="5479" xr:uid="{00000000-0005-0000-0000-0000D10C0000}"/>
    <cellStyle name="Currency 5 3 2 5 3 2" xfId="14805" xr:uid="{3F56059C-86B4-4110-A44E-CDD1852992F8}"/>
    <cellStyle name="Currency 5 3 2 5 4" xfId="10588" xr:uid="{82AD543F-3FCD-4648-B820-03462E1DC52B}"/>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C6F6CEBF-E890-4FE5-9E76-6F4A03C54C7A}"/>
    <cellStyle name="Currency 5 3 2 6 2 3" xfId="13146" xr:uid="{9653194A-3761-4CA2-B093-F5A2596ED1D7}"/>
    <cellStyle name="Currency 5 3 2 6 3" xfId="5892" xr:uid="{00000000-0005-0000-0000-0000D50C0000}"/>
    <cellStyle name="Currency 5 3 2 6 3 2" xfId="15218" xr:uid="{DC04CA7D-BDA6-40BD-81A9-3A20CF75C990}"/>
    <cellStyle name="Currency 5 3 2 6 4" xfId="11001" xr:uid="{A2DCB117-0431-4A9C-8743-90FDDC317551}"/>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31AF37EF-DDC0-4EFE-B3BA-C9AAF361C090}"/>
    <cellStyle name="Currency 5 3 2 7 2 3" xfId="13559" xr:uid="{5C9830F3-9BD3-4195-B1E1-B1629A3077EF}"/>
    <cellStyle name="Currency 5 3 2 7 3" xfId="6305" xr:uid="{00000000-0005-0000-0000-0000D90C0000}"/>
    <cellStyle name="Currency 5 3 2 7 3 2" xfId="15631" xr:uid="{FDCBD98D-8B42-439B-9BF1-2BE50A651F49}"/>
    <cellStyle name="Currency 5 3 2 7 4" xfId="11414" xr:uid="{B39C07F9-5AD2-4676-BBB7-73D0D36F1099}"/>
    <cellStyle name="Currency 5 3 2 8" xfId="2434" xr:uid="{00000000-0005-0000-0000-0000DA0C0000}"/>
    <cellStyle name="Currency 5 3 2 8 2" xfId="6718" xr:uid="{00000000-0005-0000-0000-0000DB0C0000}"/>
    <cellStyle name="Currency 5 3 2 8 2 2" xfId="16044" xr:uid="{2B17DDBF-8AAD-4D46-AAE3-3FB99B880D17}"/>
    <cellStyle name="Currency 5 3 2 8 3" xfId="11827" xr:uid="{1DBC8339-5441-4161-A57B-0BA14340D305}"/>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A2C95EFF-9A3F-4ABA-B88D-8B157A17FAFF}"/>
    <cellStyle name="Currency 5 3 3 11" xfId="8882" xr:uid="{A86B3ED4-B552-42F3-9E77-C6763F86EEE6}"/>
    <cellStyle name="Currency 5 3 3 12" xfId="9765" xr:uid="{6D088D8C-0456-48BE-9351-470B03B20071}"/>
    <cellStyle name="Currency 5 3 3 2" xfId="215" xr:uid="{00000000-0005-0000-0000-0000DF0C0000}"/>
    <cellStyle name="Currency 5 3 3 2 10" xfId="9089" xr:uid="{7CFB8DCC-02AE-4CC5-8E10-3D33399ECECE}"/>
    <cellStyle name="Currency 5 3 3 2 11" xfId="9766" xr:uid="{48B6A96E-AA9D-45D2-96B8-1D5FF9172046}"/>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59F20F7E-88C3-4B95-81AE-89C58A305CD2}"/>
    <cellStyle name="Currency 5 3 3 2 2 2 3" xfId="12325" xr:uid="{263772E6-31AB-48F7-972A-1FAE8E7FAA25}"/>
    <cellStyle name="Currency 5 3 3 2 2 3" xfId="5071" xr:uid="{00000000-0005-0000-0000-0000E30C0000}"/>
    <cellStyle name="Currency 5 3 3 2 2 3 2" xfId="14397" xr:uid="{A5DC6B2D-22C5-4092-9367-02BBA118E6B7}"/>
    <cellStyle name="Currency 5 3 3 2 2 4" xfId="9514" xr:uid="{9A504F43-6423-4200-B7AF-F17B65B2005C}"/>
    <cellStyle name="Currency 5 3 3 2 2 5" xfId="10180" xr:uid="{A6336255-0356-45DD-A5A7-A32D14283806}"/>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51B5D265-7D2C-4B41-B777-526637FDABC8}"/>
    <cellStyle name="Currency 5 3 3 2 3 2 3" xfId="12738" xr:uid="{5BCCD8B5-97C3-46D4-A9DA-47B69DB0A2B9}"/>
    <cellStyle name="Currency 5 3 3 2 3 3" xfId="5484" xr:uid="{00000000-0005-0000-0000-0000E70C0000}"/>
    <cellStyle name="Currency 5 3 3 2 3 3 2" xfId="14810" xr:uid="{B913318C-C589-4545-9108-6B63D2EB8059}"/>
    <cellStyle name="Currency 5 3 3 2 3 4" xfId="10593" xr:uid="{D588840C-91EF-4C31-A0C9-8AB1BBC9D9A2}"/>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17FD3924-D036-4D89-8044-206320ECC417}"/>
    <cellStyle name="Currency 5 3 3 2 4 2 3" xfId="13151" xr:uid="{130CAF64-3C64-4A19-BFB4-B7D187D05E2B}"/>
    <cellStyle name="Currency 5 3 3 2 4 3" xfId="5897" xr:uid="{00000000-0005-0000-0000-0000EB0C0000}"/>
    <cellStyle name="Currency 5 3 3 2 4 3 2" xfId="15223" xr:uid="{255D5AF3-15D0-466A-8617-4F8AC09FD70D}"/>
    <cellStyle name="Currency 5 3 3 2 4 4" xfId="11006" xr:uid="{170EADCD-AE29-456B-AF60-38E2159132D9}"/>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5FE6E35B-C27D-4D2A-B61F-B1BA1CFE8388}"/>
    <cellStyle name="Currency 5 3 3 2 5 2 3" xfId="13564" xr:uid="{26C50ACC-A4AD-4D1B-964B-A43A62326F1F}"/>
    <cellStyle name="Currency 5 3 3 2 5 3" xfId="6310" xr:uid="{00000000-0005-0000-0000-0000EF0C0000}"/>
    <cellStyle name="Currency 5 3 3 2 5 3 2" xfId="15636" xr:uid="{A583EA1D-9A63-4F35-AF1A-04B7B2841AE3}"/>
    <cellStyle name="Currency 5 3 3 2 5 4" xfId="11419" xr:uid="{7416A2E5-4729-4624-89E2-91F2D01A6852}"/>
    <cellStyle name="Currency 5 3 3 2 6" xfId="2439" xr:uid="{00000000-0005-0000-0000-0000F00C0000}"/>
    <cellStyle name="Currency 5 3 3 2 6 2" xfId="6723" xr:uid="{00000000-0005-0000-0000-0000F10C0000}"/>
    <cellStyle name="Currency 5 3 3 2 6 2 2" xfId="16049" xr:uid="{9982B6AE-75D3-4B2F-8356-8C46A8945B87}"/>
    <cellStyle name="Currency 5 3 3 2 6 3" xfId="11832" xr:uid="{DE51525B-05E1-4843-8CEB-70CA6D96C38B}"/>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4004C7EF-98CE-484F-A4EE-FF8224C24981}"/>
    <cellStyle name="Currency 5 3 3 2 8 3" xfId="12149" xr:uid="{02134B35-5668-488F-8704-7C6838A4E06C}"/>
    <cellStyle name="Currency 5 3 3 2 9" xfId="4657" xr:uid="{00000000-0005-0000-0000-0000F50C0000}"/>
    <cellStyle name="Currency 5 3 3 2 9 2" xfId="13983" xr:uid="{2767A823-99D5-464D-BD07-D01B9F255236}"/>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4700D6C4-F9E9-4148-9078-9DD7910E04E8}"/>
    <cellStyle name="Currency 5 3 3 3 2 3" xfId="12324" xr:uid="{81FEF0C4-78C9-4B88-8155-B02CA25394D6}"/>
    <cellStyle name="Currency 5 3 3 3 3" xfId="5070" xr:uid="{00000000-0005-0000-0000-0000F90C0000}"/>
    <cellStyle name="Currency 5 3 3 3 3 2" xfId="14396" xr:uid="{B3AFA1A0-D547-47E4-AAD4-F7B65FD3A59A}"/>
    <cellStyle name="Currency 5 3 3 3 4" xfId="9307" xr:uid="{3F0512A0-B779-46E4-A963-62E327C6AC5F}"/>
    <cellStyle name="Currency 5 3 3 3 5" xfId="10179" xr:uid="{7CCD1D3D-619D-4168-967A-04C8B1C5CCD0}"/>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C7DDC7F5-AC7F-48F3-9C10-0F9F474C8400}"/>
    <cellStyle name="Currency 5 3 3 4 2 3" xfId="12737" xr:uid="{F207D0FD-DBF5-42A7-8CC5-19F0C17FFA7A}"/>
    <cellStyle name="Currency 5 3 3 4 3" xfId="5483" xr:uid="{00000000-0005-0000-0000-0000FD0C0000}"/>
    <cellStyle name="Currency 5 3 3 4 3 2" xfId="14809" xr:uid="{42E15C85-D5E1-4BB5-9B22-CF21856096A7}"/>
    <cellStyle name="Currency 5 3 3 4 4" xfId="10592" xr:uid="{BE858FEC-DE73-44E1-8612-D4590B474538}"/>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4CD1AD70-5D82-4C80-9B5D-7D05729B48B0}"/>
    <cellStyle name="Currency 5 3 3 5 2 3" xfId="13150" xr:uid="{F7DF3CFA-85CF-478E-8FA9-19FFA727AF55}"/>
    <cellStyle name="Currency 5 3 3 5 3" xfId="5896" xr:uid="{00000000-0005-0000-0000-0000010D0000}"/>
    <cellStyle name="Currency 5 3 3 5 3 2" xfId="15222" xr:uid="{EAB8B382-A357-42EA-96D7-81205EFA40E9}"/>
    <cellStyle name="Currency 5 3 3 5 4" xfId="11005" xr:uid="{3287DC78-4984-4B33-A9B6-00716286C6BC}"/>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D50FC649-31A1-49E9-8C50-F50C5D7DEA68}"/>
    <cellStyle name="Currency 5 3 3 6 2 3" xfId="13563" xr:uid="{7868DC53-D214-473A-8545-AEDF535FE949}"/>
    <cellStyle name="Currency 5 3 3 6 3" xfId="6309" xr:uid="{00000000-0005-0000-0000-0000050D0000}"/>
    <cellStyle name="Currency 5 3 3 6 3 2" xfId="15635" xr:uid="{595C31E4-14F6-4726-BF0C-B25456A16CB3}"/>
    <cellStyle name="Currency 5 3 3 6 4" xfId="11418" xr:uid="{01A2D848-E573-4C33-851F-9CE23768F720}"/>
    <cellStyle name="Currency 5 3 3 7" xfId="2438" xr:uid="{00000000-0005-0000-0000-0000060D0000}"/>
    <cellStyle name="Currency 5 3 3 7 2" xfId="6722" xr:uid="{00000000-0005-0000-0000-0000070D0000}"/>
    <cellStyle name="Currency 5 3 3 7 2 2" xfId="16048" xr:uid="{400D501A-CBA1-4BD4-8912-B85E938FC97B}"/>
    <cellStyle name="Currency 5 3 3 7 3" xfId="11831" xr:uid="{F21A3DD5-244A-4C9C-AD0F-62D19BDC2D21}"/>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DECFA03E-EB80-4B96-B376-E148940A580F}"/>
    <cellStyle name="Currency 5 3 3 9 3" xfId="12148" xr:uid="{65285C42-C11F-4B15-8988-12ACAAB6EC07}"/>
    <cellStyle name="Currency 5 3 4" xfId="216" xr:uid="{00000000-0005-0000-0000-00000B0D0000}"/>
    <cellStyle name="Currency 5 3 4 10" xfId="8986" xr:uid="{4F6CFA4A-F10A-4043-AD92-C0A3F7F06459}"/>
    <cellStyle name="Currency 5 3 4 11" xfId="9767" xr:uid="{8D931EA8-EC9C-424A-B2EB-655FAD88BCC6}"/>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99E7B464-4A68-48D3-80B2-CB5D1994D690}"/>
    <cellStyle name="Currency 5 3 4 2 2 3" xfId="12326" xr:uid="{D50FE642-C152-4FD9-B488-B80F92289576}"/>
    <cellStyle name="Currency 5 3 4 2 3" xfId="5072" xr:uid="{00000000-0005-0000-0000-00000F0D0000}"/>
    <cellStyle name="Currency 5 3 4 2 3 2" xfId="14398" xr:uid="{589245C3-E2F8-45CB-BDCB-54E5FD8849DD}"/>
    <cellStyle name="Currency 5 3 4 2 4" xfId="9411" xr:uid="{2729DEB6-408B-463E-B468-91D932C31FD7}"/>
    <cellStyle name="Currency 5 3 4 2 5" xfId="10181" xr:uid="{A6824833-2375-4828-BCB4-0B1854C07EAC}"/>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1929C6F3-1990-4041-B2EA-65CAB2A58091}"/>
    <cellStyle name="Currency 5 3 4 3 2 3" xfId="12739" xr:uid="{52D993FF-0B2F-4548-8A56-7265847FDA46}"/>
    <cellStyle name="Currency 5 3 4 3 3" xfId="5485" xr:uid="{00000000-0005-0000-0000-0000130D0000}"/>
    <cellStyle name="Currency 5 3 4 3 3 2" xfId="14811" xr:uid="{D19E91A6-672D-43F0-BE7B-833DDBEEB170}"/>
    <cellStyle name="Currency 5 3 4 3 4" xfId="10594" xr:uid="{18F3A4B5-06B4-49B7-9123-116762B280D7}"/>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419B19B7-C1C9-47A5-A91B-F73960CB6929}"/>
    <cellStyle name="Currency 5 3 4 4 2 3" xfId="13152" xr:uid="{EAE4E757-D686-4B58-B545-1F67D7424D3D}"/>
    <cellStyle name="Currency 5 3 4 4 3" xfId="5898" xr:uid="{00000000-0005-0000-0000-0000170D0000}"/>
    <cellStyle name="Currency 5 3 4 4 3 2" xfId="15224" xr:uid="{8F0921CB-B179-47E1-A784-913113A16389}"/>
    <cellStyle name="Currency 5 3 4 4 4" xfId="11007" xr:uid="{2ECA006F-9E2A-4E51-84F0-0DA71720B142}"/>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3666D63A-355B-4829-97CC-234C04CA9619}"/>
    <cellStyle name="Currency 5 3 4 5 2 3" xfId="13565" xr:uid="{C2704ABA-311A-4E15-83CA-102FDAC09A74}"/>
    <cellStyle name="Currency 5 3 4 5 3" xfId="6311" xr:uid="{00000000-0005-0000-0000-00001B0D0000}"/>
    <cellStyle name="Currency 5 3 4 5 3 2" xfId="15637" xr:uid="{3BE5A6E9-9BEE-4290-95F0-23C09E27F09D}"/>
    <cellStyle name="Currency 5 3 4 5 4" xfId="11420" xr:uid="{B99FF7DD-16D4-4825-8CB2-1D9B96BACDA3}"/>
    <cellStyle name="Currency 5 3 4 6" xfId="2440" xr:uid="{00000000-0005-0000-0000-00001C0D0000}"/>
    <cellStyle name="Currency 5 3 4 6 2" xfId="6724" xr:uid="{00000000-0005-0000-0000-00001D0D0000}"/>
    <cellStyle name="Currency 5 3 4 6 2 2" xfId="16050" xr:uid="{37FA906E-BE85-4F86-A317-0C19349551DE}"/>
    <cellStyle name="Currency 5 3 4 6 3" xfId="11833" xr:uid="{8F0206C2-BE5D-477B-BD0A-FC06CB2ADA74}"/>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301B0F9B-6FF7-4591-9744-5796F61798E7}"/>
    <cellStyle name="Currency 5 3 4 8 3" xfId="12150" xr:uid="{8E60A287-1B6F-4BA7-A1FD-2B03548F439B}"/>
    <cellStyle name="Currency 5 3 4 9" xfId="4658" xr:uid="{00000000-0005-0000-0000-0000210D0000}"/>
    <cellStyle name="Currency 5 3 4 9 2" xfId="13984" xr:uid="{5FEE6769-4A90-4301-8826-7E2DAC7DEA8F}"/>
    <cellStyle name="Currency 5 3 5" xfId="217" xr:uid="{00000000-0005-0000-0000-0000220D0000}"/>
    <cellStyle name="Currency 5 3 5 10" xfId="9203" xr:uid="{6167CBBD-227C-4457-B6B6-18EF5C089771}"/>
    <cellStyle name="Currency 5 3 5 11" xfId="9768" xr:uid="{24A40B1B-86A4-4AE9-B745-266A0F7CE46F}"/>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132FF553-CDE2-4243-8B1B-52FCFCA0D41E}"/>
    <cellStyle name="Currency 5 3 5 2 2 3" xfId="12327" xr:uid="{77A978C3-6DB5-4322-A530-56FF3C75ED47}"/>
    <cellStyle name="Currency 5 3 5 2 3" xfId="5073" xr:uid="{00000000-0005-0000-0000-0000260D0000}"/>
    <cellStyle name="Currency 5 3 5 2 3 2" xfId="14399" xr:uid="{176220CC-A393-46D4-A358-A0CC6F3EC0C7}"/>
    <cellStyle name="Currency 5 3 5 2 4" xfId="9600" xr:uid="{650A4058-48FE-4F3E-8845-8F52DF332026}"/>
    <cellStyle name="Currency 5 3 5 2 5" xfId="10182" xr:uid="{72650377-2956-4660-8275-AF123DA4190B}"/>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29E9FD81-49BE-4254-9E94-2DD7B9C1A58C}"/>
    <cellStyle name="Currency 5 3 5 3 2 3" xfId="12740" xr:uid="{49D21C2E-63E0-470C-A4E7-512BB74784AF}"/>
    <cellStyle name="Currency 5 3 5 3 3" xfId="5486" xr:uid="{00000000-0005-0000-0000-00002A0D0000}"/>
    <cellStyle name="Currency 5 3 5 3 3 2" xfId="14812" xr:uid="{0083E957-826C-4DCF-8D6F-D38329CA72F1}"/>
    <cellStyle name="Currency 5 3 5 3 4" xfId="10595" xr:uid="{94531370-3894-4DB4-96CE-C061428D8622}"/>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51462B49-6DB0-44E1-B38A-37486AE53760}"/>
    <cellStyle name="Currency 5 3 5 4 2 3" xfId="13153" xr:uid="{E60EC8D8-CB5F-43C5-8B6B-5D1EC79B2F99}"/>
    <cellStyle name="Currency 5 3 5 4 3" xfId="5899" xr:uid="{00000000-0005-0000-0000-00002E0D0000}"/>
    <cellStyle name="Currency 5 3 5 4 3 2" xfId="15225" xr:uid="{93EDDBC4-2B42-4690-B05C-1618AD85048C}"/>
    <cellStyle name="Currency 5 3 5 4 4" xfId="11008" xr:uid="{33C8F084-875B-4D13-B3D0-1E09CE550CEF}"/>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83A6093B-1B1D-4CC9-BD86-8546CEAFB60E}"/>
    <cellStyle name="Currency 5 3 5 5 2 3" xfId="13566" xr:uid="{95B6587B-29FA-444C-8113-9BB76FA0ADB1}"/>
    <cellStyle name="Currency 5 3 5 5 3" xfId="6312" xr:uid="{00000000-0005-0000-0000-0000320D0000}"/>
    <cellStyle name="Currency 5 3 5 5 3 2" xfId="15638" xr:uid="{8E6A2B18-F5C5-4293-98FD-710A6C25A8E8}"/>
    <cellStyle name="Currency 5 3 5 5 4" xfId="11421" xr:uid="{2A107943-62D0-483A-80C6-F13DB485A4FE}"/>
    <cellStyle name="Currency 5 3 5 6" xfId="2441" xr:uid="{00000000-0005-0000-0000-0000330D0000}"/>
    <cellStyle name="Currency 5 3 5 6 2" xfId="6725" xr:uid="{00000000-0005-0000-0000-0000340D0000}"/>
    <cellStyle name="Currency 5 3 5 6 2 2" xfId="16051" xr:uid="{6F172C12-835B-43F2-9B09-D39D1FD7F5E5}"/>
    <cellStyle name="Currency 5 3 5 6 3" xfId="11834" xr:uid="{AD9C6F9E-1830-42D1-AD08-90FB3864E9CE}"/>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AF52D68F-58F8-45EF-9AA2-C8D24A5DBC1D}"/>
    <cellStyle name="Currency 5 3 5 8 3" xfId="12151" xr:uid="{68A20C16-CA17-46D4-863B-DA4592D199AD}"/>
    <cellStyle name="Currency 5 3 5 9" xfId="4659" xr:uid="{00000000-0005-0000-0000-0000380D0000}"/>
    <cellStyle name="Currency 5 3 5 9 2" xfId="13985" xr:uid="{0742F303-1078-441E-9C83-EB636CED2A81}"/>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1A2C50ED-1658-4F44-9499-1A04AC4C84D6}"/>
    <cellStyle name="Currency 5 5 11" xfId="8850" xr:uid="{8F129173-F323-478F-8B06-1E2599EB26C1}"/>
    <cellStyle name="Currency 5 5 12" xfId="9769" xr:uid="{AF5D9FBC-4E72-467D-91A5-EA077643F697}"/>
    <cellStyle name="Currency 5 5 2" xfId="220" xr:uid="{00000000-0005-0000-0000-00003D0D0000}"/>
    <cellStyle name="Currency 5 5 2 10" xfId="9057" xr:uid="{90E61E49-0971-4EC1-90D8-E015846E4FB2}"/>
    <cellStyle name="Currency 5 5 2 11" xfId="9770" xr:uid="{1D45D107-54FE-428F-8071-82BED42B5DDC}"/>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81FC67F0-89F8-43F7-A974-A4A7C3F0EFE1}"/>
    <cellStyle name="Currency 5 5 2 2 2 3" xfId="12329" xr:uid="{E37C6CDE-09A8-4AF9-81FD-45963CEB7F8F}"/>
    <cellStyle name="Currency 5 5 2 2 3" xfId="5075" xr:uid="{00000000-0005-0000-0000-0000410D0000}"/>
    <cellStyle name="Currency 5 5 2 2 3 2" xfId="14401" xr:uid="{C1DA4E67-5E77-438F-A759-7AA04CCBFE5A}"/>
    <cellStyle name="Currency 5 5 2 2 4" xfId="9482" xr:uid="{ECEE3E7C-42CD-4A2D-A90F-D54FFBA7E41F}"/>
    <cellStyle name="Currency 5 5 2 2 5" xfId="10184" xr:uid="{C490D42F-171C-4A38-8E5B-22A0A39A04A3}"/>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2063180A-C8EB-4728-8E45-E78FF0358C45}"/>
    <cellStyle name="Currency 5 5 2 3 2 3" xfId="12742" xr:uid="{13199B0F-B4D9-477E-A7B6-51753C3D9A63}"/>
    <cellStyle name="Currency 5 5 2 3 3" xfId="5488" xr:uid="{00000000-0005-0000-0000-0000450D0000}"/>
    <cellStyle name="Currency 5 5 2 3 3 2" xfId="14814" xr:uid="{B2F59C09-5E96-4BBD-B3A7-FD7B0752897D}"/>
    <cellStyle name="Currency 5 5 2 3 4" xfId="10597" xr:uid="{479B2DE7-025F-4EAA-8937-78B5D948D74E}"/>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54C26119-80BC-419E-8A12-EB3ACF8E5CD6}"/>
    <cellStyle name="Currency 5 5 2 4 2 3" xfId="13155" xr:uid="{36C82182-8487-4C94-9D1D-C8EE288B65C6}"/>
    <cellStyle name="Currency 5 5 2 4 3" xfId="5901" xr:uid="{00000000-0005-0000-0000-0000490D0000}"/>
    <cellStyle name="Currency 5 5 2 4 3 2" xfId="15227" xr:uid="{DA99F7D1-B81D-4772-A79D-65470BF0EA85}"/>
    <cellStyle name="Currency 5 5 2 4 4" xfId="11010" xr:uid="{86C2309E-012C-4410-9758-6C1A1E77C8B3}"/>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0C0C0D7C-ACB0-4FCF-B4BA-0DDD78518ACA}"/>
    <cellStyle name="Currency 5 5 2 5 2 3" xfId="13568" xr:uid="{3CA3082D-AE3A-4EF9-A2BF-52CFFFB78375}"/>
    <cellStyle name="Currency 5 5 2 5 3" xfId="6314" xr:uid="{00000000-0005-0000-0000-00004D0D0000}"/>
    <cellStyle name="Currency 5 5 2 5 3 2" xfId="15640" xr:uid="{0F8544A5-B8B5-491A-B8BE-B3BE90E787E6}"/>
    <cellStyle name="Currency 5 5 2 5 4" xfId="11423" xr:uid="{BC30E422-A011-4B86-ABF6-F2A18446610A}"/>
    <cellStyle name="Currency 5 5 2 6" xfId="2443" xr:uid="{00000000-0005-0000-0000-00004E0D0000}"/>
    <cellStyle name="Currency 5 5 2 6 2" xfId="6727" xr:uid="{00000000-0005-0000-0000-00004F0D0000}"/>
    <cellStyle name="Currency 5 5 2 6 2 2" xfId="16053" xr:uid="{B849721D-8020-4809-BDC5-FD64665A83F2}"/>
    <cellStyle name="Currency 5 5 2 6 3" xfId="11836" xr:uid="{DFE06A4B-CE07-4FD1-B17F-DF4F268E12C8}"/>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3FCF4762-8208-4665-A523-65FA479A2DE4}"/>
    <cellStyle name="Currency 5 5 2 8 3" xfId="12153" xr:uid="{5EB1CB72-1043-46F2-955D-6FB142572A75}"/>
    <cellStyle name="Currency 5 5 2 9" xfId="4661" xr:uid="{00000000-0005-0000-0000-0000530D0000}"/>
    <cellStyle name="Currency 5 5 2 9 2" xfId="13987" xr:uid="{0D2BB98D-7206-4F0A-8934-02E3BF0C23A5}"/>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29B70B22-C4EC-423B-AF68-D9972665233A}"/>
    <cellStyle name="Currency 5 5 3 2 3" xfId="12328" xr:uid="{72608082-C782-4CE7-B554-DC414C7F6005}"/>
    <cellStyle name="Currency 5 5 3 3" xfId="5074" xr:uid="{00000000-0005-0000-0000-0000570D0000}"/>
    <cellStyle name="Currency 5 5 3 3 2" xfId="14400" xr:uid="{42E28573-7A38-49F8-A15A-CAF7D63D6E35}"/>
    <cellStyle name="Currency 5 5 3 4" xfId="9275" xr:uid="{54783F20-34E5-4A58-80AE-EC7CC69A89C9}"/>
    <cellStyle name="Currency 5 5 3 5" xfId="10183" xr:uid="{18BB7B67-0D1C-4C9B-8826-F4100769620B}"/>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CAE70A64-0759-44CA-BAE7-5C3CE6B840A0}"/>
    <cellStyle name="Currency 5 5 4 2 3" xfId="12741" xr:uid="{84179E66-A9C7-466E-BE3B-7AD300B89945}"/>
    <cellStyle name="Currency 5 5 4 3" xfId="5487" xr:uid="{00000000-0005-0000-0000-00005B0D0000}"/>
    <cellStyle name="Currency 5 5 4 3 2" xfId="14813" xr:uid="{95F17998-D5CD-4439-9C6C-13769D6A699E}"/>
    <cellStyle name="Currency 5 5 4 4" xfId="10596" xr:uid="{CCC1525F-5321-4342-A59D-DAEF5974EEDC}"/>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DA393543-8990-4A87-8175-9223D170C7F5}"/>
    <cellStyle name="Currency 5 5 5 2 3" xfId="13154" xr:uid="{6DFCAC8D-A212-4F5F-B74C-553D13D5D28A}"/>
    <cellStyle name="Currency 5 5 5 3" xfId="5900" xr:uid="{00000000-0005-0000-0000-00005F0D0000}"/>
    <cellStyle name="Currency 5 5 5 3 2" xfId="15226" xr:uid="{8C9ED88E-A168-4019-862B-573DCC5F9D1F}"/>
    <cellStyle name="Currency 5 5 5 4" xfId="11009" xr:uid="{B7EA6B4D-58F7-4C42-B81E-A54628431D13}"/>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FDC3603E-B786-4A48-A4D7-51B5B1F825DF}"/>
    <cellStyle name="Currency 5 5 6 2 3" xfId="13567" xr:uid="{5ACD7939-1242-4D1B-955B-5C6A67C86CF9}"/>
    <cellStyle name="Currency 5 5 6 3" xfId="6313" xr:uid="{00000000-0005-0000-0000-0000630D0000}"/>
    <cellStyle name="Currency 5 5 6 3 2" xfId="15639" xr:uid="{29E737CD-F663-4C85-987D-A1F09762018D}"/>
    <cellStyle name="Currency 5 5 6 4" xfId="11422" xr:uid="{BEC702D7-79EE-4D1D-A9FA-663CC26B1DD1}"/>
    <cellStyle name="Currency 5 5 7" xfId="2442" xr:uid="{00000000-0005-0000-0000-0000640D0000}"/>
    <cellStyle name="Currency 5 5 7 2" xfId="6726" xr:uid="{00000000-0005-0000-0000-0000650D0000}"/>
    <cellStyle name="Currency 5 5 7 2 2" xfId="16052" xr:uid="{CED6C25E-E5BF-4BF5-8258-945DAD884CDF}"/>
    <cellStyle name="Currency 5 5 7 3" xfId="11835" xr:uid="{CCED230C-9957-474E-902F-A146112AF630}"/>
    <cellStyle name="Currency 5 5 8" xfId="2739" xr:uid="{00000000-0005-0000-0000-0000660D0000}"/>
    <cellStyle name="Currency 5 5 9" xfId="2820" xr:uid="{00000000-0005-0000-0000-0000670D0000}"/>
    <cellStyle name="Currency 5 5 9 2" xfId="7043" xr:uid="{00000000-0005-0000-0000-0000680D0000}"/>
    <cellStyle name="Currency 5 5 9 2 2" xfId="16369" xr:uid="{9A394031-9E4B-4D82-9584-D41FC5276402}"/>
    <cellStyle name="Currency 5 5 9 3" xfId="12152" xr:uid="{DB807A93-7C90-4DFD-B76C-880AF2ED9234}"/>
    <cellStyle name="Currency 5 6" xfId="221" xr:uid="{00000000-0005-0000-0000-0000690D0000}"/>
    <cellStyle name="Currency 5 6 10" xfId="8966" xr:uid="{EC95BD1E-EAA8-4043-BDA7-06F3BBDBC3D5}"/>
    <cellStyle name="Currency 5 6 11" xfId="9771" xr:uid="{88D733AE-4947-44E0-9B3F-F94726CA2C29}"/>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805F49D7-C5F6-4EC1-B263-3DB653716142}"/>
    <cellStyle name="Currency 5 6 2 2 3" xfId="12330" xr:uid="{ED4079AA-C3E9-4FC6-AE06-0CBCF68198B8}"/>
    <cellStyle name="Currency 5 6 2 3" xfId="5076" xr:uid="{00000000-0005-0000-0000-00006D0D0000}"/>
    <cellStyle name="Currency 5 6 2 3 2" xfId="14402" xr:uid="{12978E06-12AE-4A7A-9E8C-084581003A06}"/>
    <cellStyle name="Currency 5 6 2 4" xfId="9391" xr:uid="{8CBF3F74-51EC-4402-B96A-0759E6537FC7}"/>
    <cellStyle name="Currency 5 6 2 5" xfId="10185" xr:uid="{8F93705C-7AFD-443D-A824-04ABE342D7D2}"/>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1DEE7083-8E25-4ED1-87EA-3BDFAAE31C5E}"/>
    <cellStyle name="Currency 5 6 3 2 3" xfId="12743" xr:uid="{482BDB2D-F3D6-447C-9A06-9FB084D9F715}"/>
    <cellStyle name="Currency 5 6 3 3" xfId="5489" xr:uid="{00000000-0005-0000-0000-0000710D0000}"/>
    <cellStyle name="Currency 5 6 3 3 2" xfId="14815" xr:uid="{DDCA5962-2F5B-44FF-9597-E81D765728E3}"/>
    <cellStyle name="Currency 5 6 3 4" xfId="10598" xr:uid="{23DB4C86-ABFC-4BE5-9B62-D8F64080486E}"/>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0CC1FFAF-7088-4941-8537-3A34367C7F27}"/>
    <cellStyle name="Currency 5 6 4 2 3" xfId="13156" xr:uid="{ABAE74DD-6E3E-4757-A0D6-8A060A2DA032}"/>
    <cellStyle name="Currency 5 6 4 3" xfId="5902" xr:uid="{00000000-0005-0000-0000-0000750D0000}"/>
    <cellStyle name="Currency 5 6 4 3 2" xfId="15228" xr:uid="{274646AD-DEA2-4199-BC1F-3E76D8F8ED71}"/>
    <cellStyle name="Currency 5 6 4 4" xfId="11011" xr:uid="{6744167B-DBFF-41CD-B269-E3862D784416}"/>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91EFA759-7B68-40D2-97D2-A09F72724D78}"/>
    <cellStyle name="Currency 5 6 5 2 3" xfId="13569" xr:uid="{0DB91ED4-1169-498E-9466-CC6D0CA70832}"/>
    <cellStyle name="Currency 5 6 5 3" xfId="6315" xr:uid="{00000000-0005-0000-0000-0000790D0000}"/>
    <cellStyle name="Currency 5 6 5 3 2" xfId="15641" xr:uid="{AE787D2D-FBDC-4810-9073-F4B3FBE97B14}"/>
    <cellStyle name="Currency 5 6 5 4" xfId="11424" xr:uid="{CDA28589-253B-463F-8EC3-F566972CA59E}"/>
    <cellStyle name="Currency 5 6 6" xfId="2444" xr:uid="{00000000-0005-0000-0000-00007A0D0000}"/>
    <cellStyle name="Currency 5 6 6 2" xfId="6728" xr:uid="{00000000-0005-0000-0000-00007B0D0000}"/>
    <cellStyle name="Currency 5 6 6 2 2" xfId="16054" xr:uid="{068B736E-20B7-400E-8F50-4B1DE070A982}"/>
    <cellStyle name="Currency 5 6 6 3" xfId="11837" xr:uid="{15768114-BAEE-4A97-B951-F839B872984F}"/>
    <cellStyle name="Currency 5 6 7" xfId="2741" xr:uid="{00000000-0005-0000-0000-00007C0D0000}"/>
    <cellStyle name="Currency 5 6 8" xfId="2822" xr:uid="{00000000-0005-0000-0000-00007D0D0000}"/>
    <cellStyle name="Currency 5 6 8 2" xfId="7045" xr:uid="{00000000-0005-0000-0000-00007E0D0000}"/>
    <cellStyle name="Currency 5 6 8 2 2" xfId="16371" xr:uid="{D1BD47DC-A6F9-4734-A727-F725D7D02DB6}"/>
    <cellStyle name="Currency 5 6 8 3" xfId="12154" xr:uid="{74116380-0D2B-43A8-939A-A9E5AAB3E276}"/>
    <cellStyle name="Currency 5 6 9" xfId="4662" xr:uid="{00000000-0005-0000-0000-00007F0D0000}"/>
    <cellStyle name="Currency 5 6 9 2" xfId="13988" xr:uid="{1F2DC5FE-F16E-4F18-B4DF-E025687CB315}"/>
    <cellStyle name="Currency 5 7" xfId="222" xr:uid="{00000000-0005-0000-0000-0000800D0000}"/>
    <cellStyle name="Currency 5 7 10" xfId="9169" xr:uid="{7A886DE7-136A-429E-90E2-A7C712D111D8}"/>
    <cellStyle name="Currency 5 7 11" xfId="9772" xr:uid="{4E2F4887-0491-4E67-AAFF-0D6AEBBB0607}"/>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4020C380-ADF9-4FB9-8942-A8DB601595CF}"/>
    <cellStyle name="Currency 5 7 2 2 3" xfId="12331" xr:uid="{86E77A5A-C1A7-4256-B504-7CAF8DF3FB86}"/>
    <cellStyle name="Currency 5 7 2 3" xfId="5077" xr:uid="{00000000-0005-0000-0000-0000840D0000}"/>
    <cellStyle name="Currency 5 7 2 3 2" xfId="14403" xr:uid="{04A6DD45-70E1-490C-9FF5-C92A137F88C8}"/>
    <cellStyle name="Currency 5 7 2 4" xfId="9601" xr:uid="{DC93A830-0AF1-4EC4-B764-C728922F3FEF}"/>
    <cellStyle name="Currency 5 7 2 5" xfId="10186" xr:uid="{5CFEF3DD-6DBD-4C45-A6E5-AB99772C0C6A}"/>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238B9178-1A6E-4516-92FD-29AF577A0C66}"/>
    <cellStyle name="Currency 5 7 3 2 3" xfId="12744" xr:uid="{9C292262-47BA-460D-955B-4FC88007912A}"/>
    <cellStyle name="Currency 5 7 3 3" xfId="5490" xr:uid="{00000000-0005-0000-0000-0000880D0000}"/>
    <cellStyle name="Currency 5 7 3 3 2" xfId="14816" xr:uid="{E5221E27-A792-40E4-9716-E310A845AEBB}"/>
    <cellStyle name="Currency 5 7 3 4" xfId="10599" xr:uid="{C9135DB4-55B2-4135-BA12-3F31AF627CF8}"/>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44563C53-96C3-49AA-B5C0-C72E48535412}"/>
    <cellStyle name="Currency 5 7 4 2 3" xfId="13157" xr:uid="{E97E4B9E-1681-4685-979A-03F4AF871B1D}"/>
    <cellStyle name="Currency 5 7 4 3" xfId="5903" xr:uid="{00000000-0005-0000-0000-00008C0D0000}"/>
    <cellStyle name="Currency 5 7 4 3 2" xfId="15229" xr:uid="{1FDF1574-83FD-4BF2-ADE5-7F1847BEF4BE}"/>
    <cellStyle name="Currency 5 7 4 4" xfId="11012" xr:uid="{0F3AC4DD-D17C-4B3E-B46B-57B62371C81C}"/>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7A0FF528-5104-4564-8FB5-A5F81981C824}"/>
    <cellStyle name="Currency 5 7 5 2 3" xfId="13570" xr:uid="{60B70CEE-B867-4861-92C1-E437292AD14A}"/>
    <cellStyle name="Currency 5 7 5 3" xfId="6316" xr:uid="{00000000-0005-0000-0000-0000900D0000}"/>
    <cellStyle name="Currency 5 7 5 3 2" xfId="15642" xr:uid="{83804174-8BDB-41D1-8571-B94962C88367}"/>
    <cellStyle name="Currency 5 7 5 4" xfId="11425" xr:uid="{D6F54CA5-E77F-4B9F-B77B-1496A18415D8}"/>
    <cellStyle name="Currency 5 7 6" xfId="2445" xr:uid="{00000000-0005-0000-0000-0000910D0000}"/>
    <cellStyle name="Currency 5 7 6 2" xfId="6729" xr:uid="{00000000-0005-0000-0000-0000920D0000}"/>
    <cellStyle name="Currency 5 7 6 2 2" xfId="16055" xr:uid="{EA03CF72-77C9-4D03-9864-E1FB64CF4B47}"/>
    <cellStyle name="Currency 5 7 6 3" xfId="11838" xr:uid="{5119C81B-D759-4337-A674-A440E8360552}"/>
    <cellStyle name="Currency 5 7 7" xfId="2742" xr:uid="{00000000-0005-0000-0000-0000930D0000}"/>
    <cellStyle name="Currency 5 7 8" xfId="2823" xr:uid="{00000000-0005-0000-0000-0000940D0000}"/>
    <cellStyle name="Currency 5 7 8 2" xfId="7046" xr:uid="{00000000-0005-0000-0000-0000950D0000}"/>
    <cellStyle name="Currency 5 7 8 2 2" xfId="16372" xr:uid="{5B07803F-1827-4887-880E-2FE0FA260E98}"/>
    <cellStyle name="Currency 5 7 8 3" xfId="12155" xr:uid="{37C802E0-3120-436D-A1E7-5D34787AAB31}"/>
    <cellStyle name="Currency 5 7 9" xfId="4663" xr:uid="{00000000-0005-0000-0000-0000960D0000}"/>
    <cellStyle name="Currency 5 7 9 2" xfId="13989" xr:uid="{69AB3BD7-2EDF-4A4D-82BE-E566214BA866}"/>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CB4D006E-E427-444D-BB7E-EA1DD1F766D1}"/>
    <cellStyle name="Normal 12 10 3" xfId="11839" xr:uid="{A6D23DD8-3196-42AB-A422-71A46514A85F}"/>
    <cellStyle name="Normal 12 11" xfId="4664" xr:uid="{00000000-0005-0000-0000-0000CC0D0000}"/>
    <cellStyle name="Normal 12 11 2" xfId="13990" xr:uid="{511C4ED7-04B9-4BA6-AD8C-2DDFD6BD5E48}"/>
    <cellStyle name="Normal 12 12" xfId="8770" xr:uid="{16E7F001-A88D-4413-825E-78352A31064A}"/>
    <cellStyle name="Normal 12 13" xfId="9773" xr:uid="{C4B14E02-4396-4F7B-9044-5B41755F20AB}"/>
    <cellStyle name="Normal 12 2" xfId="260" xr:uid="{00000000-0005-0000-0000-0000CD0D0000}"/>
    <cellStyle name="Normal 12 2 10" xfId="8811" xr:uid="{C610EFA7-DF28-475D-A7AA-61B6675A083B}"/>
    <cellStyle name="Normal 12 2 11" xfId="9774" xr:uid="{0C1C21AD-0218-4889-BAAB-F651671B2481}"/>
    <cellStyle name="Normal 12 2 2" xfId="261" xr:uid="{00000000-0005-0000-0000-0000CE0D0000}"/>
    <cellStyle name="Normal 12 2 2 10" xfId="9775" xr:uid="{DD47BEDC-327F-42E8-920A-12E1CE1459AE}"/>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FA2B4954-D3C4-44EC-A174-802BA7D0B5A6}"/>
    <cellStyle name="Normal 12 2 2 2 2 2 3" xfId="12335" xr:uid="{758614DF-B4BF-40FC-9B85-21E0930EAE8C}"/>
    <cellStyle name="Normal 12 2 2 2 2 3" xfId="5081" xr:uid="{00000000-0005-0000-0000-0000D30D0000}"/>
    <cellStyle name="Normal 12 2 2 2 2 3 2" xfId="14407" xr:uid="{EFE5977F-A140-4EA6-89B5-14426CF3B635}"/>
    <cellStyle name="Normal 12 2 2 2 2 4" xfId="9546" xr:uid="{609DE280-4DA3-4355-9F1C-9E01708347EA}"/>
    <cellStyle name="Normal 12 2 2 2 2 5" xfId="10190" xr:uid="{00D7187C-5622-4061-941A-227516A1E89F}"/>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C4FDEEB5-E5EC-4F42-BB84-CE0C476A9E8D}"/>
    <cellStyle name="Normal 12 2 2 2 3 2 3" xfId="12748" xr:uid="{FEA3ECF6-A823-46C2-A500-4A32832536D2}"/>
    <cellStyle name="Normal 12 2 2 2 3 3" xfId="5494" xr:uid="{00000000-0005-0000-0000-0000D70D0000}"/>
    <cellStyle name="Normal 12 2 2 2 3 3 2" xfId="14820" xr:uid="{DCCB0F02-3C07-41DE-BC7A-D7014D00876E}"/>
    <cellStyle name="Normal 12 2 2 2 3 4" xfId="10603" xr:uid="{37573532-A67B-4BAE-8FC4-EBFD31C9CF66}"/>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B848BE7D-342B-4887-8A4E-34C0490D7C2A}"/>
    <cellStyle name="Normal 12 2 2 2 4 2 3" xfId="13161" xr:uid="{3992C7FE-FF2E-487E-967C-85803C8F72A4}"/>
    <cellStyle name="Normal 12 2 2 2 4 3" xfId="5907" xr:uid="{00000000-0005-0000-0000-0000DB0D0000}"/>
    <cellStyle name="Normal 12 2 2 2 4 3 2" xfId="15233" xr:uid="{9D6F28CF-BF59-4370-AC8D-8FA1C5C3B8C6}"/>
    <cellStyle name="Normal 12 2 2 2 4 4" xfId="11016" xr:uid="{9AA3DB6C-2237-4E82-9378-1C09941AE189}"/>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D20E8736-F60C-4F17-A798-A3985FB8FE59}"/>
    <cellStyle name="Normal 12 2 2 2 5 2 3" xfId="13574" xr:uid="{C910EEEA-5C2F-4E97-998F-986BA0BD9777}"/>
    <cellStyle name="Normal 12 2 2 2 5 3" xfId="6320" xr:uid="{00000000-0005-0000-0000-0000DF0D0000}"/>
    <cellStyle name="Normal 12 2 2 2 5 3 2" xfId="15646" xr:uid="{94E1B36A-E44A-463E-B32F-02E04539EBBD}"/>
    <cellStyle name="Normal 12 2 2 2 5 4" xfId="11429" xr:uid="{35D00FAA-5BC2-43BB-9981-1C06B41B2637}"/>
    <cellStyle name="Normal 12 2 2 2 6" xfId="2450" xr:uid="{00000000-0005-0000-0000-0000E00D0000}"/>
    <cellStyle name="Normal 12 2 2 2 6 2" xfId="6733" xr:uid="{00000000-0005-0000-0000-0000E10D0000}"/>
    <cellStyle name="Normal 12 2 2 2 6 2 2" xfId="16059" xr:uid="{BC343887-AF07-4D20-A545-505CD744676C}"/>
    <cellStyle name="Normal 12 2 2 2 6 3" xfId="11842" xr:uid="{FBC54300-6103-43D0-9E0A-9D74053518E9}"/>
    <cellStyle name="Normal 12 2 2 2 7" xfId="4667" xr:uid="{00000000-0005-0000-0000-0000E20D0000}"/>
    <cellStyle name="Normal 12 2 2 2 7 2" xfId="13993" xr:uid="{0F014517-D3FF-401A-83BD-F42F38C2DDF4}"/>
    <cellStyle name="Normal 12 2 2 2 8" xfId="9121" xr:uid="{527C15BB-BE4D-46AB-9317-CC8E6838C91D}"/>
    <cellStyle name="Normal 12 2 2 2 9" xfId="9776" xr:uid="{649B243B-0841-4E7A-93DE-CE4353479BDF}"/>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E1E68F4B-111B-412A-98F1-15F361A4CA2C}"/>
    <cellStyle name="Normal 12 2 2 3 2 3" xfId="12334" xr:uid="{308B8245-E050-4FC8-B606-63364F11E335}"/>
    <cellStyle name="Normal 12 2 2 3 3" xfId="5080" xr:uid="{00000000-0005-0000-0000-0000E60D0000}"/>
    <cellStyle name="Normal 12 2 2 3 3 2" xfId="14406" xr:uid="{FF551510-A7EF-4FB4-AF9F-060BA4485A18}"/>
    <cellStyle name="Normal 12 2 2 3 4" xfId="9339" xr:uid="{F3F800C1-92DF-4F1F-A561-C3F3C7F8BAD1}"/>
    <cellStyle name="Normal 12 2 2 3 5" xfId="10189" xr:uid="{40708026-A4AA-44A6-8444-BA2AB63EEE8C}"/>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F67A29DB-A6F4-46CE-836E-936ADAC487AF}"/>
    <cellStyle name="Normal 12 2 2 4 2 3" xfId="12747" xr:uid="{0D32417C-9311-45AD-8C33-B90B8C66688C}"/>
    <cellStyle name="Normal 12 2 2 4 3" xfId="5493" xr:uid="{00000000-0005-0000-0000-0000EA0D0000}"/>
    <cellStyle name="Normal 12 2 2 4 3 2" xfId="14819" xr:uid="{19879BF9-661E-4097-895C-7F5FE69079AB}"/>
    <cellStyle name="Normal 12 2 2 4 4" xfId="10602" xr:uid="{F349D45D-084B-47EE-95D6-A1157605CE53}"/>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89D90C79-B43C-4D8E-954D-4EB8B3A29036}"/>
    <cellStyle name="Normal 12 2 2 5 2 3" xfId="13160" xr:uid="{9598EA9A-6B3C-427E-889B-1083985986BF}"/>
    <cellStyle name="Normal 12 2 2 5 3" xfId="5906" xr:uid="{00000000-0005-0000-0000-0000EE0D0000}"/>
    <cellStyle name="Normal 12 2 2 5 3 2" xfId="15232" xr:uid="{2AFAA2CD-5908-4D1B-B5CD-D9E1F883B960}"/>
    <cellStyle name="Normal 12 2 2 5 4" xfId="11015" xr:uid="{F68E65DE-3AF6-4EC8-9875-CCB5B9B5CFCA}"/>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3ADBFC95-2D66-4901-A267-5AF71044C868}"/>
    <cellStyle name="Normal 12 2 2 6 2 3" xfId="13573" xr:uid="{241CE155-4E1F-4B49-9919-CD26DD4DBFA1}"/>
    <cellStyle name="Normal 12 2 2 6 3" xfId="6319" xr:uid="{00000000-0005-0000-0000-0000F20D0000}"/>
    <cellStyle name="Normal 12 2 2 6 3 2" xfId="15645" xr:uid="{64CC1B1A-D0D5-44EE-AA2C-D574FBC58074}"/>
    <cellStyle name="Normal 12 2 2 6 4" xfId="11428" xr:uid="{C3670989-BB1A-4F2C-AF08-866091431F12}"/>
    <cellStyle name="Normal 12 2 2 7" xfId="2449" xr:uid="{00000000-0005-0000-0000-0000F30D0000}"/>
    <cellStyle name="Normal 12 2 2 7 2" xfId="6732" xr:uid="{00000000-0005-0000-0000-0000F40D0000}"/>
    <cellStyle name="Normal 12 2 2 7 2 2" xfId="16058" xr:uid="{78ADBE31-787E-47D7-ACF4-412A390E315F}"/>
    <cellStyle name="Normal 12 2 2 7 3" xfId="11841" xr:uid="{24E174A0-85E2-4B08-AC57-AAE20F91302B}"/>
    <cellStyle name="Normal 12 2 2 8" xfId="4666" xr:uid="{00000000-0005-0000-0000-0000F50D0000}"/>
    <cellStyle name="Normal 12 2 2 8 2" xfId="13992" xr:uid="{D863F226-85F8-4CD8-AC25-309CEC712292}"/>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BEF0AFD8-75CF-41C4-A0A9-C9657843397B}"/>
    <cellStyle name="Normal 12 2 3 2 2 3" xfId="12336" xr:uid="{BC8B7FB8-096F-43FF-BF26-0E250925C4BC}"/>
    <cellStyle name="Normal 12 2 3 2 3" xfId="5082" xr:uid="{00000000-0005-0000-0000-0000FA0D0000}"/>
    <cellStyle name="Normal 12 2 3 2 3 2" xfId="14408" xr:uid="{54CE6E8F-6198-4FC7-B511-E1E56114CA14}"/>
    <cellStyle name="Normal 12 2 3 2 4" xfId="9443" xr:uid="{61F0A971-1285-4215-8170-49D07520551A}"/>
    <cellStyle name="Normal 12 2 3 2 5" xfId="10191" xr:uid="{E2E6A4D8-9AC7-401C-91AD-42144BE81FCA}"/>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EB3A268B-C8E9-4AAD-8EA6-E48296F6D2DB}"/>
    <cellStyle name="Normal 12 2 3 3 2 3" xfId="12749" xr:uid="{FBC10701-7F83-44F6-B8EA-B5EA30E80BE9}"/>
    <cellStyle name="Normal 12 2 3 3 3" xfId="5495" xr:uid="{00000000-0005-0000-0000-0000FE0D0000}"/>
    <cellStyle name="Normal 12 2 3 3 3 2" xfId="14821" xr:uid="{CD583BE0-FF82-41C0-ABF8-438DEB4CDFA5}"/>
    <cellStyle name="Normal 12 2 3 3 4" xfId="10604" xr:uid="{83C1F4CC-332F-4E07-810F-BA67C74C79DE}"/>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8247105D-D6A4-4F7F-8C0B-7BA7916C65B9}"/>
    <cellStyle name="Normal 12 2 3 4 2 3" xfId="13162" xr:uid="{39727108-0A81-474E-B69E-50FB9FADACC2}"/>
    <cellStyle name="Normal 12 2 3 4 3" xfId="5908" xr:uid="{00000000-0005-0000-0000-0000020E0000}"/>
    <cellStyle name="Normal 12 2 3 4 3 2" xfId="15234" xr:uid="{42D5257E-A4D7-46FE-87A8-7529C10FC59C}"/>
    <cellStyle name="Normal 12 2 3 4 4" xfId="11017" xr:uid="{16625711-2241-4458-8448-980ADF1A8121}"/>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FBB95B6C-0316-4E56-AE2A-26EA800E016A}"/>
    <cellStyle name="Normal 12 2 3 5 2 3" xfId="13575" xr:uid="{9AC69CD6-C22F-44D0-9152-F6F909E6FC72}"/>
    <cellStyle name="Normal 12 2 3 5 3" xfId="6321" xr:uid="{00000000-0005-0000-0000-0000060E0000}"/>
    <cellStyle name="Normal 12 2 3 5 3 2" xfId="15647" xr:uid="{F850FF18-5613-4321-B6D5-C32D8BCD6DC4}"/>
    <cellStyle name="Normal 12 2 3 5 4" xfId="11430" xr:uid="{2CDAAD4A-2674-4E54-BFD3-3B29B5FF0BC7}"/>
    <cellStyle name="Normal 12 2 3 6" xfId="2451" xr:uid="{00000000-0005-0000-0000-0000070E0000}"/>
    <cellStyle name="Normal 12 2 3 6 2" xfId="6734" xr:uid="{00000000-0005-0000-0000-0000080E0000}"/>
    <cellStyle name="Normal 12 2 3 6 2 2" xfId="16060" xr:uid="{02370C55-4033-41D0-97A0-3B532375FFCA}"/>
    <cellStyle name="Normal 12 2 3 6 3" xfId="11843" xr:uid="{CCB5DC1B-06D6-4D58-9E2F-21C78922D879}"/>
    <cellStyle name="Normal 12 2 3 7" xfId="4668" xr:uid="{00000000-0005-0000-0000-0000090E0000}"/>
    <cellStyle name="Normal 12 2 3 7 2" xfId="13994" xr:uid="{23B8147A-D445-4842-8E2B-F4094A77538D}"/>
    <cellStyle name="Normal 12 2 3 8" xfId="9018" xr:uid="{C3F41DC6-3A80-4145-A68D-169ABB54B6D0}"/>
    <cellStyle name="Normal 12 2 3 9" xfId="9777" xr:uid="{A126087A-0F85-4AA0-9E10-C2AFA8EF7F5C}"/>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AB1CCD11-D6CD-4E39-92AB-9A100292E958}"/>
    <cellStyle name="Normal 12 2 4 2 3" xfId="12333" xr:uid="{FDB415EC-3134-4C6D-B1B3-65617382DD8F}"/>
    <cellStyle name="Normal 12 2 4 3" xfId="5079" xr:uid="{00000000-0005-0000-0000-00000D0E0000}"/>
    <cellStyle name="Normal 12 2 4 3 2" xfId="14405" xr:uid="{C002FF5A-3A19-4FCD-9700-FD1EA838EE7A}"/>
    <cellStyle name="Normal 12 2 4 4" xfId="9236" xr:uid="{C3D0196D-4BB3-4870-9762-A3CF40E5B45B}"/>
    <cellStyle name="Normal 12 2 4 5" xfId="10188" xr:uid="{34C636DA-E3D2-42DD-BC4C-87F18B3EB1CC}"/>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E7B6399D-F59D-4A33-8A5C-3895414B959D}"/>
    <cellStyle name="Normal 12 2 5 2 3" xfId="12746" xr:uid="{98AF3B93-8AEC-4456-A98D-5348DF74853D}"/>
    <cellStyle name="Normal 12 2 5 3" xfId="5492" xr:uid="{00000000-0005-0000-0000-0000110E0000}"/>
    <cellStyle name="Normal 12 2 5 3 2" xfId="14818" xr:uid="{3E717905-3D64-42ED-B860-F740BF46488A}"/>
    <cellStyle name="Normal 12 2 5 4" xfId="10601" xr:uid="{666C8B7F-B32D-4BC8-BF68-810CDC5C3779}"/>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C093C163-1B3D-47A2-93A4-E40154692EBA}"/>
    <cellStyle name="Normal 12 2 6 2 3" xfId="13159" xr:uid="{E3BF966F-AEDC-41CE-83D0-64414D901739}"/>
    <cellStyle name="Normal 12 2 6 3" xfId="5905" xr:uid="{00000000-0005-0000-0000-0000150E0000}"/>
    <cellStyle name="Normal 12 2 6 3 2" xfId="15231" xr:uid="{FE0B82C7-4585-4933-A24B-E37AA1A9D119}"/>
    <cellStyle name="Normal 12 2 6 4" xfId="11014" xr:uid="{C586FD1E-D544-4DD0-BC67-E977B31C5723}"/>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D09C1666-460B-4F8C-8528-3E2AEBA4714E}"/>
    <cellStyle name="Normal 12 2 7 2 3" xfId="13572" xr:uid="{8E51F03F-4E29-4C06-95EC-69B1A47FE03D}"/>
    <cellStyle name="Normal 12 2 7 3" xfId="6318" xr:uid="{00000000-0005-0000-0000-0000190E0000}"/>
    <cellStyle name="Normal 12 2 7 3 2" xfId="15644" xr:uid="{42752E29-4655-4563-B0BF-F8A5EC0F2F7E}"/>
    <cellStyle name="Normal 12 2 7 4" xfId="11427" xr:uid="{85C8F08A-B8DE-48DC-8939-32E7748F080A}"/>
    <cellStyle name="Normal 12 2 8" xfId="2448" xr:uid="{00000000-0005-0000-0000-00001A0E0000}"/>
    <cellStyle name="Normal 12 2 8 2" xfId="6731" xr:uid="{00000000-0005-0000-0000-00001B0E0000}"/>
    <cellStyle name="Normal 12 2 8 2 2" xfId="16057" xr:uid="{7763C7DD-B501-4371-8DAA-64CD6E9B5244}"/>
    <cellStyle name="Normal 12 2 8 3" xfId="11840" xr:uid="{ED4C4B36-AD67-4049-B916-B4FFF397931F}"/>
    <cellStyle name="Normal 12 2 9" xfId="4665" xr:uid="{00000000-0005-0000-0000-00001C0E0000}"/>
    <cellStyle name="Normal 12 2 9 2" xfId="13991" xr:uid="{86AC0518-467D-446A-ADDD-A09DB621A7A6}"/>
    <cellStyle name="Normal 12 3" xfId="264" xr:uid="{00000000-0005-0000-0000-00001D0E0000}"/>
    <cellStyle name="Normal 12 3 10" xfId="9778" xr:uid="{71F660E4-A329-47C8-BF79-2850446A76F3}"/>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D53FF7F1-D9DD-449A-89F6-F7DE4585D4F0}"/>
    <cellStyle name="Normal 12 3 2 2 2 3" xfId="12338" xr:uid="{C3204807-EE17-4D35-8C9C-0D3137AE6C38}"/>
    <cellStyle name="Normal 12 3 2 2 3" xfId="5084" xr:uid="{00000000-0005-0000-0000-0000220E0000}"/>
    <cellStyle name="Normal 12 3 2 2 3 2" xfId="14410" xr:uid="{8F0694AF-061E-48D1-9149-AA4F20B0592E}"/>
    <cellStyle name="Normal 12 3 2 2 4" xfId="9505" xr:uid="{B127619B-367D-40AD-851E-01DDBB2DCD13}"/>
    <cellStyle name="Normal 12 3 2 2 5" xfId="10193" xr:uid="{30547E07-EF0B-4915-9431-92FD65E96EE6}"/>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B8C55E39-60EE-4092-9D56-EA83B6BA3D20}"/>
    <cellStyle name="Normal 12 3 2 3 2 3" xfId="12751" xr:uid="{B24CD045-D34B-4EF4-AFEC-3CAC487359A5}"/>
    <cellStyle name="Normal 12 3 2 3 3" xfId="5497" xr:uid="{00000000-0005-0000-0000-0000260E0000}"/>
    <cellStyle name="Normal 12 3 2 3 3 2" xfId="14823" xr:uid="{BC74BA06-19A4-4ECC-B8E8-9BEE2BAE3FB1}"/>
    <cellStyle name="Normal 12 3 2 3 4" xfId="10606" xr:uid="{A254C106-F314-442A-8437-9980428BDBBC}"/>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700B87F9-BF4F-439D-BD8A-4F17B1203390}"/>
    <cellStyle name="Normal 12 3 2 4 2 3" xfId="13164" xr:uid="{D7F31AFF-981C-4733-95C8-9459F334927A}"/>
    <cellStyle name="Normal 12 3 2 4 3" xfId="5910" xr:uid="{00000000-0005-0000-0000-00002A0E0000}"/>
    <cellStyle name="Normal 12 3 2 4 3 2" xfId="15236" xr:uid="{7D0A2101-8CF7-49BC-96A4-A2C60FF85460}"/>
    <cellStyle name="Normal 12 3 2 4 4" xfId="11019" xr:uid="{520C0F1B-3947-49D4-A4E0-BA5803EB9E89}"/>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4F404967-FC38-4AEF-816F-5BC0C5057CE3}"/>
    <cellStyle name="Normal 12 3 2 5 2 3" xfId="13577" xr:uid="{E3DEFFC7-1E98-4D68-92EF-0952A2E9C424}"/>
    <cellStyle name="Normal 12 3 2 5 3" xfId="6323" xr:uid="{00000000-0005-0000-0000-00002E0E0000}"/>
    <cellStyle name="Normal 12 3 2 5 3 2" xfId="15649" xr:uid="{05B64C39-74F8-4BA3-9636-314524F55BC3}"/>
    <cellStyle name="Normal 12 3 2 5 4" xfId="11432" xr:uid="{A6019C31-FC3A-45BF-B691-7C884D05DCB6}"/>
    <cellStyle name="Normal 12 3 2 6" xfId="2453" xr:uid="{00000000-0005-0000-0000-00002F0E0000}"/>
    <cellStyle name="Normal 12 3 2 6 2" xfId="6736" xr:uid="{00000000-0005-0000-0000-0000300E0000}"/>
    <cellStyle name="Normal 12 3 2 6 2 2" xfId="16062" xr:uid="{CE505847-448B-4773-A8D9-79F5DDF294CA}"/>
    <cellStyle name="Normal 12 3 2 6 3" xfId="11845" xr:uid="{F1A01382-DC2F-4B0B-B349-BB3D5F628913}"/>
    <cellStyle name="Normal 12 3 2 7" xfId="4670" xr:uid="{00000000-0005-0000-0000-0000310E0000}"/>
    <cellStyle name="Normal 12 3 2 7 2" xfId="13996" xr:uid="{2E7F2623-5365-4CCC-937A-9215E780F963}"/>
    <cellStyle name="Normal 12 3 2 8" xfId="9080" xr:uid="{403F3083-4A9F-4295-B676-C31241B8936E}"/>
    <cellStyle name="Normal 12 3 2 9" xfId="9779" xr:uid="{13ED5855-69F9-438E-A62C-A82D9F7C7BA3}"/>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304EFDC4-9C58-45E6-A14A-BDBBA972C46F}"/>
    <cellStyle name="Normal 12 3 3 2 3" xfId="12337" xr:uid="{3FA84317-1406-4854-8EE8-8C493B91B236}"/>
    <cellStyle name="Normal 12 3 3 3" xfId="5083" xr:uid="{00000000-0005-0000-0000-0000350E0000}"/>
    <cellStyle name="Normal 12 3 3 3 2" xfId="14409" xr:uid="{81A97912-920C-4211-A928-91E1DAFDDADA}"/>
    <cellStyle name="Normal 12 3 3 4" xfId="9298" xr:uid="{A6F9D711-F86A-406D-B160-91678C261745}"/>
    <cellStyle name="Normal 12 3 3 5" xfId="10192" xr:uid="{7D8A36F9-1B11-43CD-8DB4-D2A6DE05F53B}"/>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BF4F6EF1-973C-4ABD-85B3-2074C492BFF1}"/>
    <cellStyle name="Normal 12 3 4 2 3" xfId="12750" xr:uid="{E6769225-F5ED-4E34-B550-DC7A13E0A277}"/>
    <cellStyle name="Normal 12 3 4 3" xfId="5496" xr:uid="{00000000-0005-0000-0000-0000390E0000}"/>
    <cellStyle name="Normal 12 3 4 3 2" xfId="14822" xr:uid="{95F09F81-2667-4E6E-8B6E-61CA25B1A061}"/>
    <cellStyle name="Normal 12 3 4 4" xfId="10605" xr:uid="{CAF477A4-920B-4F37-9AE0-C05182F67E56}"/>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A1590B48-DB05-4F32-9E5F-F7357E5C3A55}"/>
    <cellStyle name="Normal 12 3 5 2 3" xfId="13163" xr:uid="{B8911C5A-CA20-41A6-8C55-28EF176F6D63}"/>
    <cellStyle name="Normal 12 3 5 3" xfId="5909" xr:uid="{00000000-0005-0000-0000-00003D0E0000}"/>
    <cellStyle name="Normal 12 3 5 3 2" xfId="15235" xr:uid="{BC1E9FA6-48AA-466D-89CB-7B62E6C8F423}"/>
    <cellStyle name="Normal 12 3 5 4" xfId="11018" xr:uid="{66D733B6-C582-4D61-A921-B6DA57887B75}"/>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2F2ADC8A-DD12-432A-B200-7929F646E38C}"/>
    <cellStyle name="Normal 12 3 6 2 3" xfId="13576" xr:uid="{1587D236-286C-4C46-B18F-F4E56B23431D}"/>
    <cellStyle name="Normal 12 3 6 3" xfId="6322" xr:uid="{00000000-0005-0000-0000-0000410E0000}"/>
    <cellStyle name="Normal 12 3 6 3 2" xfId="15648" xr:uid="{5E465369-8B68-4FFD-83C4-F2124276312F}"/>
    <cellStyle name="Normal 12 3 6 4" xfId="11431" xr:uid="{E4B1672A-5AE7-4F49-B19A-C0A3458CEAA9}"/>
    <cellStyle name="Normal 12 3 7" xfId="2452" xr:uid="{00000000-0005-0000-0000-0000420E0000}"/>
    <cellStyle name="Normal 12 3 7 2" xfId="6735" xr:uid="{00000000-0005-0000-0000-0000430E0000}"/>
    <cellStyle name="Normal 12 3 7 2 2" xfId="16061" xr:uid="{CFDFADF6-7FF3-43C3-843F-E6AEC0DCA7D5}"/>
    <cellStyle name="Normal 12 3 7 3" xfId="11844" xr:uid="{FC4D44B3-A397-41FB-8DF2-5DA7257E9789}"/>
    <cellStyle name="Normal 12 3 8" xfId="4669" xr:uid="{00000000-0005-0000-0000-0000440E0000}"/>
    <cellStyle name="Normal 12 3 8 2" xfId="13995" xr:uid="{CD2B1B30-793D-44F1-A165-59608F81EE4C}"/>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0B67EC68-CCB5-4786-B8BF-7C99D27A95F0}"/>
    <cellStyle name="Normal 12 4 2 2 3" xfId="12339" xr:uid="{0EE24C2A-7068-45C3-A8C6-119D40763381}"/>
    <cellStyle name="Normal 12 4 2 3" xfId="5085" xr:uid="{00000000-0005-0000-0000-0000490E0000}"/>
    <cellStyle name="Normal 12 4 2 3 2" xfId="14411" xr:uid="{EFD6A6D7-E491-4057-84AD-CFDA94587CDB}"/>
    <cellStyle name="Normal 12 4 2 4" xfId="9402" xr:uid="{F40C9AB7-F4D0-4A65-BBAA-FF5409160FE5}"/>
    <cellStyle name="Normal 12 4 2 5" xfId="10194" xr:uid="{05672965-9B0F-437C-9B91-2DCDFAFAAD10}"/>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0118ED1B-7570-4BDB-B953-2A6A597C785B}"/>
    <cellStyle name="Normal 12 4 3 2 3" xfId="12752" xr:uid="{FA14690E-7C73-469C-A92A-A6F0D68673F3}"/>
    <cellStyle name="Normal 12 4 3 3" xfId="5498" xr:uid="{00000000-0005-0000-0000-00004D0E0000}"/>
    <cellStyle name="Normal 12 4 3 3 2" xfId="14824" xr:uid="{B1F95CF0-A6FF-458F-BFF5-FFF5CA8B76F8}"/>
    <cellStyle name="Normal 12 4 3 4" xfId="10607" xr:uid="{35055686-145F-47C7-ACF4-BEC79A49EE8D}"/>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9D29B21C-2B82-4A2B-92D5-E9BD812CF085}"/>
    <cellStyle name="Normal 12 4 4 2 3" xfId="13165" xr:uid="{1953EAFF-E981-4F62-AA29-97736C110E43}"/>
    <cellStyle name="Normal 12 4 4 3" xfId="5911" xr:uid="{00000000-0005-0000-0000-0000510E0000}"/>
    <cellStyle name="Normal 12 4 4 3 2" xfId="15237" xr:uid="{1E51E55E-C710-4796-8F28-67EB97323D1D}"/>
    <cellStyle name="Normal 12 4 4 4" xfId="11020" xr:uid="{08D09476-068D-4853-B805-0407F5E1979F}"/>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6D48DB14-DFFA-4835-8F0E-5EFD00793871}"/>
    <cellStyle name="Normal 12 4 5 2 3" xfId="13578" xr:uid="{899CA322-37B4-4FBF-9FA4-7CB70FB217C0}"/>
    <cellStyle name="Normal 12 4 5 3" xfId="6324" xr:uid="{00000000-0005-0000-0000-0000550E0000}"/>
    <cellStyle name="Normal 12 4 5 3 2" xfId="15650" xr:uid="{4A689A76-48AB-4B15-BDA0-52E04745D336}"/>
    <cellStyle name="Normal 12 4 5 4" xfId="11433" xr:uid="{9BFF9974-AE79-46E1-AF0C-09F994DE09DA}"/>
    <cellStyle name="Normal 12 4 6" xfId="2454" xr:uid="{00000000-0005-0000-0000-0000560E0000}"/>
    <cellStyle name="Normal 12 4 6 2" xfId="6737" xr:uid="{00000000-0005-0000-0000-0000570E0000}"/>
    <cellStyle name="Normal 12 4 6 2 2" xfId="16063" xr:uid="{05D4A9C4-12C7-4DFF-B6C4-6F53273AEB01}"/>
    <cellStyle name="Normal 12 4 6 3" xfId="11846" xr:uid="{9856E8BA-DE9B-4A5F-AC6E-E427CDC8028E}"/>
    <cellStyle name="Normal 12 4 7" xfId="4671" xr:uid="{00000000-0005-0000-0000-0000580E0000}"/>
    <cellStyle name="Normal 12 4 7 2" xfId="13997" xr:uid="{5FD71FB6-488F-4182-A907-163E72F1089C}"/>
    <cellStyle name="Normal 12 4 8" xfId="8977" xr:uid="{5BFFE5F3-99F6-4DA1-A3EF-BF749B3B7ACB}"/>
    <cellStyle name="Normal 12 4 9" xfId="9780" xr:uid="{4001CEF8-680C-4C99-A8F8-078C8417BA9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6549" xr:uid="{09B1BBEC-53D6-40B1-8DB0-11449BC16B91}"/>
    <cellStyle name="Normal 12 6 2 3" xfId="12332" xr:uid="{0C33D905-2B76-4D82-8B9E-943BFB303D0F}"/>
    <cellStyle name="Normal 12 6 3" xfId="5078" xr:uid="{00000000-0005-0000-0000-00005D0E0000}"/>
    <cellStyle name="Normal 12 6 3 2" xfId="14404" xr:uid="{D9B45609-FDFD-45E5-A863-6D05E838A0F1}"/>
    <cellStyle name="Normal 12 6 4" xfId="9194" xr:uid="{92D32932-3865-4F6F-A551-9A99EC116A43}"/>
    <cellStyle name="Normal 12 6 5" xfId="10187" xr:uid="{67AF68AE-C2F0-469B-83EA-549DEC484FD1}"/>
    <cellStyle name="Normal 12 7" xfId="1183" xr:uid="{00000000-0005-0000-0000-00005E0E0000}"/>
    <cellStyle name="Normal 12 7 2" xfId="3414" xr:uid="{00000000-0005-0000-0000-00005F0E0000}"/>
    <cellStyle name="Normal 12 7 2 2" xfId="7636" xr:uid="{00000000-0005-0000-0000-0000600E0000}"/>
    <cellStyle name="Normal 12 7 2 2 2" xfId="16962" xr:uid="{A10F588D-7AEC-4750-B5CB-CE2EBAF938FF}"/>
    <cellStyle name="Normal 12 7 2 3" xfId="12745" xr:uid="{832D8F06-8ECD-4AEB-BDA3-83385396CCF7}"/>
    <cellStyle name="Normal 12 7 3" xfId="5491" xr:uid="{00000000-0005-0000-0000-0000610E0000}"/>
    <cellStyle name="Normal 12 7 3 2" xfId="14817" xr:uid="{1480C0E4-05D1-4B96-9A43-7B060A067198}"/>
    <cellStyle name="Normal 12 7 4" xfId="10600" xr:uid="{D8361407-5858-445B-AAC8-2A6CEE3CF617}"/>
    <cellStyle name="Normal 12 8" xfId="1597" xr:uid="{00000000-0005-0000-0000-0000620E0000}"/>
    <cellStyle name="Normal 12 8 2" xfId="3827" xr:uid="{00000000-0005-0000-0000-0000630E0000}"/>
    <cellStyle name="Normal 12 8 2 2" xfId="8049" xr:uid="{00000000-0005-0000-0000-0000640E0000}"/>
    <cellStyle name="Normal 12 8 2 2 2" xfId="17375" xr:uid="{C6CDF2C4-51E9-4B8B-8C22-940998E0CF29}"/>
    <cellStyle name="Normal 12 8 2 3" xfId="13158" xr:uid="{49BD9AA4-D5D8-4D28-ADE4-BBFB651A817B}"/>
    <cellStyle name="Normal 12 8 3" xfId="5904" xr:uid="{00000000-0005-0000-0000-0000650E0000}"/>
    <cellStyle name="Normal 12 8 3 2" xfId="15230" xr:uid="{EF8B0F0A-4CFB-487B-8245-9FA5577A7D9B}"/>
    <cellStyle name="Normal 12 8 4" xfId="11013" xr:uid="{203BFA8B-CBBA-4D2A-8A64-E96F6CF7EC37}"/>
    <cellStyle name="Normal 12 9" xfId="2011" xr:uid="{00000000-0005-0000-0000-0000660E0000}"/>
    <cellStyle name="Normal 12 9 2" xfId="4240" xr:uid="{00000000-0005-0000-0000-0000670E0000}"/>
    <cellStyle name="Normal 12 9 2 2" xfId="8462" xr:uid="{00000000-0005-0000-0000-0000680E0000}"/>
    <cellStyle name="Normal 12 9 2 2 2" xfId="17788" xr:uid="{BB66B205-03FD-4D00-A34B-156B9E5E8E1A}"/>
    <cellStyle name="Normal 12 9 2 3" xfId="13571" xr:uid="{AF862531-B919-4480-88CA-5FF9A4938069}"/>
    <cellStyle name="Normal 12 9 3" xfId="6317" xr:uid="{00000000-0005-0000-0000-0000690E0000}"/>
    <cellStyle name="Normal 12 9 3 2" xfId="15643" xr:uid="{B6D73869-67A5-4440-BAF4-DAF9988554E2}"/>
    <cellStyle name="Normal 12 9 4" xfId="11426" xr:uid="{0BEC876E-978A-4848-80A1-693DCDD4AFAE}"/>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65415692-908E-41B2-BD5D-E39E4AD2DE31}"/>
    <cellStyle name="Normal 14 2 2 3" xfId="12340" xr:uid="{F3F85B98-1746-41CC-8D12-23CCC817B8E5}"/>
    <cellStyle name="Normal 14 2 3" xfId="5086" xr:uid="{00000000-0005-0000-0000-0000700E0000}"/>
    <cellStyle name="Normal 14 2 3 2" xfId="14412" xr:uid="{CE6055ED-284D-48E5-A7E2-1E6F72314340}"/>
    <cellStyle name="Normal 14 2 4" xfId="9371" xr:uid="{E1AFB5B4-F468-480A-B09F-3374B2F03BDA}"/>
    <cellStyle name="Normal 14 2 5" xfId="10195" xr:uid="{A8693B32-1DB2-4CB2-9019-E53E856701D0}"/>
    <cellStyle name="Normal 14 3" xfId="1191" xr:uid="{00000000-0005-0000-0000-0000710E0000}"/>
    <cellStyle name="Normal 14 3 2" xfId="3422" xr:uid="{00000000-0005-0000-0000-0000720E0000}"/>
    <cellStyle name="Normal 14 3 2 2" xfId="7644" xr:uid="{00000000-0005-0000-0000-0000730E0000}"/>
    <cellStyle name="Normal 14 3 2 2 2" xfId="16970" xr:uid="{3987D523-7735-4DA3-8222-24CF0BC3B10E}"/>
    <cellStyle name="Normal 14 3 2 3" xfId="12753" xr:uid="{E9071A07-F371-4E1D-BC8F-736132C53254}"/>
    <cellStyle name="Normal 14 3 3" xfId="5499" xr:uid="{00000000-0005-0000-0000-0000740E0000}"/>
    <cellStyle name="Normal 14 3 3 2" xfId="14825" xr:uid="{8639E8F5-CB09-4D1C-9AE6-D95923F6FC61}"/>
    <cellStyle name="Normal 14 3 4" xfId="10608" xr:uid="{E4757F27-AF8B-487E-9133-7B4101481491}"/>
    <cellStyle name="Normal 14 4" xfId="1605" xr:uid="{00000000-0005-0000-0000-0000750E0000}"/>
    <cellStyle name="Normal 14 4 2" xfId="3835" xr:uid="{00000000-0005-0000-0000-0000760E0000}"/>
    <cellStyle name="Normal 14 4 2 2" xfId="8057" xr:uid="{00000000-0005-0000-0000-0000770E0000}"/>
    <cellStyle name="Normal 14 4 2 2 2" xfId="17383" xr:uid="{2D2F9F4A-85A2-4C8E-A6E5-BB73D372F5F3}"/>
    <cellStyle name="Normal 14 4 2 3" xfId="13166" xr:uid="{A7CCE5CD-432F-4658-88C1-2D012CBE024C}"/>
    <cellStyle name="Normal 14 4 3" xfId="5912" xr:uid="{00000000-0005-0000-0000-0000780E0000}"/>
    <cellStyle name="Normal 14 4 3 2" xfId="15238" xr:uid="{C0231430-AFB4-4C98-8130-A06E1CCB3BBE}"/>
    <cellStyle name="Normal 14 4 4" xfId="11021" xr:uid="{87BA7D1E-1CC6-46B7-8193-C92A2ECD68BC}"/>
    <cellStyle name="Normal 14 5" xfId="2019" xr:uid="{00000000-0005-0000-0000-0000790E0000}"/>
    <cellStyle name="Normal 14 5 2" xfId="4248" xr:uid="{00000000-0005-0000-0000-00007A0E0000}"/>
    <cellStyle name="Normal 14 5 2 2" xfId="8470" xr:uid="{00000000-0005-0000-0000-00007B0E0000}"/>
    <cellStyle name="Normal 14 5 2 2 2" xfId="17796" xr:uid="{1F403EEB-237D-4906-9B47-7E8BBD7739D6}"/>
    <cellStyle name="Normal 14 5 2 3" xfId="13579" xr:uid="{1824AF43-C535-426A-B517-646848A7FFA5}"/>
    <cellStyle name="Normal 14 5 3" xfId="6325" xr:uid="{00000000-0005-0000-0000-00007C0E0000}"/>
    <cellStyle name="Normal 14 5 3 2" xfId="15651" xr:uid="{9CD3E788-95C4-4F47-8628-73D7DFC38526}"/>
    <cellStyle name="Normal 14 5 4" xfId="11434" xr:uid="{BDEACDF7-3D7F-49EB-BBC6-EAE58F89E6FC}"/>
    <cellStyle name="Normal 14 6" xfId="2455" xr:uid="{00000000-0005-0000-0000-00007D0E0000}"/>
    <cellStyle name="Normal 14 6 2" xfId="6738" xr:uid="{00000000-0005-0000-0000-00007E0E0000}"/>
    <cellStyle name="Normal 14 6 2 2" xfId="16064" xr:uid="{D01C8145-CE41-4938-85E2-74D683B7F1C2}"/>
    <cellStyle name="Normal 14 6 3" xfId="11847" xr:uid="{141862F8-60BD-453F-BB8F-758F6160861B}"/>
    <cellStyle name="Normal 14 7" xfId="4672" xr:uid="{00000000-0005-0000-0000-00007F0E0000}"/>
    <cellStyle name="Normal 14 7 2" xfId="13998" xr:uid="{1538F28A-E08F-489D-8E76-006FDFA4D115}"/>
    <cellStyle name="Normal 14 8" xfId="8946" xr:uid="{DD997A1C-6669-41AA-8AC1-78121AFC796C}"/>
    <cellStyle name="Normal 14 9" xfId="9781" xr:uid="{85CF9E56-22FA-4CDC-A850-B27F1FE52144}"/>
    <cellStyle name="Normal 15" xfId="4496" xr:uid="{00000000-0005-0000-0000-0000800E0000}"/>
    <cellStyle name="Normal 15 2" xfId="9578" xr:uid="{99513E76-E7E2-49D8-ADC5-F882C61FFC79}"/>
    <cellStyle name="Normal 15 3" xfId="9155" xr:uid="{47700DD8-A88A-4CB4-BFAD-BA75A2D4FC8E}"/>
    <cellStyle name="Normal 15 4" xfId="13824" xr:uid="{3A0BF192-C9EE-4FFF-ADB8-0700D2930AB4}"/>
    <cellStyle name="Normal 16" xfId="4500" xr:uid="{00000000-0005-0000-0000-0000810E0000}"/>
    <cellStyle name="Normal 16 2" xfId="8715" xr:uid="{00000000-0005-0000-0000-0000820E0000}"/>
    <cellStyle name="Normal 16 2 2" xfId="18041" xr:uid="{1883B119-17A7-41C1-8C61-9780CF15A98F}"/>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3" xfId="18057" xr:uid="{2BB6A1B4-F4FA-401E-B3FA-D6326FE90422}"/>
    <cellStyle name="Normal 16 3 2 2 2 3" xfId="18054" xr:uid="{6784D99D-F6E9-4A02-88F0-F779D7DF4181}"/>
    <cellStyle name="Normal 16 3 2 2 3" xfId="18050" xr:uid="{2A3356DC-6859-429D-A2BF-12E86899CA27}"/>
    <cellStyle name="Normal 16 3 2 3" xfId="18047" xr:uid="{33D4296F-AB84-4949-836A-E0CF6FAF8D07}"/>
    <cellStyle name="Normal 16 3 3" xfId="18044" xr:uid="{31DAE89C-FF7A-41B3-B2A9-D72A172EE4BA}"/>
    <cellStyle name="Normal 16 4" xfId="9612" xr:uid="{8729F6E8-3534-4DAE-B0B2-B2AF3CDCD313}"/>
    <cellStyle name="Normal 16 5" xfId="13827" xr:uid="{DA5E061C-E115-4603-B05F-03265CBFBDEC}"/>
    <cellStyle name="Normal 17" xfId="8728" xr:uid="{3FF0972C-833B-4475-99D8-1A6907499E71}"/>
    <cellStyle name="Normal 17 2" xfId="9157" xr:uid="{6C872296-5E17-4821-9139-E52AD113B06C}"/>
    <cellStyle name="Normal 17 3" xfId="9154" xr:uid="{DC3FF210-EC1F-47CE-8CCE-F8F5460671B1}"/>
    <cellStyle name="Normal 17 4" xfId="18053" xr:uid="{96F30729-CA2C-46D3-BEC9-C2A188CCE33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460D4F19-C49B-4FE2-841B-9C8FED3B5756}"/>
    <cellStyle name="Normal 2 4 2 10 2 3" xfId="13580" xr:uid="{3CCEE652-8C65-441A-8C22-4CC9EED63EB1}"/>
    <cellStyle name="Normal 2 4 2 10 3" xfId="6326" xr:uid="{00000000-0005-0000-0000-0000910E0000}"/>
    <cellStyle name="Normal 2 4 2 10 3 2" xfId="15652" xr:uid="{265DFA06-E402-42F3-9779-54D8D4CF8B72}"/>
    <cellStyle name="Normal 2 4 2 10 4" xfId="11435" xr:uid="{713DFB8B-1194-4069-8FE8-ADA0163BE8D2}"/>
    <cellStyle name="Normal 2 4 2 11" xfId="2456" xr:uid="{00000000-0005-0000-0000-0000920E0000}"/>
    <cellStyle name="Normal 2 4 2 11 2" xfId="6739" xr:uid="{00000000-0005-0000-0000-0000930E0000}"/>
    <cellStyle name="Normal 2 4 2 11 2 2" xfId="16065" xr:uid="{E988B125-CC97-4344-8AA7-821527E324ED}"/>
    <cellStyle name="Normal 2 4 2 11 3" xfId="11848" xr:uid="{64BF403C-532F-491E-B741-993B90D21A38}"/>
    <cellStyle name="Normal 2 4 2 12" xfId="4673" xr:uid="{00000000-0005-0000-0000-0000940E0000}"/>
    <cellStyle name="Normal 2 4 2 12 2" xfId="13999" xr:uid="{08A9B8C6-AB99-4A2B-84AB-781955439712}"/>
    <cellStyle name="Normal 2 4 2 13" xfId="8757" xr:uid="{563A76DD-F7DD-49F0-A61E-0419F4C31301}"/>
    <cellStyle name="Normal 2 4 2 14" xfId="9782" xr:uid="{91285280-C94A-4CC0-9B23-0A464049B6E8}"/>
    <cellStyle name="Normal 2 4 2 2" xfId="280" xr:uid="{00000000-0005-0000-0000-0000950E0000}"/>
    <cellStyle name="Normal 2 4 2 3" xfId="281" xr:uid="{00000000-0005-0000-0000-0000960E0000}"/>
    <cellStyle name="Normal 2 4 2 3 10" xfId="4674" xr:uid="{00000000-0005-0000-0000-0000970E0000}"/>
    <cellStyle name="Normal 2 4 2 3 10 2" xfId="14000" xr:uid="{CEC1E872-253F-4F69-A930-CFC501657F2B}"/>
    <cellStyle name="Normal 2 4 2 3 11" xfId="8788" xr:uid="{EAD3D227-C8EF-4F54-8D24-EE1EA1F017BB}"/>
    <cellStyle name="Normal 2 4 2 3 12" xfId="9783" xr:uid="{B2802D7F-00D9-4E70-855D-6BB5FE8330A6}"/>
    <cellStyle name="Normal 2 4 2 3 2" xfId="282" xr:uid="{00000000-0005-0000-0000-0000980E0000}"/>
    <cellStyle name="Normal 2 4 2 3 2 10" xfId="8813" xr:uid="{C03AE35D-2438-4E07-AE9C-6D04EC6DA2B7}"/>
    <cellStyle name="Normal 2 4 2 3 2 11" xfId="9784" xr:uid="{F60BFF9E-2989-402F-B359-9E4885FE661F}"/>
    <cellStyle name="Normal 2 4 2 3 2 2" xfId="283" xr:uid="{00000000-0005-0000-0000-0000990E0000}"/>
    <cellStyle name="Normal 2 4 2 3 2 2 10" xfId="9785" xr:uid="{FEE36E76-43AC-44F3-B69C-5E351350F955}"/>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1233483D-344E-490B-ABD4-F824F3EC9A28}"/>
    <cellStyle name="Normal 2 4 2 3 2 2 2 2 2 3" xfId="12345" xr:uid="{C25A5986-3C93-4311-A831-037EDAC3E4FF}"/>
    <cellStyle name="Normal 2 4 2 3 2 2 2 2 3" xfId="5091" xr:uid="{00000000-0005-0000-0000-00009E0E0000}"/>
    <cellStyle name="Normal 2 4 2 3 2 2 2 2 3 2" xfId="14417" xr:uid="{6B6715C3-7482-4AC2-BFF2-2046730745C0}"/>
    <cellStyle name="Normal 2 4 2 3 2 2 2 2 4" xfId="9548" xr:uid="{29E7289E-B3F4-4F63-9B9C-B531B0E50CEB}"/>
    <cellStyle name="Normal 2 4 2 3 2 2 2 2 5" xfId="10200" xr:uid="{C8843386-C7BB-46D5-97D2-576A0F127D7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4F0FB1A6-F147-4755-AC97-2A3F512BFA7B}"/>
    <cellStyle name="Normal 2 4 2 3 2 2 2 3 2 3" xfId="12758" xr:uid="{E19A9256-A399-47CE-8C56-01E283D9C857}"/>
    <cellStyle name="Normal 2 4 2 3 2 2 2 3 3" xfId="5504" xr:uid="{00000000-0005-0000-0000-0000A20E0000}"/>
    <cellStyle name="Normal 2 4 2 3 2 2 2 3 3 2" xfId="14830" xr:uid="{9A44E764-6BAF-4497-AA12-9339BC119F5A}"/>
    <cellStyle name="Normal 2 4 2 3 2 2 2 3 4" xfId="10613" xr:uid="{A264BF75-FB42-4D0E-9042-090836357196}"/>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565EC0E4-3074-46D5-A38F-5DC337035476}"/>
    <cellStyle name="Normal 2 4 2 3 2 2 2 4 2 3" xfId="13171" xr:uid="{A811428F-43F1-4643-9DB6-6E724360431F}"/>
    <cellStyle name="Normal 2 4 2 3 2 2 2 4 3" xfId="5917" xr:uid="{00000000-0005-0000-0000-0000A60E0000}"/>
    <cellStyle name="Normal 2 4 2 3 2 2 2 4 3 2" xfId="15243" xr:uid="{949FB763-0A1A-47C3-B23F-CF0603B931E4}"/>
    <cellStyle name="Normal 2 4 2 3 2 2 2 4 4" xfId="11026" xr:uid="{0B53495A-CFC8-48CD-BB49-42152F260394}"/>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22199032-DE6E-4CD1-B2FC-E5883996BA3F}"/>
    <cellStyle name="Normal 2 4 2 3 2 2 2 5 2 3" xfId="13584" xr:uid="{1C6D66E1-2490-4EFB-A22A-4CD8B04F41DC}"/>
    <cellStyle name="Normal 2 4 2 3 2 2 2 5 3" xfId="6330" xr:uid="{00000000-0005-0000-0000-0000AA0E0000}"/>
    <cellStyle name="Normal 2 4 2 3 2 2 2 5 3 2" xfId="15656" xr:uid="{F83A11E1-F2FD-4FEC-994F-D1E1E0D45036}"/>
    <cellStyle name="Normal 2 4 2 3 2 2 2 5 4" xfId="11439" xr:uid="{7B94CC5E-D73D-4138-86A7-2C116EB4018C}"/>
    <cellStyle name="Normal 2 4 2 3 2 2 2 6" xfId="2460" xr:uid="{00000000-0005-0000-0000-0000AB0E0000}"/>
    <cellStyle name="Normal 2 4 2 3 2 2 2 6 2" xfId="6743" xr:uid="{00000000-0005-0000-0000-0000AC0E0000}"/>
    <cellStyle name="Normal 2 4 2 3 2 2 2 6 2 2" xfId="16069" xr:uid="{13D576D5-FC59-4FD5-ACB9-15A054320E58}"/>
    <cellStyle name="Normal 2 4 2 3 2 2 2 6 3" xfId="11852" xr:uid="{89AB6D44-BBB8-45D1-86FB-F487B107145F}"/>
    <cellStyle name="Normal 2 4 2 3 2 2 2 7" xfId="4677" xr:uid="{00000000-0005-0000-0000-0000AD0E0000}"/>
    <cellStyle name="Normal 2 4 2 3 2 2 2 7 2" xfId="14003" xr:uid="{677E8AC1-F1B5-4D8A-BBEE-84E12B49FC74}"/>
    <cellStyle name="Normal 2 4 2 3 2 2 2 8" xfId="9123" xr:uid="{9F0183A9-880D-46D9-BB7D-5696E4723F5F}"/>
    <cellStyle name="Normal 2 4 2 3 2 2 2 9" xfId="9786" xr:uid="{A3FB13D4-98E9-417E-89B5-E22F34403945}"/>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F0B1A3DE-57C9-400A-B302-D1104658E965}"/>
    <cellStyle name="Normal 2 4 2 3 2 2 3 2 3" xfId="12344" xr:uid="{3F9DAEE7-B37A-4B9C-BB16-429C52CB2A29}"/>
    <cellStyle name="Normal 2 4 2 3 2 2 3 3" xfId="5090" xr:uid="{00000000-0005-0000-0000-0000B10E0000}"/>
    <cellStyle name="Normal 2 4 2 3 2 2 3 3 2" xfId="14416" xr:uid="{45E7284D-BBA7-47A0-A9D6-C6C21DF7C5FD}"/>
    <cellStyle name="Normal 2 4 2 3 2 2 3 4" xfId="9341" xr:uid="{4F113FF5-050D-47D1-A7D5-F829C93D993D}"/>
    <cellStyle name="Normal 2 4 2 3 2 2 3 5" xfId="10199" xr:uid="{DC678A49-8E8C-4633-88FE-872F243F3125}"/>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7454D486-7566-40CC-B61C-4E25B57E28E0}"/>
    <cellStyle name="Normal 2 4 2 3 2 2 4 2 3" xfId="12757" xr:uid="{12B58A4E-2E65-4CFB-86A8-699E6273D323}"/>
    <cellStyle name="Normal 2 4 2 3 2 2 4 3" xfId="5503" xr:uid="{00000000-0005-0000-0000-0000B50E0000}"/>
    <cellStyle name="Normal 2 4 2 3 2 2 4 3 2" xfId="14829" xr:uid="{894D7804-F209-45CB-A468-07B4AF38E806}"/>
    <cellStyle name="Normal 2 4 2 3 2 2 4 4" xfId="10612" xr:uid="{B405F7E8-43BF-4750-AEF0-CFA0CA521B99}"/>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9F2A9CE6-96ED-4FC0-B10B-AE70F22A4C08}"/>
    <cellStyle name="Normal 2 4 2 3 2 2 5 2 3" xfId="13170" xr:uid="{D217CD1B-82CA-4A71-A512-753A8570714D}"/>
    <cellStyle name="Normal 2 4 2 3 2 2 5 3" xfId="5916" xr:uid="{00000000-0005-0000-0000-0000B90E0000}"/>
    <cellStyle name="Normal 2 4 2 3 2 2 5 3 2" xfId="15242" xr:uid="{8F9BF8A5-6AE2-463D-866E-5EAA62E04394}"/>
    <cellStyle name="Normal 2 4 2 3 2 2 5 4" xfId="11025" xr:uid="{A045F9D0-4E93-4342-8583-E7AD95BD3E6E}"/>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AF438CDD-CCD1-4D54-BD99-FF967B2675C4}"/>
    <cellStyle name="Normal 2 4 2 3 2 2 6 2 3" xfId="13583" xr:uid="{F284D4FD-A15E-49FD-9CBA-BF17E592DA4C}"/>
    <cellStyle name="Normal 2 4 2 3 2 2 6 3" xfId="6329" xr:uid="{00000000-0005-0000-0000-0000BD0E0000}"/>
    <cellStyle name="Normal 2 4 2 3 2 2 6 3 2" xfId="15655" xr:uid="{FD7E8E63-AFE5-4832-BD0A-5BDBECE98829}"/>
    <cellStyle name="Normal 2 4 2 3 2 2 6 4" xfId="11438" xr:uid="{595A914E-8EB0-4EC0-8407-ED17BB0D5EDE}"/>
    <cellStyle name="Normal 2 4 2 3 2 2 7" xfId="2459" xr:uid="{00000000-0005-0000-0000-0000BE0E0000}"/>
    <cellStyle name="Normal 2 4 2 3 2 2 7 2" xfId="6742" xr:uid="{00000000-0005-0000-0000-0000BF0E0000}"/>
    <cellStyle name="Normal 2 4 2 3 2 2 7 2 2" xfId="16068" xr:uid="{1C8D8CA8-E75A-4946-AE60-E03C0587AC87}"/>
    <cellStyle name="Normal 2 4 2 3 2 2 7 3" xfId="11851" xr:uid="{8560045B-060B-4E44-8D53-6D6B791A34D7}"/>
    <cellStyle name="Normal 2 4 2 3 2 2 8" xfId="4676" xr:uid="{00000000-0005-0000-0000-0000C00E0000}"/>
    <cellStyle name="Normal 2 4 2 3 2 2 8 2" xfId="14002" xr:uid="{27B818F3-3EDD-45E9-BCFB-2E189F090BE5}"/>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1FEE5D3B-7F68-4FC7-9C04-3E36B7D27B47}"/>
    <cellStyle name="Normal 2 4 2 3 2 3 2 2 3" xfId="12346" xr:uid="{D667E011-D5A5-4A67-9F25-E165A7C16F26}"/>
    <cellStyle name="Normal 2 4 2 3 2 3 2 3" xfId="5092" xr:uid="{00000000-0005-0000-0000-0000C50E0000}"/>
    <cellStyle name="Normal 2 4 2 3 2 3 2 3 2" xfId="14418" xr:uid="{6FCB846F-2481-4BB7-8B51-505C0E721460}"/>
    <cellStyle name="Normal 2 4 2 3 2 3 2 4" xfId="9445" xr:uid="{67F9E33C-8554-469D-8D7A-1147F632F3B0}"/>
    <cellStyle name="Normal 2 4 2 3 2 3 2 5" xfId="10201" xr:uid="{545F2751-B0B2-48DD-B685-40C406ADA33D}"/>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0BED5536-8AEA-489B-AC89-3521DA4FDE48}"/>
    <cellStyle name="Normal 2 4 2 3 2 3 3 2 3" xfId="12759" xr:uid="{CE549777-6B71-4043-8DAF-47362C7BD09B}"/>
    <cellStyle name="Normal 2 4 2 3 2 3 3 3" xfId="5505" xr:uid="{00000000-0005-0000-0000-0000C90E0000}"/>
    <cellStyle name="Normal 2 4 2 3 2 3 3 3 2" xfId="14831" xr:uid="{8FC0A3DE-8E05-4C1B-A499-4D0B86BA437D}"/>
    <cellStyle name="Normal 2 4 2 3 2 3 3 4" xfId="10614" xr:uid="{78EF6551-5C65-4D08-9ACD-9F85DEF0E511}"/>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03523D49-0542-48AA-9E60-EE227999608B}"/>
    <cellStyle name="Normal 2 4 2 3 2 3 4 2 3" xfId="13172" xr:uid="{2B292864-FCC8-4690-AF24-7FCA530576CC}"/>
    <cellStyle name="Normal 2 4 2 3 2 3 4 3" xfId="5918" xr:uid="{00000000-0005-0000-0000-0000CD0E0000}"/>
    <cellStyle name="Normal 2 4 2 3 2 3 4 3 2" xfId="15244" xr:uid="{661677A8-FD2C-497A-A8B3-48F5002F91C0}"/>
    <cellStyle name="Normal 2 4 2 3 2 3 4 4" xfId="11027" xr:uid="{97BD2154-753C-416D-A5A0-CD7CC96D377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E96D3ED9-3AC6-4DC3-A0A4-0399913A9B46}"/>
    <cellStyle name="Normal 2 4 2 3 2 3 5 2 3" xfId="13585" xr:uid="{9EC41E89-BB49-490F-A774-D07536CB6532}"/>
    <cellStyle name="Normal 2 4 2 3 2 3 5 3" xfId="6331" xr:uid="{00000000-0005-0000-0000-0000D10E0000}"/>
    <cellStyle name="Normal 2 4 2 3 2 3 5 3 2" xfId="15657" xr:uid="{91246935-887E-4B2A-B1DD-B56E1FF9F586}"/>
    <cellStyle name="Normal 2 4 2 3 2 3 5 4" xfId="11440" xr:uid="{3882EE7E-2402-4C67-B698-34DB4C4742B8}"/>
    <cellStyle name="Normal 2 4 2 3 2 3 6" xfId="2461" xr:uid="{00000000-0005-0000-0000-0000D20E0000}"/>
    <cellStyle name="Normal 2 4 2 3 2 3 6 2" xfId="6744" xr:uid="{00000000-0005-0000-0000-0000D30E0000}"/>
    <cellStyle name="Normal 2 4 2 3 2 3 6 2 2" xfId="16070" xr:uid="{9C04D5BB-0736-4080-AE68-367E9677DD88}"/>
    <cellStyle name="Normal 2 4 2 3 2 3 6 3" xfId="11853" xr:uid="{EB5B55B5-7F36-43F0-AA97-D8F19338AE6C}"/>
    <cellStyle name="Normal 2 4 2 3 2 3 7" xfId="4678" xr:uid="{00000000-0005-0000-0000-0000D40E0000}"/>
    <cellStyle name="Normal 2 4 2 3 2 3 7 2" xfId="14004" xr:uid="{1764E10F-044F-4849-9738-AE5CE55E6685}"/>
    <cellStyle name="Normal 2 4 2 3 2 3 8" xfId="9020" xr:uid="{5718F785-8E2C-4B45-91D1-4597173D90A6}"/>
    <cellStyle name="Normal 2 4 2 3 2 3 9" xfId="9787" xr:uid="{3BEA58B7-0617-4D2C-B5F9-C384A7533559}"/>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7BD7EBD7-CE32-4B58-B3A7-1418E9D5F0CB}"/>
    <cellStyle name="Normal 2 4 2 3 2 4 2 3" xfId="12343" xr:uid="{268ACB16-A2AE-424A-9FC2-BE299730CBF3}"/>
    <cellStyle name="Normal 2 4 2 3 2 4 3" xfId="5089" xr:uid="{00000000-0005-0000-0000-0000D80E0000}"/>
    <cellStyle name="Normal 2 4 2 3 2 4 3 2" xfId="14415" xr:uid="{CE6F2C89-3570-497E-8468-CB448D9A4F69}"/>
    <cellStyle name="Normal 2 4 2 3 2 4 4" xfId="9238" xr:uid="{BC6E5A3D-C256-46E9-A109-D643C24AA206}"/>
    <cellStyle name="Normal 2 4 2 3 2 4 5" xfId="10198" xr:uid="{196AEB75-1FD9-4038-B757-236D8CF5D5F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0DA6D263-2873-42C7-8803-AC6BE6F236A4}"/>
    <cellStyle name="Normal 2 4 2 3 2 5 2 3" xfId="12756" xr:uid="{97F1A8E0-62DE-4053-A440-72FB5EFD05FD}"/>
    <cellStyle name="Normal 2 4 2 3 2 5 3" xfId="5502" xr:uid="{00000000-0005-0000-0000-0000DC0E0000}"/>
    <cellStyle name="Normal 2 4 2 3 2 5 3 2" xfId="14828" xr:uid="{324F49EB-DE75-4609-9707-97B9F6213CE5}"/>
    <cellStyle name="Normal 2 4 2 3 2 5 4" xfId="10611" xr:uid="{B80B37E9-7EB9-4BDC-B3E7-75A18E70F05D}"/>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25AD7509-7A7F-4835-B287-B23962D700AC}"/>
    <cellStyle name="Normal 2 4 2 3 2 6 2 3" xfId="13169" xr:uid="{9C69E8CC-FAFC-4304-BE62-133B6FE79013}"/>
    <cellStyle name="Normal 2 4 2 3 2 6 3" xfId="5915" xr:uid="{00000000-0005-0000-0000-0000E00E0000}"/>
    <cellStyle name="Normal 2 4 2 3 2 6 3 2" xfId="15241" xr:uid="{C7A3902B-F475-45D7-94F4-8CC2C1FE76E8}"/>
    <cellStyle name="Normal 2 4 2 3 2 6 4" xfId="11024" xr:uid="{F58C35DF-5DD2-4CAE-AB6C-8DCA945D5D98}"/>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DCB848DD-8948-4C8A-BE10-333F4F9A8AF2}"/>
    <cellStyle name="Normal 2 4 2 3 2 7 2 3" xfId="13582" xr:uid="{1FDA07B5-B84F-4F35-9B90-53828069463E}"/>
    <cellStyle name="Normal 2 4 2 3 2 7 3" xfId="6328" xr:uid="{00000000-0005-0000-0000-0000E40E0000}"/>
    <cellStyle name="Normal 2 4 2 3 2 7 3 2" xfId="15654" xr:uid="{DC9C7581-E8D0-4CE7-B7ED-E99E718CAEAD}"/>
    <cellStyle name="Normal 2 4 2 3 2 7 4" xfId="11437" xr:uid="{41308EFC-DEB0-4749-A8C6-0943A75740FD}"/>
    <cellStyle name="Normal 2 4 2 3 2 8" xfId="2458" xr:uid="{00000000-0005-0000-0000-0000E50E0000}"/>
    <cellStyle name="Normal 2 4 2 3 2 8 2" xfId="6741" xr:uid="{00000000-0005-0000-0000-0000E60E0000}"/>
    <cellStyle name="Normal 2 4 2 3 2 8 2 2" xfId="16067" xr:uid="{A08CCC55-E173-45B8-A619-85B03756D142}"/>
    <cellStyle name="Normal 2 4 2 3 2 8 3" xfId="11850" xr:uid="{56A53466-ECFE-473F-92F6-0228CF359227}"/>
    <cellStyle name="Normal 2 4 2 3 2 9" xfId="4675" xr:uid="{00000000-0005-0000-0000-0000E70E0000}"/>
    <cellStyle name="Normal 2 4 2 3 2 9 2" xfId="14001" xr:uid="{F1F90ADA-FBD2-4175-AD4E-D7994A66A9E1}"/>
    <cellStyle name="Normal 2 4 2 3 3" xfId="286" xr:uid="{00000000-0005-0000-0000-0000E80E0000}"/>
    <cellStyle name="Normal 2 4 2 3 3 10" xfId="9788" xr:uid="{62EB075D-7EBE-4E03-981A-1CFF807F11CE}"/>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DA86F486-FA83-426D-A7D5-6DC7A773A434}"/>
    <cellStyle name="Normal 2 4 2 3 3 2 2 2 3" xfId="12348" xr:uid="{E1D8C721-A9B5-4579-A644-2B876AB1C76C}"/>
    <cellStyle name="Normal 2 4 2 3 3 2 2 3" xfId="5094" xr:uid="{00000000-0005-0000-0000-0000ED0E0000}"/>
    <cellStyle name="Normal 2 4 2 3 3 2 2 3 2" xfId="14420" xr:uid="{E6D19B7C-5BF1-4087-913D-DA4E4014AFC0}"/>
    <cellStyle name="Normal 2 4 2 3 3 2 2 4" xfId="9523" xr:uid="{49BCB42B-3FEB-4D87-8E20-52FE775F87DD}"/>
    <cellStyle name="Normal 2 4 2 3 3 2 2 5" xfId="10203" xr:uid="{5BD77926-E17E-41F1-8ED9-21392C1ECE6B}"/>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8CBAB19D-074B-4B6E-BF38-2064D7D5AB75}"/>
    <cellStyle name="Normal 2 4 2 3 3 2 3 2 3" xfId="12761" xr:uid="{DAEB131D-A5CF-443C-8D5D-5A14B20E0279}"/>
    <cellStyle name="Normal 2 4 2 3 3 2 3 3" xfId="5507" xr:uid="{00000000-0005-0000-0000-0000F10E0000}"/>
    <cellStyle name="Normal 2 4 2 3 3 2 3 3 2" xfId="14833" xr:uid="{B20137B9-5E60-4D6D-83E8-FCD6826A4F91}"/>
    <cellStyle name="Normal 2 4 2 3 3 2 3 4" xfId="10616" xr:uid="{637ACF46-9EE0-472E-B60A-A243559E4B52}"/>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CC7C33F6-21F6-45D3-B791-D606BBF4AF47}"/>
    <cellStyle name="Normal 2 4 2 3 3 2 4 2 3" xfId="13174" xr:uid="{78E38F0D-DBB6-4D67-9E43-1F7CB928CF9D}"/>
    <cellStyle name="Normal 2 4 2 3 3 2 4 3" xfId="5920" xr:uid="{00000000-0005-0000-0000-0000F50E0000}"/>
    <cellStyle name="Normal 2 4 2 3 3 2 4 3 2" xfId="15246" xr:uid="{A44ECC83-0E05-487E-8873-3471AD53846A}"/>
    <cellStyle name="Normal 2 4 2 3 3 2 4 4" xfId="11029" xr:uid="{9092B4DA-B9E0-4187-AEA2-6328B6EF84D4}"/>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00B274E7-1C90-4CCE-B794-74578CEDCDC1}"/>
    <cellStyle name="Normal 2 4 2 3 3 2 5 2 3" xfId="13587" xr:uid="{2C49FDD8-BEEA-42B4-B34A-202C5E918C30}"/>
    <cellStyle name="Normal 2 4 2 3 3 2 5 3" xfId="6333" xr:uid="{00000000-0005-0000-0000-0000F90E0000}"/>
    <cellStyle name="Normal 2 4 2 3 3 2 5 3 2" xfId="15659" xr:uid="{2587D1DF-86C7-4D72-A007-0D13BF153A48}"/>
    <cellStyle name="Normal 2 4 2 3 3 2 5 4" xfId="11442" xr:uid="{608D66A6-AB2C-462B-ABC4-F1015559A5E5}"/>
    <cellStyle name="Normal 2 4 2 3 3 2 6" xfId="2463" xr:uid="{00000000-0005-0000-0000-0000FA0E0000}"/>
    <cellStyle name="Normal 2 4 2 3 3 2 6 2" xfId="6746" xr:uid="{00000000-0005-0000-0000-0000FB0E0000}"/>
    <cellStyle name="Normal 2 4 2 3 3 2 6 2 2" xfId="16072" xr:uid="{4573FE6A-2EB7-4D46-824E-0F79914EE224}"/>
    <cellStyle name="Normal 2 4 2 3 3 2 6 3" xfId="11855" xr:uid="{A96E38C2-3EA7-4623-9A33-B3B4C777626B}"/>
    <cellStyle name="Normal 2 4 2 3 3 2 7" xfId="4680" xr:uid="{00000000-0005-0000-0000-0000FC0E0000}"/>
    <cellStyle name="Normal 2 4 2 3 3 2 7 2" xfId="14006" xr:uid="{B5C6BB31-5EF8-4162-B2A0-CAC4FDE1602B}"/>
    <cellStyle name="Normal 2 4 2 3 3 2 8" xfId="9098" xr:uid="{15335B31-FFDD-479D-88EC-FAB83DC4E6EC}"/>
    <cellStyle name="Normal 2 4 2 3 3 2 9" xfId="9789" xr:uid="{844345A7-9520-45F0-A170-874FEA28605B}"/>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2008EC15-3372-4764-BB1B-2FE2E9F1EAA9}"/>
    <cellStyle name="Normal 2 4 2 3 3 3 2 3" xfId="12347" xr:uid="{5EC73596-1767-483E-B9F4-24AE16406238}"/>
    <cellStyle name="Normal 2 4 2 3 3 3 3" xfId="5093" xr:uid="{00000000-0005-0000-0000-0000000F0000}"/>
    <cellStyle name="Normal 2 4 2 3 3 3 3 2" xfId="14419" xr:uid="{FF614CD4-33A4-44CD-8292-9E78B6B7456F}"/>
    <cellStyle name="Normal 2 4 2 3 3 3 4" xfId="9316" xr:uid="{C8C83D09-5A3A-4C90-8A04-9D7CD8C85B11}"/>
    <cellStyle name="Normal 2 4 2 3 3 3 5" xfId="10202" xr:uid="{8F2779BE-3627-4159-BC18-1785BE1E869E}"/>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8C410DA6-DCB5-4BBF-9806-338041827C71}"/>
    <cellStyle name="Normal 2 4 2 3 3 4 2 3" xfId="12760" xr:uid="{03B3FA2D-B79F-44C7-83BF-AC7AB6A37F9C}"/>
    <cellStyle name="Normal 2 4 2 3 3 4 3" xfId="5506" xr:uid="{00000000-0005-0000-0000-0000040F0000}"/>
    <cellStyle name="Normal 2 4 2 3 3 4 3 2" xfId="14832" xr:uid="{7C07E0A5-1A69-40CD-BFC7-197A75A23600}"/>
    <cellStyle name="Normal 2 4 2 3 3 4 4" xfId="10615" xr:uid="{37785F3A-2736-4014-8B95-29AC412C18CF}"/>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E33495DC-86E7-445B-8E29-4537362E635D}"/>
    <cellStyle name="Normal 2 4 2 3 3 5 2 3" xfId="13173" xr:uid="{3641102B-3E11-44D7-AEE0-00A419E0D7B6}"/>
    <cellStyle name="Normal 2 4 2 3 3 5 3" xfId="5919" xr:uid="{00000000-0005-0000-0000-0000080F0000}"/>
    <cellStyle name="Normal 2 4 2 3 3 5 3 2" xfId="15245" xr:uid="{D699A508-D992-4AB1-A8D2-B4AA40DD4F4B}"/>
    <cellStyle name="Normal 2 4 2 3 3 5 4" xfId="11028" xr:uid="{4F9B419F-3185-4F3F-B3AB-BD33519CBD17}"/>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E7BDA897-9B36-4E6F-B2E4-7507B25C0D88}"/>
    <cellStyle name="Normal 2 4 2 3 3 6 2 3" xfId="13586" xr:uid="{3C131A15-C17E-4A6A-9DFE-7AEC6BB1EDE5}"/>
    <cellStyle name="Normal 2 4 2 3 3 6 3" xfId="6332" xr:uid="{00000000-0005-0000-0000-00000C0F0000}"/>
    <cellStyle name="Normal 2 4 2 3 3 6 3 2" xfId="15658" xr:uid="{89C72670-221E-450D-974C-51A9E06B147B}"/>
    <cellStyle name="Normal 2 4 2 3 3 6 4" xfId="11441" xr:uid="{08208D4B-27A3-4BEF-9159-1DD5FD5B0C31}"/>
    <cellStyle name="Normal 2 4 2 3 3 7" xfId="2462" xr:uid="{00000000-0005-0000-0000-00000D0F0000}"/>
    <cellStyle name="Normal 2 4 2 3 3 7 2" xfId="6745" xr:uid="{00000000-0005-0000-0000-00000E0F0000}"/>
    <cellStyle name="Normal 2 4 2 3 3 7 2 2" xfId="16071" xr:uid="{13DBAA84-D15F-497D-8464-BC98F35A84D9}"/>
    <cellStyle name="Normal 2 4 2 3 3 7 3" xfId="11854" xr:uid="{F0850FD0-AAE9-44C9-BFB8-BCCB059EFE24}"/>
    <cellStyle name="Normal 2 4 2 3 3 8" xfId="4679" xr:uid="{00000000-0005-0000-0000-00000F0F0000}"/>
    <cellStyle name="Normal 2 4 2 3 3 8 2" xfId="14005" xr:uid="{66230ADC-6AE6-496F-94D1-0C069741E0F5}"/>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148E70A0-CDBD-4DD2-8FE0-7BF7F087491D}"/>
    <cellStyle name="Normal 2 4 2 3 4 2 2 3" xfId="12349" xr:uid="{3A6CB1E5-C0CD-4E6D-93F2-4990516E4172}"/>
    <cellStyle name="Normal 2 4 2 3 4 2 3" xfId="5095" xr:uid="{00000000-0005-0000-0000-0000140F0000}"/>
    <cellStyle name="Normal 2 4 2 3 4 2 3 2" xfId="14421" xr:uid="{5A31F9AE-C1E4-49B9-83FE-22ED294CF2A8}"/>
    <cellStyle name="Normal 2 4 2 3 4 2 4" xfId="9420" xr:uid="{49E252B3-99BC-416A-A0CB-FE2641ECFDE3}"/>
    <cellStyle name="Normal 2 4 2 3 4 2 5" xfId="10204" xr:uid="{C8035FE9-6557-4D9F-ADEE-EB5FC458C92B}"/>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A636DE78-5BCE-4963-98B1-DCEB76958665}"/>
    <cellStyle name="Normal 2 4 2 3 4 3 2 3" xfId="12762" xr:uid="{CC80D5D8-9295-431B-A291-41EAEA15AC64}"/>
    <cellStyle name="Normal 2 4 2 3 4 3 3" xfId="5508" xr:uid="{00000000-0005-0000-0000-0000180F0000}"/>
    <cellStyle name="Normal 2 4 2 3 4 3 3 2" xfId="14834" xr:uid="{2BA91134-E3EB-47D6-AD82-F4E102BA1374}"/>
    <cellStyle name="Normal 2 4 2 3 4 3 4" xfId="10617" xr:uid="{45469A73-4A62-4FA8-98D2-F6A5D9F4885D}"/>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C2450F63-5C4A-4E0A-BE30-03873C5E36C4}"/>
    <cellStyle name="Normal 2 4 2 3 4 4 2 3" xfId="13175" xr:uid="{23309585-91DB-40EB-8E47-5D41D37AA55A}"/>
    <cellStyle name="Normal 2 4 2 3 4 4 3" xfId="5921" xr:uid="{00000000-0005-0000-0000-00001C0F0000}"/>
    <cellStyle name="Normal 2 4 2 3 4 4 3 2" xfId="15247" xr:uid="{47BE35DA-629E-4A83-8286-047006505BB3}"/>
    <cellStyle name="Normal 2 4 2 3 4 4 4" xfId="11030" xr:uid="{427F8FA2-0F43-4966-9A09-41CF88A55AB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0C0A7A9D-72BF-4C0E-B634-3993F1B2A215}"/>
    <cellStyle name="Normal 2 4 2 3 4 5 2 3" xfId="13588" xr:uid="{27DCA0BF-667E-4878-967D-5A4E178D339C}"/>
    <cellStyle name="Normal 2 4 2 3 4 5 3" xfId="6334" xr:uid="{00000000-0005-0000-0000-0000200F0000}"/>
    <cellStyle name="Normal 2 4 2 3 4 5 3 2" xfId="15660" xr:uid="{3512740C-49E3-497B-9657-B81E616BA993}"/>
    <cellStyle name="Normal 2 4 2 3 4 5 4" xfId="11443" xr:uid="{EBEF8137-3897-4BFD-8A44-E354A0901845}"/>
    <cellStyle name="Normal 2 4 2 3 4 6" xfId="2464" xr:uid="{00000000-0005-0000-0000-0000210F0000}"/>
    <cellStyle name="Normal 2 4 2 3 4 6 2" xfId="6747" xr:uid="{00000000-0005-0000-0000-0000220F0000}"/>
    <cellStyle name="Normal 2 4 2 3 4 6 2 2" xfId="16073" xr:uid="{5ED75804-413B-49DB-A282-0C2803A178B8}"/>
    <cellStyle name="Normal 2 4 2 3 4 6 3" xfId="11856" xr:uid="{059B4E95-586D-436B-9791-781DA605BBC2}"/>
    <cellStyle name="Normal 2 4 2 3 4 7" xfId="4681" xr:uid="{00000000-0005-0000-0000-0000230F0000}"/>
    <cellStyle name="Normal 2 4 2 3 4 7 2" xfId="14007" xr:uid="{58CE2B3C-376A-45BF-BA4B-758D57206CF3}"/>
    <cellStyle name="Normal 2 4 2 3 4 8" xfId="8995" xr:uid="{EEE25A27-4C18-4948-8341-FF27707A7A86}"/>
    <cellStyle name="Normal 2 4 2 3 4 9" xfId="9790" xr:uid="{033F9DB2-DA4D-4443-98D7-02C9BCCF6299}"/>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02B49A92-9EE8-48A1-ABD3-F13DD9D5FEA7}"/>
    <cellStyle name="Normal 2 4 2 3 5 2 3" xfId="12342" xr:uid="{9F18F6A8-5B4A-48B7-8D94-04D0D1409F29}"/>
    <cellStyle name="Normal 2 4 2 3 5 3" xfId="5088" xr:uid="{00000000-0005-0000-0000-0000270F0000}"/>
    <cellStyle name="Normal 2 4 2 3 5 3 2" xfId="14414" xr:uid="{71AA57A5-6589-46B9-922C-2BEF976A22BF}"/>
    <cellStyle name="Normal 2 4 2 3 5 4" xfId="9212" xr:uid="{39F1BF9F-C79C-4226-B2D8-665EAA6F3686}"/>
    <cellStyle name="Normal 2 4 2 3 5 5" xfId="10197" xr:uid="{F2952D17-CD60-4821-803D-1A5C0C973A37}"/>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7311E380-371F-40BE-9251-6C949ECC6600}"/>
    <cellStyle name="Normal 2 4 2 3 6 2 3" xfId="12755" xr:uid="{6467CBED-F9EB-40CD-A602-1680CDC25504}"/>
    <cellStyle name="Normal 2 4 2 3 6 3" xfId="5501" xr:uid="{00000000-0005-0000-0000-00002B0F0000}"/>
    <cellStyle name="Normal 2 4 2 3 6 3 2" xfId="14827" xr:uid="{36123B7B-F258-4E19-9326-9C5FA32C2DF6}"/>
    <cellStyle name="Normal 2 4 2 3 6 4" xfId="10610" xr:uid="{7090B84D-C3CA-48E4-9CAB-CBEBC00FC85D}"/>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8B987973-053C-4128-BECD-170D80F91A19}"/>
    <cellStyle name="Normal 2 4 2 3 7 2 3" xfId="13168" xr:uid="{030F0038-73FF-4BD0-AEF0-A9CAA3765DBC}"/>
    <cellStyle name="Normal 2 4 2 3 7 3" xfId="5914" xr:uid="{00000000-0005-0000-0000-00002F0F0000}"/>
    <cellStyle name="Normal 2 4 2 3 7 3 2" xfId="15240" xr:uid="{BF396919-BED5-410F-9648-5C4A8ADE0201}"/>
    <cellStyle name="Normal 2 4 2 3 7 4" xfId="11023" xr:uid="{DA9DD2C0-F381-47BF-A7D1-8533B5A2AFE2}"/>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58C28B9A-F3C8-4758-91E3-D058136FED37}"/>
    <cellStyle name="Normal 2 4 2 3 8 2 3" xfId="13581" xr:uid="{182F5CCB-54D5-4B1A-BFA7-1A5E2D72C7F7}"/>
    <cellStyle name="Normal 2 4 2 3 8 3" xfId="6327" xr:uid="{00000000-0005-0000-0000-0000330F0000}"/>
    <cellStyle name="Normal 2 4 2 3 8 3 2" xfId="15653" xr:uid="{0AA3F9C7-39A7-4700-8BF2-D630EA119239}"/>
    <cellStyle name="Normal 2 4 2 3 8 4" xfId="11436" xr:uid="{781AF732-978F-4D9E-BCDF-BC30D3BF8C27}"/>
    <cellStyle name="Normal 2 4 2 3 9" xfId="2457" xr:uid="{00000000-0005-0000-0000-0000340F0000}"/>
    <cellStyle name="Normal 2 4 2 3 9 2" xfId="6740" xr:uid="{00000000-0005-0000-0000-0000350F0000}"/>
    <cellStyle name="Normal 2 4 2 3 9 2 2" xfId="16066" xr:uid="{83BEB599-20AB-4A4D-B495-C8769A2640B6}"/>
    <cellStyle name="Normal 2 4 2 3 9 3" xfId="11849" xr:uid="{2F34FF53-F975-42ED-A017-F8336ADA4C8C}"/>
    <cellStyle name="Normal 2 4 2 4" xfId="289" xr:uid="{00000000-0005-0000-0000-0000360F0000}"/>
    <cellStyle name="Normal 2 4 2 4 10" xfId="8812" xr:uid="{C2E08BA7-2068-4F74-AFE2-E0AED0B82FE2}"/>
    <cellStyle name="Normal 2 4 2 4 11" xfId="9791" xr:uid="{3558C28E-59F8-4C1E-ACEC-1C7F5A8FF623}"/>
    <cellStyle name="Normal 2 4 2 4 2" xfId="290" xr:uid="{00000000-0005-0000-0000-0000370F0000}"/>
    <cellStyle name="Normal 2 4 2 4 2 10" xfId="9792" xr:uid="{D540CCE8-DFA1-4C2F-83F4-150A824ED42A}"/>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46DD52BC-60E1-4C61-AC1F-B1FD30AF954E}"/>
    <cellStyle name="Normal 2 4 2 4 2 2 2 2 3" xfId="12352" xr:uid="{6A620146-9272-47DC-A2FF-841CFFDC2DA8}"/>
    <cellStyle name="Normal 2 4 2 4 2 2 2 3" xfId="5098" xr:uid="{00000000-0005-0000-0000-00003C0F0000}"/>
    <cellStyle name="Normal 2 4 2 4 2 2 2 3 2" xfId="14424" xr:uid="{F51C5E54-B0EE-412F-BF0A-942293697D30}"/>
    <cellStyle name="Normal 2 4 2 4 2 2 2 4" xfId="9547" xr:uid="{F8909421-8B16-4168-8B85-A5523C430C3C}"/>
    <cellStyle name="Normal 2 4 2 4 2 2 2 5" xfId="10207" xr:uid="{68010193-293E-456F-A55F-558CCBFF3A95}"/>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76A68877-1020-4F3A-AD57-88DF848AEA91}"/>
    <cellStyle name="Normal 2 4 2 4 2 2 3 2 3" xfId="12765" xr:uid="{BC596645-E97A-4B47-9057-A51F51A3DD10}"/>
    <cellStyle name="Normal 2 4 2 4 2 2 3 3" xfId="5511" xr:uid="{00000000-0005-0000-0000-0000400F0000}"/>
    <cellStyle name="Normal 2 4 2 4 2 2 3 3 2" xfId="14837" xr:uid="{6360D326-8192-4C63-9D3C-8C486361E136}"/>
    <cellStyle name="Normal 2 4 2 4 2 2 3 4" xfId="10620" xr:uid="{7B56E31B-3707-43CE-AD78-B4B841511E7A}"/>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484012C6-CBA5-4850-9C1E-A939C0148D9D}"/>
    <cellStyle name="Normal 2 4 2 4 2 2 4 2 3" xfId="13178" xr:uid="{3EAD9BD5-33A6-4EC1-B092-95AA8AFA9179}"/>
    <cellStyle name="Normal 2 4 2 4 2 2 4 3" xfId="5924" xr:uid="{00000000-0005-0000-0000-0000440F0000}"/>
    <cellStyle name="Normal 2 4 2 4 2 2 4 3 2" xfId="15250" xr:uid="{441B6BB6-AAC6-4458-BBA9-8CFDAEFE2E6E}"/>
    <cellStyle name="Normal 2 4 2 4 2 2 4 4" xfId="11033" xr:uid="{BDB5CE68-6802-4A4C-BF64-63CE542EFE7F}"/>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831EDBA9-D63F-4708-8A52-8086BAE47C4B}"/>
    <cellStyle name="Normal 2 4 2 4 2 2 5 2 3" xfId="13591" xr:uid="{5976206D-F6EF-4AF7-A8EB-A82A8B7C570E}"/>
    <cellStyle name="Normal 2 4 2 4 2 2 5 3" xfId="6337" xr:uid="{00000000-0005-0000-0000-0000480F0000}"/>
    <cellStyle name="Normal 2 4 2 4 2 2 5 3 2" xfId="15663" xr:uid="{4B6202C8-BE9B-487B-81B8-61032BECF6C1}"/>
    <cellStyle name="Normal 2 4 2 4 2 2 5 4" xfId="11446" xr:uid="{5BB1E62E-4289-480D-A159-41406510F48C}"/>
    <cellStyle name="Normal 2 4 2 4 2 2 6" xfId="2467" xr:uid="{00000000-0005-0000-0000-0000490F0000}"/>
    <cellStyle name="Normal 2 4 2 4 2 2 6 2" xfId="6750" xr:uid="{00000000-0005-0000-0000-00004A0F0000}"/>
    <cellStyle name="Normal 2 4 2 4 2 2 6 2 2" xfId="16076" xr:uid="{25889C7A-DC91-4BAA-A706-3B1D00544AD4}"/>
    <cellStyle name="Normal 2 4 2 4 2 2 6 3" xfId="11859" xr:uid="{E1E69860-7465-4681-8BBA-7CF400CF779B}"/>
    <cellStyle name="Normal 2 4 2 4 2 2 7" xfId="4684" xr:uid="{00000000-0005-0000-0000-00004B0F0000}"/>
    <cellStyle name="Normal 2 4 2 4 2 2 7 2" xfId="14010" xr:uid="{4CE1A794-F9B4-4730-983C-6777870C2382}"/>
    <cellStyle name="Normal 2 4 2 4 2 2 8" xfId="9122" xr:uid="{861CB008-611F-4F3F-9D09-5BCA5A4CB255}"/>
    <cellStyle name="Normal 2 4 2 4 2 2 9" xfId="9793" xr:uid="{26E69D6F-E4D0-4701-8D27-9F9BC1C73228}"/>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8256C22E-1E89-4080-A7CF-9FFCFA26500B}"/>
    <cellStyle name="Normal 2 4 2 4 2 3 2 3" xfId="12351" xr:uid="{3A73B3F0-87FA-432C-9EF0-211BE1DA310E}"/>
    <cellStyle name="Normal 2 4 2 4 2 3 3" xfId="5097" xr:uid="{00000000-0005-0000-0000-00004F0F0000}"/>
    <cellStyle name="Normal 2 4 2 4 2 3 3 2" xfId="14423" xr:uid="{5C66DF46-C8AE-4962-B7A5-746570EC9768}"/>
    <cellStyle name="Normal 2 4 2 4 2 3 4" xfId="9340" xr:uid="{2D1F2F91-F6E8-42AC-98D0-B8667E0ECE37}"/>
    <cellStyle name="Normal 2 4 2 4 2 3 5" xfId="10206" xr:uid="{F1262D94-6715-4521-B003-FBDF4F2EA1E8}"/>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5C098D61-1AE2-45EA-9BD4-84EB8DB0820E}"/>
    <cellStyle name="Normal 2 4 2 4 2 4 2 3" xfId="12764" xr:uid="{24AE3FAD-24A4-4839-B288-F08BBBD04105}"/>
    <cellStyle name="Normal 2 4 2 4 2 4 3" xfId="5510" xr:uid="{00000000-0005-0000-0000-0000530F0000}"/>
    <cellStyle name="Normal 2 4 2 4 2 4 3 2" xfId="14836" xr:uid="{91A825B9-DB93-4F6A-B25F-620C608E1096}"/>
    <cellStyle name="Normal 2 4 2 4 2 4 4" xfId="10619" xr:uid="{6EC3BE48-B65B-4972-95D5-D626D231A29F}"/>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AFE47444-BD15-4C9C-9310-36F49E36B827}"/>
    <cellStyle name="Normal 2 4 2 4 2 5 2 3" xfId="13177" xr:uid="{D4208CB7-C5EF-431A-8CEB-E0F865BEF96F}"/>
    <cellStyle name="Normal 2 4 2 4 2 5 3" xfId="5923" xr:uid="{00000000-0005-0000-0000-0000570F0000}"/>
    <cellStyle name="Normal 2 4 2 4 2 5 3 2" xfId="15249" xr:uid="{8435B88D-6EDE-46D4-B7C9-5A5F3897FABB}"/>
    <cellStyle name="Normal 2 4 2 4 2 5 4" xfId="11032" xr:uid="{79162128-4B95-4BAB-9E1B-B112B40768BB}"/>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923FF202-2913-4799-901F-C05AFDFBC660}"/>
    <cellStyle name="Normal 2 4 2 4 2 6 2 3" xfId="13590" xr:uid="{4E6ADDC4-8ADB-47E0-8C67-DFDB1FC98282}"/>
    <cellStyle name="Normal 2 4 2 4 2 6 3" xfId="6336" xr:uid="{00000000-0005-0000-0000-00005B0F0000}"/>
    <cellStyle name="Normal 2 4 2 4 2 6 3 2" xfId="15662" xr:uid="{BBCAA738-7384-49A1-AEA1-F5EBCCBC6D83}"/>
    <cellStyle name="Normal 2 4 2 4 2 6 4" xfId="11445" xr:uid="{0A98D8B9-403B-4171-BF6E-FACFD722EAE2}"/>
    <cellStyle name="Normal 2 4 2 4 2 7" xfId="2466" xr:uid="{00000000-0005-0000-0000-00005C0F0000}"/>
    <cellStyle name="Normal 2 4 2 4 2 7 2" xfId="6749" xr:uid="{00000000-0005-0000-0000-00005D0F0000}"/>
    <cellStyle name="Normal 2 4 2 4 2 7 2 2" xfId="16075" xr:uid="{43C012BA-EC9F-4061-B89C-4CA3C43BD154}"/>
    <cellStyle name="Normal 2 4 2 4 2 7 3" xfId="11858" xr:uid="{E843D525-357D-4220-BCC2-C461E5D4A556}"/>
    <cellStyle name="Normal 2 4 2 4 2 8" xfId="4683" xr:uid="{00000000-0005-0000-0000-00005E0F0000}"/>
    <cellStyle name="Normal 2 4 2 4 2 8 2" xfId="14009" xr:uid="{2FE7F231-67F5-4F12-92B4-A44E1BBD3C58}"/>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0181CC92-38AD-46B6-A7AC-668B64517E42}"/>
    <cellStyle name="Normal 2 4 2 4 3 2 2 3" xfId="12353" xr:uid="{580333AA-9F70-48CE-A1CE-4978ABC6664A}"/>
    <cellStyle name="Normal 2 4 2 4 3 2 3" xfId="5099" xr:uid="{00000000-0005-0000-0000-0000630F0000}"/>
    <cellStyle name="Normal 2 4 2 4 3 2 3 2" xfId="14425" xr:uid="{B5E58DCD-CCC6-46D2-8440-3F8F17D1ACF2}"/>
    <cellStyle name="Normal 2 4 2 4 3 2 4" xfId="9444" xr:uid="{807939DF-E7C0-4015-A3D8-AE9E56020172}"/>
    <cellStyle name="Normal 2 4 2 4 3 2 5" xfId="10208" xr:uid="{4D4D46CB-DDD6-4ECB-A07F-8383A12FF66F}"/>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93D1AB2A-FEAA-4318-8FFA-F81D8D275BD3}"/>
    <cellStyle name="Normal 2 4 2 4 3 3 2 3" xfId="12766" xr:uid="{02DBC945-7707-4B3A-8EC8-EFF7FE2FA999}"/>
    <cellStyle name="Normal 2 4 2 4 3 3 3" xfId="5512" xr:uid="{00000000-0005-0000-0000-0000670F0000}"/>
    <cellStyle name="Normal 2 4 2 4 3 3 3 2" xfId="14838" xr:uid="{379EA1A4-A433-49F3-A961-C94B3AA9D131}"/>
    <cellStyle name="Normal 2 4 2 4 3 3 4" xfId="10621" xr:uid="{5F153A53-7AF9-40D3-B2E9-58345E10630C}"/>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41853288-CC5D-4E89-BC2B-958EBEDB11B6}"/>
    <cellStyle name="Normal 2 4 2 4 3 4 2 3" xfId="13179" xr:uid="{8CE6289A-3B01-4DD5-93A9-F50E88B54370}"/>
    <cellStyle name="Normal 2 4 2 4 3 4 3" xfId="5925" xr:uid="{00000000-0005-0000-0000-00006B0F0000}"/>
    <cellStyle name="Normal 2 4 2 4 3 4 3 2" xfId="15251" xr:uid="{7B9DA1E2-2D54-4836-921F-E37F624DB972}"/>
    <cellStyle name="Normal 2 4 2 4 3 4 4" xfId="11034" xr:uid="{DD23014D-B581-416F-AF91-9C9CBAE2C25A}"/>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9C99263E-4660-43CE-8DA3-01EDB3CF1648}"/>
    <cellStyle name="Normal 2 4 2 4 3 5 2 3" xfId="13592" xr:uid="{A81EBDC9-6AC4-4D82-9CB3-DA8F1AF60C5C}"/>
    <cellStyle name="Normal 2 4 2 4 3 5 3" xfId="6338" xr:uid="{00000000-0005-0000-0000-00006F0F0000}"/>
    <cellStyle name="Normal 2 4 2 4 3 5 3 2" xfId="15664" xr:uid="{5E9FE3D0-CCFD-4DEE-9911-1D8021E12AFD}"/>
    <cellStyle name="Normal 2 4 2 4 3 5 4" xfId="11447" xr:uid="{29BE528C-9FF5-4B60-BD51-A853771ACB8C}"/>
    <cellStyle name="Normal 2 4 2 4 3 6" xfId="2468" xr:uid="{00000000-0005-0000-0000-0000700F0000}"/>
    <cellStyle name="Normal 2 4 2 4 3 6 2" xfId="6751" xr:uid="{00000000-0005-0000-0000-0000710F0000}"/>
    <cellStyle name="Normal 2 4 2 4 3 6 2 2" xfId="16077" xr:uid="{EDB80860-9E6C-42B8-999D-FEE8C0D5C812}"/>
    <cellStyle name="Normal 2 4 2 4 3 6 3" xfId="11860" xr:uid="{ACA2D9C9-89A6-46AE-B674-F7A08EFCA78A}"/>
    <cellStyle name="Normal 2 4 2 4 3 7" xfId="4685" xr:uid="{00000000-0005-0000-0000-0000720F0000}"/>
    <cellStyle name="Normal 2 4 2 4 3 7 2" xfId="14011" xr:uid="{5C99ADEC-98DE-4CDC-9402-BBA38D2F255C}"/>
    <cellStyle name="Normal 2 4 2 4 3 8" xfId="9019" xr:uid="{1F22810F-FF7D-4FF4-861A-F2BA8F253428}"/>
    <cellStyle name="Normal 2 4 2 4 3 9" xfId="9794" xr:uid="{300C14C5-7D39-4911-B64C-7CEB9B5F5892}"/>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8E40CE20-FDEF-417F-A23F-2F289F62090A}"/>
    <cellStyle name="Normal 2 4 2 4 4 2 3" xfId="12350" xr:uid="{755CBDFE-F1D9-4541-9F7A-A2244D1A5E4A}"/>
    <cellStyle name="Normal 2 4 2 4 4 3" xfId="5096" xr:uid="{00000000-0005-0000-0000-0000760F0000}"/>
    <cellStyle name="Normal 2 4 2 4 4 3 2" xfId="14422" xr:uid="{8E62DEE9-4D82-420F-ADBF-E5F7C2AED1DE}"/>
    <cellStyle name="Normal 2 4 2 4 4 4" xfId="9237" xr:uid="{FF4B133D-A40B-4895-9E3D-E727B18E66C8}"/>
    <cellStyle name="Normal 2 4 2 4 4 5" xfId="10205" xr:uid="{458B1CB6-6602-4058-B0EB-26A2F5A0EE8C}"/>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FE1E3D07-05DA-4498-A218-B3737E9B8050}"/>
    <cellStyle name="Normal 2 4 2 4 5 2 3" xfId="12763" xr:uid="{BFEF1762-67CF-4BE5-91CB-BB001393685A}"/>
    <cellStyle name="Normal 2 4 2 4 5 3" xfId="5509" xr:uid="{00000000-0005-0000-0000-00007A0F0000}"/>
    <cellStyle name="Normal 2 4 2 4 5 3 2" xfId="14835" xr:uid="{6B01121B-AA23-4C50-B579-E1D6FB803AC9}"/>
    <cellStyle name="Normal 2 4 2 4 5 4" xfId="10618" xr:uid="{A1E62122-38F6-432A-9D8D-4F0A3A1B3CDC}"/>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3261B2B5-2E11-4057-9E84-A78D1B38B669}"/>
    <cellStyle name="Normal 2 4 2 4 6 2 3" xfId="13176" xr:uid="{3A649561-36C2-40E3-9EFA-8B3744EAF3F2}"/>
    <cellStyle name="Normal 2 4 2 4 6 3" xfId="5922" xr:uid="{00000000-0005-0000-0000-00007E0F0000}"/>
    <cellStyle name="Normal 2 4 2 4 6 3 2" xfId="15248" xr:uid="{F2B46CAF-3EFF-430F-B45E-31D69B3BCE96}"/>
    <cellStyle name="Normal 2 4 2 4 6 4" xfId="11031" xr:uid="{C4CD8683-FC33-4487-BB26-EB46AF20FAC8}"/>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6609E972-3CE5-4434-BB55-2E9187A21D73}"/>
    <cellStyle name="Normal 2 4 2 4 7 2 3" xfId="13589" xr:uid="{5DF59867-3B76-4E2F-B6CF-5E34677F0A04}"/>
    <cellStyle name="Normal 2 4 2 4 7 3" xfId="6335" xr:uid="{00000000-0005-0000-0000-0000820F0000}"/>
    <cellStyle name="Normal 2 4 2 4 7 3 2" xfId="15661" xr:uid="{099F8BE7-F364-4B37-AE4D-74B95E974330}"/>
    <cellStyle name="Normal 2 4 2 4 7 4" xfId="11444" xr:uid="{F4DA4E0F-AA0C-4381-BEA4-8D3B9ECDF1CA}"/>
    <cellStyle name="Normal 2 4 2 4 8" xfId="2465" xr:uid="{00000000-0005-0000-0000-0000830F0000}"/>
    <cellStyle name="Normal 2 4 2 4 8 2" xfId="6748" xr:uid="{00000000-0005-0000-0000-0000840F0000}"/>
    <cellStyle name="Normal 2 4 2 4 8 2 2" xfId="16074" xr:uid="{A064A1B2-27C7-4183-9388-FA28AB52E5A4}"/>
    <cellStyle name="Normal 2 4 2 4 8 3" xfId="11857" xr:uid="{B7882E08-0987-4BBF-8A8F-0DF4507107B2}"/>
    <cellStyle name="Normal 2 4 2 4 9" xfId="4682" xr:uid="{00000000-0005-0000-0000-0000850F0000}"/>
    <cellStyle name="Normal 2 4 2 4 9 2" xfId="14008" xr:uid="{BE3C5E8A-D318-4B46-9E50-A8E453AF536C}"/>
    <cellStyle name="Normal 2 4 2 5" xfId="293" xr:uid="{00000000-0005-0000-0000-0000860F0000}"/>
    <cellStyle name="Normal 2 4 2 5 10" xfId="9795" xr:uid="{6F6000B3-268A-4983-82AE-B82BEE579EE4}"/>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D5AF5B0F-28C3-4268-8803-35C1B3B1EC5F}"/>
    <cellStyle name="Normal 2 4 2 5 2 2 2 3" xfId="12355" xr:uid="{BC2BDD85-7782-4215-8CA2-5BFD48705188}"/>
    <cellStyle name="Normal 2 4 2 5 2 2 3" xfId="5101" xr:uid="{00000000-0005-0000-0000-00008B0F0000}"/>
    <cellStyle name="Normal 2 4 2 5 2 2 3 2" xfId="14427" xr:uid="{A921A06D-A936-41A6-B227-85E57771B15C}"/>
    <cellStyle name="Normal 2 4 2 5 2 2 4" xfId="9492" xr:uid="{07DC9204-2F52-408E-80EE-617A106DD9FD}"/>
    <cellStyle name="Normal 2 4 2 5 2 2 5" xfId="10210" xr:uid="{0C62F0BD-C2F7-4F45-8439-AFBF2B937B79}"/>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07B2B7E6-8220-470A-8B3F-B1E4BBE01254}"/>
    <cellStyle name="Normal 2 4 2 5 2 3 2 3" xfId="12768" xr:uid="{194EF6B1-1B16-4C36-8240-95F9641BB17A}"/>
    <cellStyle name="Normal 2 4 2 5 2 3 3" xfId="5514" xr:uid="{00000000-0005-0000-0000-00008F0F0000}"/>
    <cellStyle name="Normal 2 4 2 5 2 3 3 2" xfId="14840" xr:uid="{F5877F8A-F6A9-4C56-9CC1-0AA9340817F1}"/>
    <cellStyle name="Normal 2 4 2 5 2 3 4" xfId="10623" xr:uid="{45D94FAA-4B50-413B-A2D0-96B3D8F2EBA8}"/>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D7DAE336-DD8F-413C-9356-1AC95A5F5D3C}"/>
    <cellStyle name="Normal 2 4 2 5 2 4 2 3" xfId="13181" xr:uid="{9312742E-1080-4577-B820-2FC267A58D09}"/>
    <cellStyle name="Normal 2 4 2 5 2 4 3" xfId="5927" xr:uid="{00000000-0005-0000-0000-0000930F0000}"/>
    <cellStyle name="Normal 2 4 2 5 2 4 3 2" xfId="15253" xr:uid="{3451FA76-4697-4C71-9BBC-81BA628A8A72}"/>
    <cellStyle name="Normal 2 4 2 5 2 4 4" xfId="11036" xr:uid="{7354FE95-C4F2-452B-A0F9-A8302DDABF31}"/>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31D22CB5-25DE-49A0-8FA7-FFD2DF306DCB}"/>
    <cellStyle name="Normal 2 4 2 5 2 5 2 3" xfId="13594" xr:uid="{996CC57C-CE3D-4599-8DD1-BDE1AC1328F4}"/>
    <cellStyle name="Normal 2 4 2 5 2 5 3" xfId="6340" xr:uid="{00000000-0005-0000-0000-0000970F0000}"/>
    <cellStyle name="Normal 2 4 2 5 2 5 3 2" xfId="15666" xr:uid="{797AEAE4-6A32-4847-BADA-73B04A12C43A}"/>
    <cellStyle name="Normal 2 4 2 5 2 5 4" xfId="11449" xr:uid="{A137D560-BAC1-40EE-87AD-D677F1F060D4}"/>
    <cellStyle name="Normal 2 4 2 5 2 6" xfId="2470" xr:uid="{00000000-0005-0000-0000-0000980F0000}"/>
    <cellStyle name="Normal 2 4 2 5 2 6 2" xfId="6753" xr:uid="{00000000-0005-0000-0000-0000990F0000}"/>
    <cellStyle name="Normal 2 4 2 5 2 6 2 2" xfId="16079" xr:uid="{C83F06F9-8ED9-4403-B0F8-1F197D55F604}"/>
    <cellStyle name="Normal 2 4 2 5 2 6 3" xfId="11862" xr:uid="{0ABDE2B9-C7FA-4A47-BFF8-DD0070D1061A}"/>
    <cellStyle name="Normal 2 4 2 5 2 7" xfId="4687" xr:uid="{00000000-0005-0000-0000-00009A0F0000}"/>
    <cellStyle name="Normal 2 4 2 5 2 7 2" xfId="14013" xr:uid="{0B18A8BE-1EE9-4F0C-89BC-B262CAC09984}"/>
    <cellStyle name="Normal 2 4 2 5 2 8" xfId="9067" xr:uid="{89D5CB5A-ADE0-44B8-BC1E-FDE984B579C9}"/>
    <cellStyle name="Normal 2 4 2 5 2 9" xfId="9796" xr:uid="{18FBF8CA-DB1C-40D8-99AF-B4A470FE9F5D}"/>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F37047D9-C813-48F0-95FF-751840161AC8}"/>
    <cellStyle name="Normal 2 4 2 5 3 2 3" xfId="12354" xr:uid="{16A7B3C7-EB9A-40F7-92E8-C6D688E80EAE}"/>
    <cellStyle name="Normal 2 4 2 5 3 3" xfId="5100" xr:uid="{00000000-0005-0000-0000-00009E0F0000}"/>
    <cellStyle name="Normal 2 4 2 5 3 3 2" xfId="14426" xr:uid="{DBA7A002-769F-45E9-9BAC-843D0743A234}"/>
    <cellStyle name="Normal 2 4 2 5 3 4" xfId="9285" xr:uid="{5DA39FB9-904E-46D3-8E24-58BF2F19DA5B}"/>
    <cellStyle name="Normal 2 4 2 5 3 5" xfId="10209" xr:uid="{9E4BA164-3835-4D78-96BC-8D988296E2C0}"/>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EA3A3C64-5158-45DF-AF47-7DC8F401CA43}"/>
    <cellStyle name="Normal 2 4 2 5 4 2 3" xfId="12767" xr:uid="{BFF63DB3-461C-4004-A5AC-F45B5644E4A5}"/>
    <cellStyle name="Normal 2 4 2 5 4 3" xfId="5513" xr:uid="{00000000-0005-0000-0000-0000A20F0000}"/>
    <cellStyle name="Normal 2 4 2 5 4 3 2" xfId="14839" xr:uid="{24D4AD09-A93E-4944-A829-E1A80B7FA81A}"/>
    <cellStyle name="Normal 2 4 2 5 4 4" xfId="10622" xr:uid="{5B6189C8-CB8C-4737-A350-4EDB4E0CF32E}"/>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819F851A-07FB-45B3-9D95-1773B2F5E35A}"/>
    <cellStyle name="Normal 2 4 2 5 5 2 3" xfId="13180" xr:uid="{C20564A4-9D8F-450A-94DB-A98C36561B77}"/>
    <cellStyle name="Normal 2 4 2 5 5 3" xfId="5926" xr:uid="{00000000-0005-0000-0000-0000A60F0000}"/>
    <cellStyle name="Normal 2 4 2 5 5 3 2" xfId="15252" xr:uid="{0D7103D4-5C95-4A8B-BD19-413AEB019D06}"/>
    <cellStyle name="Normal 2 4 2 5 5 4" xfId="11035" xr:uid="{DBCC6B88-B07D-4C60-9B15-6DBD6C78D2F0}"/>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25101ACB-2DF9-4A7C-8D4F-ADF2A170AA33}"/>
    <cellStyle name="Normal 2 4 2 5 6 2 3" xfId="13593" xr:uid="{C56A038A-3678-48B3-872F-D971C79209F5}"/>
    <cellStyle name="Normal 2 4 2 5 6 3" xfId="6339" xr:uid="{00000000-0005-0000-0000-0000AA0F0000}"/>
    <cellStyle name="Normal 2 4 2 5 6 3 2" xfId="15665" xr:uid="{A4CDE9F5-86F8-4267-881A-8F719F97A68C}"/>
    <cellStyle name="Normal 2 4 2 5 6 4" xfId="11448" xr:uid="{8B1F3242-6C99-49BB-AB76-F42B58EB0E17}"/>
    <cellStyle name="Normal 2 4 2 5 7" xfId="2469" xr:uid="{00000000-0005-0000-0000-0000AB0F0000}"/>
    <cellStyle name="Normal 2 4 2 5 7 2" xfId="6752" xr:uid="{00000000-0005-0000-0000-0000AC0F0000}"/>
    <cellStyle name="Normal 2 4 2 5 7 2 2" xfId="16078" xr:uid="{7588AF9E-CEF4-48BE-BAC1-39C3A6951C76}"/>
    <cellStyle name="Normal 2 4 2 5 7 3" xfId="11861" xr:uid="{A9377EFE-2D4A-4F3F-8AAC-F5D8CC57CEF6}"/>
    <cellStyle name="Normal 2 4 2 5 8" xfId="4686" xr:uid="{00000000-0005-0000-0000-0000AD0F0000}"/>
    <cellStyle name="Normal 2 4 2 5 8 2" xfId="14012" xr:uid="{B790AC8D-F704-4F56-B07A-0EC36E5D7ACE}"/>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58B68050-BF42-4B24-B346-09EA8816F805}"/>
    <cellStyle name="Normal 2 4 2 6 2 2 3" xfId="12356" xr:uid="{501B241B-BD3E-4591-9EBD-B7BEE9DF731E}"/>
    <cellStyle name="Normal 2 4 2 6 2 3" xfId="5102" xr:uid="{00000000-0005-0000-0000-0000B20F0000}"/>
    <cellStyle name="Normal 2 4 2 6 2 3 2" xfId="14428" xr:uid="{10931511-D05E-4F35-9C4D-5D990BD1E1FF}"/>
    <cellStyle name="Normal 2 4 2 6 2 4" xfId="9401" xr:uid="{C89DD342-23DD-474B-84C5-F9DED42F169B}"/>
    <cellStyle name="Normal 2 4 2 6 2 5" xfId="10211" xr:uid="{D4AD7F35-181C-4AF8-9E14-938F6CA63F82}"/>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E4CA2DE6-876A-482E-902F-7EE87846D5C9}"/>
    <cellStyle name="Normal 2 4 2 6 3 2 3" xfId="12769" xr:uid="{B4358BED-4D92-4474-B5CC-F26BBB86BDD4}"/>
    <cellStyle name="Normal 2 4 2 6 3 3" xfId="5515" xr:uid="{00000000-0005-0000-0000-0000B60F0000}"/>
    <cellStyle name="Normal 2 4 2 6 3 3 2" xfId="14841" xr:uid="{31448A7A-62FF-49A2-A4E5-6C18EA462854}"/>
    <cellStyle name="Normal 2 4 2 6 3 4" xfId="10624" xr:uid="{DA894454-D478-4A12-BF83-08B0CE194B81}"/>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DC8322D0-27A1-4B82-BCC8-7810021E20F9}"/>
    <cellStyle name="Normal 2 4 2 6 4 2 3" xfId="13182" xr:uid="{C5D32130-2337-43F4-B776-6E5AD78884D0}"/>
    <cellStyle name="Normal 2 4 2 6 4 3" xfId="5928" xr:uid="{00000000-0005-0000-0000-0000BA0F0000}"/>
    <cellStyle name="Normal 2 4 2 6 4 3 2" xfId="15254" xr:uid="{7370E808-7DFE-4519-841E-3AD96E0C7049}"/>
    <cellStyle name="Normal 2 4 2 6 4 4" xfId="11037" xr:uid="{1C209648-148C-4C68-BBD6-E253590E7804}"/>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0D7906FF-2C07-41DF-9F8E-749EF42DD2DF}"/>
    <cellStyle name="Normal 2 4 2 6 5 2 3" xfId="13595" xr:uid="{D7CFC16C-8C5E-434B-9B52-9752F2D44686}"/>
    <cellStyle name="Normal 2 4 2 6 5 3" xfId="6341" xr:uid="{00000000-0005-0000-0000-0000BE0F0000}"/>
    <cellStyle name="Normal 2 4 2 6 5 3 2" xfId="15667" xr:uid="{26BFBEA9-EB73-44EF-B098-91DE45E20D61}"/>
    <cellStyle name="Normal 2 4 2 6 5 4" xfId="11450" xr:uid="{1309FDEC-CF93-4D40-BE89-E28DA40D21EC}"/>
    <cellStyle name="Normal 2 4 2 6 6" xfId="2471" xr:uid="{00000000-0005-0000-0000-0000BF0F0000}"/>
    <cellStyle name="Normal 2 4 2 6 6 2" xfId="6754" xr:uid="{00000000-0005-0000-0000-0000C00F0000}"/>
    <cellStyle name="Normal 2 4 2 6 6 2 2" xfId="16080" xr:uid="{5AE7448F-8EDB-4BA2-BEBC-06A07EAB82B0}"/>
    <cellStyle name="Normal 2 4 2 6 6 3" xfId="11863" xr:uid="{C5807CD6-63AA-4554-888C-B253DA6ED03B}"/>
    <cellStyle name="Normal 2 4 2 6 7" xfId="4688" xr:uid="{00000000-0005-0000-0000-0000C10F0000}"/>
    <cellStyle name="Normal 2 4 2 6 7 2" xfId="14014" xr:uid="{37CD91AC-CB3D-4D01-A254-C0FACFF19511}"/>
    <cellStyle name="Normal 2 4 2 6 8" xfId="8976" xr:uid="{6DEAFF8C-68CB-4364-A161-479509F453AE}"/>
    <cellStyle name="Normal 2 4 2 6 9" xfId="9797" xr:uid="{561FFCCF-C961-4989-AB98-3AE849B57264}"/>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D77C2F8B-0C54-490C-9093-C973F09EA907}"/>
    <cellStyle name="Normal 2 4 2 7 2 3" xfId="12341" xr:uid="{1CB7CC68-0DD9-4F84-971D-09FFDD810DB1}"/>
    <cellStyle name="Normal 2 4 2 7 3" xfId="5087" xr:uid="{00000000-0005-0000-0000-0000C50F0000}"/>
    <cellStyle name="Normal 2 4 2 7 3 2" xfId="14413" xr:uid="{51ABEDAC-69F8-4006-A393-215E6EA4AF73}"/>
    <cellStyle name="Normal 2 4 2 7 4" xfId="9179" xr:uid="{D1C44CED-398E-43B3-AFA3-1E7DC60C5D92}"/>
    <cellStyle name="Normal 2 4 2 7 5" xfId="10196" xr:uid="{600001B9-087B-4002-82AB-0373918CC866}"/>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19AE68E3-C6ED-4875-99BC-99775F185D99}"/>
    <cellStyle name="Normal 2 4 2 8 2 3" xfId="12754" xr:uid="{40345794-6E81-4E3C-9826-0E18334C4848}"/>
    <cellStyle name="Normal 2 4 2 8 3" xfId="5500" xr:uid="{00000000-0005-0000-0000-0000C90F0000}"/>
    <cellStyle name="Normal 2 4 2 8 3 2" xfId="14826" xr:uid="{0E6329B4-6632-402C-A9DC-0D6A8C4B165F}"/>
    <cellStyle name="Normal 2 4 2 8 4" xfId="10609" xr:uid="{FA41688C-059A-4B69-81AF-5967E72C068D}"/>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1D679C07-E137-48DD-B9B1-4FD34ADFD41B}"/>
    <cellStyle name="Normal 2 4 2 9 2 3" xfId="13167" xr:uid="{530FDE12-EA60-485E-AB81-67CB6F2C01E5}"/>
    <cellStyle name="Normal 2 4 2 9 3" xfId="5913" xr:uid="{00000000-0005-0000-0000-0000CD0F0000}"/>
    <cellStyle name="Normal 2 4 2 9 3 2" xfId="15239" xr:uid="{8E9BD9B3-8D9E-46AD-A35B-6C9C419AB68B}"/>
    <cellStyle name="Normal 2 4 2 9 4" xfId="11022" xr:uid="{365C0C62-CA4F-413F-9E31-9E49DAE338C5}"/>
    <cellStyle name="Normal 2 4 3" xfId="296" xr:uid="{00000000-0005-0000-0000-0000CE0F0000}"/>
    <cellStyle name="Normal 2 4 3 10" xfId="9798" xr:uid="{C5D458A3-FED3-47C9-A2C1-B7B43D0DEE45}"/>
    <cellStyle name="Normal 2 4 3 2" xfId="297" xr:uid="{00000000-0005-0000-0000-0000CF0F0000}"/>
    <cellStyle name="Normal 2 4 3 3" xfId="298" xr:uid="{00000000-0005-0000-0000-0000D00F0000}"/>
    <cellStyle name="Normal 2 4 3 3 10" xfId="8814" xr:uid="{F78EFD99-FCC5-4915-ACA3-DFC3FC0D45A5}"/>
    <cellStyle name="Normal 2 4 3 3 11" xfId="9799" xr:uid="{534E8993-8FAB-4BA8-B1B2-0426DBBC1579}"/>
    <cellStyle name="Normal 2 4 3 3 2" xfId="299" xr:uid="{00000000-0005-0000-0000-0000D10F0000}"/>
    <cellStyle name="Normal 2 4 3 3 2 10" xfId="9800" xr:uid="{E18F996C-711D-424C-9F64-88912384DFB4}"/>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2866FDEC-06E2-4EB1-8113-7689B581C1EF}"/>
    <cellStyle name="Normal 2 4 3 3 2 2 2 2 3" xfId="12360" xr:uid="{DCDFDCCD-433A-4643-B1F2-242DEBCAE49A}"/>
    <cellStyle name="Normal 2 4 3 3 2 2 2 3" xfId="5106" xr:uid="{00000000-0005-0000-0000-0000D60F0000}"/>
    <cellStyle name="Normal 2 4 3 3 2 2 2 3 2" xfId="14432" xr:uid="{7A42519B-D911-4014-B75F-A83DE3C219AB}"/>
    <cellStyle name="Normal 2 4 3 3 2 2 2 4" xfId="9549" xr:uid="{EA88B7BC-E37D-4688-A768-0D7FE5EF9F42}"/>
    <cellStyle name="Normal 2 4 3 3 2 2 2 5" xfId="10215" xr:uid="{5BCF9978-55D1-482E-8BF1-229273F87194}"/>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A988ED3A-1C33-4B94-919F-D5C8854AC359}"/>
    <cellStyle name="Normal 2 4 3 3 2 2 3 2 3" xfId="12773" xr:uid="{0F41067C-BA66-4BFB-A607-A35E204E280F}"/>
    <cellStyle name="Normal 2 4 3 3 2 2 3 3" xfId="5519" xr:uid="{00000000-0005-0000-0000-0000DA0F0000}"/>
    <cellStyle name="Normal 2 4 3 3 2 2 3 3 2" xfId="14845" xr:uid="{24419607-504E-40C8-8F91-05921A59C385}"/>
    <cellStyle name="Normal 2 4 3 3 2 2 3 4" xfId="10628" xr:uid="{A51F46AC-E6E0-4F14-9AD2-8FD5958B6706}"/>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3373942F-F5FB-4047-A93A-1A7D409882CF}"/>
    <cellStyle name="Normal 2 4 3 3 2 2 4 2 3" xfId="13186" xr:uid="{B7993CAE-BAE8-4AEE-BC07-EC5C0B6310D3}"/>
    <cellStyle name="Normal 2 4 3 3 2 2 4 3" xfId="5932" xr:uid="{00000000-0005-0000-0000-0000DE0F0000}"/>
    <cellStyle name="Normal 2 4 3 3 2 2 4 3 2" xfId="15258" xr:uid="{C205CE54-163A-40C5-BEA6-87BAF9C59FF0}"/>
    <cellStyle name="Normal 2 4 3 3 2 2 4 4" xfId="11041" xr:uid="{18EB5475-349C-4F39-A4BE-1EE0771049E8}"/>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BFE3062D-0742-4141-97DF-27958D2B64A2}"/>
    <cellStyle name="Normal 2 4 3 3 2 2 5 2 3" xfId="13599" xr:uid="{E2998716-83D7-4513-A141-6154655DF969}"/>
    <cellStyle name="Normal 2 4 3 3 2 2 5 3" xfId="6345" xr:uid="{00000000-0005-0000-0000-0000E20F0000}"/>
    <cellStyle name="Normal 2 4 3 3 2 2 5 3 2" xfId="15671" xr:uid="{81F9EB2C-977D-4BCA-8DE9-B47251B7091E}"/>
    <cellStyle name="Normal 2 4 3 3 2 2 5 4" xfId="11454" xr:uid="{70FCF343-50A0-4692-A93D-53772F529556}"/>
    <cellStyle name="Normal 2 4 3 3 2 2 6" xfId="2475" xr:uid="{00000000-0005-0000-0000-0000E30F0000}"/>
    <cellStyle name="Normal 2 4 3 3 2 2 6 2" xfId="6758" xr:uid="{00000000-0005-0000-0000-0000E40F0000}"/>
    <cellStyle name="Normal 2 4 3 3 2 2 6 2 2" xfId="16084" xr:uid="{7D1EE59A-2D80-436D-987F-59370A70C5A2}"/>
    <cellStyle name="Normal 2 4 3 3 2 2 6 3" xfId="11867" xr:uid="{F9D4A8DE-EF51-4339-A5DE-44C367907A74}"/>
    <cellStyle name="Normal 2 4 3 3 2 2 7" xfId="4692" xr:uid="{00000000-0005-0000-0000-0000E50F0000}"/>
    <cellStyle name="Normal 2 4 3 3 2 2 7 2" xfId="14018" xr:uid="{B1826CEE-6057-491F-9EB6-012F1AA4FB5C}"/>
    <cellStyle name="Normal 2 4 3 3 2 2 8" xfId="9124" xr:uid="{1FF2B195-09C8-4D7B-A363-E8AF809A669B}"/>
    <cellStyle name="Normal 2 4 3 3 2 2 9" xfId="9801" xr:uid="{5CFD0DAD-8EE4-42D3-9AF9-DB28DD350B79}"/>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6A5DA35A-7750-477D-9075-E8EC828320B5}"/>
    <cellStyle name="Normal 2 4 3 3 2 3 2 3" xfId="12359" xr:uid="{C821ECA5-4487-4FEB-BAC1-13B50CDA953C}"/>
    <cellStyle name="Normal 2 4 3 3 2 3 3" xfId="5105" xr:uid="{00000000-0005-0000-0000-0000E90F0000}"/>
    <cellStyle name="Normal 2 4 3 3 2 3 3 2" xfId="14431" xr:uid="{32745C5B-7541-461F-BC89-5B3D359470CD}"/>
    <cellStyle name="Normal 2 4 3 3 2 3 4" xfId="9342" xr:uid="{41454CF9-47C1-4E8A-868A-8F39341308EB}"/>
    <cellStyle name="Normal 2 4 3 3 2 3 5" xfId="10214" xr:uid="{B877AB9F-06E2-4BBD-9598-FD976D3913C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9AC84219-332F-4471-BEAE-F7B591AA85D5}"/>
    <cellStyle name="Normal 2 4 3 3 2 4 2 3" xfId="12772" xr:uid="{EA768A55-51B7-4F54-9579-FB3C35DF1265}"/>
    <cellStyle name="Normal 2 4 3 3 2 4 3" xfId="5518" xr:uid="{00000000-0005-0000-0000-0000ED0F0000}"/>
    <cellStyle name="Normal 2 4 3 3 2 4 3 2" xfId="14844" xr:uid="{6EEDAE47-31D5-4714-AEDA-B34452F447F9}"/>
    <cellStyle name="Normal 2 4 3 3 2 4 4" xfId="10627" xr:uid="{B3179355-5BE5-440D-96FE-21240FA2B8DC}"/>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D5F3054F-ABA1-4794-8578-B38C4AFC5636}"/>
    <cellStyle name="Normal 2 4 3 3 2 5 2 3" xfId="13185" xr:uid="{DB5D8C61-B865-448D-AD09-55EBB54735D7}"/>
    <cellStyle name="Normal 2 4 3 3 2 5 3" xfId="5931" xr:uid="{00000000-0005-0000-0000-0000F10F0000}"/>
    <cellStyle name="Normal 2 4 3 3 2 5 3 2" xfId="15257" xr:uid="{88FB2C0B-865E-4BB8-B90B-C2CA503FF732}"/>
    <cellStyle name="Normal 2 4 3 3 2 5 4" xfId="11040" xr:uid="{B6CC728B-3AFE-4853-9F47-0F148A324F47}"/>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76A056A9-6B30-4ACB-A8C7-313093A4E968}"/>
    <cellStyle name="Normal 2 4 3 3 2 6 2 3" xfId="13598" xr:uid="{DB6C5F85-AA68-482A-9C81-C7E4A8D628F1}"/>
    <cellStyle name="Normal 2 4 3 3 2 6 3" xfId="6344" xr:uid="{00000000-0005-0000-0000-0000F50F0000}"/>
    <cellStyle name="Normal 2 4 3 3 2 6 3 2" xfId="15670" xr:uid="{08ED62E7-E86F-4EA7-8F6E-893BF789603C}"/>
    <cellStyle name="Normal 2 4 3 3 2 6 4" xfId="11453" xr:uid="{0C853691-239D-47BD-90FF-A0204F10B717}"/>
    <cellStyle name="Normal 2 4 3 3 2 7" xfId="2474" xr:uid="{00000000-0005-0000-0000-0000F60F0000}"/>
    <cellStyle name="Normal 2 4 3 3 2 7 2" xfId="6757" xr:uid="{00000000-0005-0000-0000-0000F70F0000}"/>
    <cellStyle name="Normal 2 4 3 3 2 7 2 2" xfId="16083" xr:uid="{67D534D7-5F1F-4EDA-A375-1E969478E352}"/>
    <cellStyle name="Normal 2 4 3 3 2 7 3" xfId="11866" xr:uid="{220E0399-49C0-46A8-9C67-8674048AC053}"/>
    <cellStyle name="Normal 2 4 3 3 2 8" xfId="4691" xr:uid="{00000000-0005-0000-0000-0000F80F0000}"/>
    <cellStyle name="Normal 2 4 3 3 2 8 2" xfId="14017" xr:uid="{90D3A88C-14F8-44B4-8803-B533D01405AF}"/>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5147232A-3B05-4B1C-B3CF-25D027935408}"/>
    <cellStyle name="Normal 2 4 3 3 3 2 2 3" xfId="12361" xr:uid="{B0349ECC-E247-4253-9C01-7BECFE8D7064}"/>
    <cellStyle name="Normal 2 4 3 3 3 2 3" xfId="5107" xr:uid="{00000000-0005-0000-0000-0000FD0F0000}"/>
    <cellStyle name="Normal 2 4 3 3 3 2 3 2" xfId="14433" xr:uid="{EE0E7837-AFCA-41FC-AB8C-53562425E783}"/>
    <cellStyle name="Normal 2 4 3 3 3 2 4" xfId="9446" xr:uid="{7ACDBBC8-943F-41CF-9832-96F56BCB3985}"/>
    <cellStyle name="Normal 2 4 3 3 3 2 5" xfId="10216" xr:uid="{FB646227-E63B-46E9-A354-7DE715D42357}"/>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3B8F72A3-0AD3-466F-ACA1-5EA48D494FAB}"/>
    <cellStyle name="Normal 2 4 3 3 3 3 2 3" xfId="12774" xr:uid="{F9DB00F1-EF87-4CAC-BC83-FBEF5237B9F8}"/>
    <cellStyle name="Normal 2 4 3 3 3 3 3" xfId="5520" xr:uid="{00000000-0005-0000-0000-000001100000}"/>
    <cellStyle name="Normal 2 4 3 3 3 3 3 2" xfId="14846" xr:uid="{2B0FFD06-8EA7-4410-8421-C713DE230255}"/>
    <cellStyle name="Normal 2 4 3 3 3 3 4" xfId="10629" xr:uid="{AC490CB4-0954-4998-B2E6-9DA3B6CF1E3C}"/>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80C8619A-5570-4A5B-9004-B69F78444776}"/>
    <cellStyle name="Normal 2 4 3 3 3 4 2 3" xfId="13187" xr:uid="{91090D9C-632E-45E4-B8C8-76A7697B00FF}"/>
    <cellStyle name="Normal 2 4 3 3 3 4 3" xfId="5933" xr:uid="{00000000-0005-0000-0000-000005100000}"/>
    <cellStyle name="Normal 2 4 3 3 3 4 3 2" xfId="15259" xr:uid="{3EB51FFF-6DF1-4FDC-8A1D-14BD47A89815}"/>
    <cellStyle name="Normal 2 4 3 3 3 4 4" xfId="11042" xr:uid="{CD34DFCD-6A4E-4F2B-8871-CE538D3DC6F1}"/>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46F06A47-7B70-4142-BDC4-A1C89EFF145E}"/>
    <cellStyle name="Normal 2 4 3 3 3 5 2 3" xfId="13600" xr:uid="{0D68AD5E-752F-45B3-B534-D260FA84B77C}"/>
    <cellStyle name="Normal 2 4 3 3 3 5 3" xfId="6346" xr:uid="{00000000-0005-0000-0000-000009100000}"/>
    <cellStyle name="Normal 2 4 3 3 3 5 3 2" xfId="15672" xr:uid="{EA9D5C5D-3851-429D-8240-506569475BE2}"/>
    <cellStyle name="Normal 2 4 3 3 3 5 4" xfId="11455" xr:uid="{A88D2CF6-8BA6-4F26-BE3A-42FA751AD39F}"/>
    <cellStyle name="Normal 2 4 3 3 3 6" xfId="2476" xr:uid="{00000000-0005-0000-0000-00000A100000}"/>
    <cellStyle name="Normal 2 4 3 3 3 6 2" xfId="6759" xr:uid="{00000000-0005-0000-0000-00000B100000}"/>
    <cellStyle name="Normal 2 4 3 3 3 6 2 2" xfId="16085" xr:uid="{44B11E62-F72A-4F1C-A49F-E901E9AD676B}"/>
    <cellStyle name="Normal 2 4 3 3 3 6 3" xfId="11868" xr:uid="{ABE4ADBF-359B-4BFD-BA10-D85E02C00A93}"/>
    <cellStyle name="Normal 2 4 3 3 3 7" xfId="4693" xr:uid="{00000000-0005-0000-0000-00000C100000}"/>
    <cellStyle name="Normal 2 4 3 3 3 7 2" xfId="14019" xr:uid="{3986426C-2D12-4D32-95CE-7808A93CBDB3}"/>
    <cellStyle name="Normal 2 4 3 3 3 8" xfId="9021" xr:uid="{4EC0F035-DC07-4262-9C58-7142AC357944}"/>
    <cellStyle name="Normal 2 4 3 3 3 9" xfId="9802" xr:uid="{7D073FF5-E20B-4CA0-A0F8-ADF2BC022B06}"/>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FA2D263E-F312-48C9-BA89-A6B95FB8D1D3}"/>
    <cellStyle name="Normal 2 4 3 3 4 2 3" xfId="12358" xr:uid="{A4F751E1-5CC8-4860-8896-85777256C89B}"/>
    <cellStyle name="Normal 2 4 3 3 4 3" xfId="5104" xr:uid="{00000000-0005-0000-0000-000010100000}"/>
    <cellStyle name="Normal 2 4 3 3 4 3 2" xfId="14430" xr:uid="{C674A54A-2D27-403B-B1F6-962287D01333}"/>
    <cellStyle name="Normal 2 4 3 3 4 4" xfId="9239" xr:uid="{3DCBA9AF-C63D-4CA9-81B6-AC7CB7B67292}"/>
    <cellStyle name="Normal 2 4 3 3 4 5" xfId="10213" xr:uid="{AE5C45F1-1CB7-4706-875D-E72F114B4AEB}"/>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7537D623-CD70-459A-AE00-C0830D19FE6F}"/>
    <cellStyle name="Normal 2 4 3 3 5 2 3" xfId="12771" xr:uid="{F3C65D7D-0360-4587-9353-3FC717C21ED7}"/>
    <cellStyle name="Normal 2 4 3 3 5 3" xfId="5517" xr:uid="{00000000-0005-0000-0000-000014100000}"/>
    <cellStyle name="Normal 2 4 3 3 5 3 2" xfId="14843" xr:uid="{F733DEA5-2C4F-4AFE-A319-AF8472782871}"/>
    <cellStyle name="Normal 2 4 3 3 5 4" xfId="10626" xr:uid="{AA8D7AFC-A621-44A7-85DA-5C31E6F887C8}"/>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D7274548-ADE4-4C96-8EB5-78A6D45222C5}"/>
    <cellStyle name="Normal 2 4 3 3 6 2 3" xfId="13184" xr:uid="{6A940048-5963-41D9-8F40-201C2AD144B5}"/>
    <cellStyle name="Normal 2 4 3 3 6 3" xfId="5930" xr:uid="{00000000-0005-0000-0000-000018100000}"/>
    <cellStyle name="Normal 2 4 3 3 6 3 2" xfId="15256" xr:uid="{7C186E4E-2A82-42F9-97FD-825472C6CDAA}"/>
    <cellStyle name="Normal 2 4 3 3 6 4" xfId="11039" xr:uid="{F2729275-C665-4767-97A2-03CE8E3833A6}"/>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090E128C-96FE-4097-AC12-47B9466DCACE}"/>
    <cellStyle name="Normal 2 4 3 3 7 2 3" xfId="13597" xr:uid="{571DBE84-CC9B-4016-BDF5-2391975FA28C}"/>
    <cellStyle name="Normal 2 4 3 3 7 3" xfId="6343" xr:uid="{00000000-0005-0000-0000-00001C100000}"/>
    <cellStyle name="Normal 2 4 3 3 7 3 2" xfId="15669" xr:uid="{4F577B83-D4E0-48D8-9E03-D63C4F3BF4B6}"/>
    <cellStyle name="Normal 2 4 3 3 7 4" xfId="11452" xr:uid="{45978B83-7578-4590-B22A-601126EDB227}"/>
    <cellStyle name="Normal 2 4 3 3 8" xfId="2473" xr:uid="{00000000-0005-0000-0000-00001D100000}"/>
    <cellStyle name="Normal 2 4 3 3 8 2" xfId="6756" xr:uid="{00000000-0005-0000-0000-00001E100000}"/>
    <cellStyle name="Normal 2 4 3 3 8 2 2" xfId="16082" xr:uid="{4125E984-0195-4129-8ACF-3A7DE8670C8E}"/>
    <cellStyle name="Normal 2 4 3 3 8 3" xfId="11865" xr:uid="{68B7CA53-471D-440E-B0A9-63E6BB551375}"/>
    <cellStyle name="Normal 2 4 3 3 9" xfId="4690" xr:uid="{00000000-0005-0000-0000-00001F100000}"/>
    <cellStyle name="Normal 2 4 3 3 9 2" xfId="14016" xr:uid="{7FE7CA50-62F6-48BD-8C3E-16F41D41472E}"/>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B12F5FC6-D7E1-4618-B5EB-37CE6A432B03}"/>
    <cellStyle name="Normal 2 4 3 4 2 3" xfId="12357" xr:uid="{D4EFC48E-CA53-4F84-9A29-7F8F7E5D04B5}"/>
    <cellStyle name="Normal 2 4 3 4 3" xfId="5103" xr:uid="{00000000-0005-0000-0000-000023100000}"/>
    <cellStyle name="Normal 2 4 3 4 3 2" xfId="14429" xr:uid="{AEDF553D-7793-4356-A5E6-15FBF82139F4}"/>
    <cellStyle name="Normal 2 4 3 4 4" xfId="9605" xr:uid="{31B075F0-6828-4EC6-AC77-4B4B0626A722}"/>
    <cellStyle name="Normal 2 4 3 4 5" xfId="10212" xr:uid="{A61A4BD0-526D-42E9-9EE2-0E7DE6BF95D2}"/>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B67B0B9B-21E4-4E7B-9612-36DCA3656B92}"/>
    <cellStyle name="Normal 2 4 3 5 2 3" xfId="12770" xr:uid="{330C1F09-658D-4A02-9E48-D97A8A80EDAF}"/>
    <cellStyle name="Normal 2 4 3 5 3" xfId="5516" xr:uid="{00000000-0005-0000-0000-000027100000}"/>
    <cellStyle name="Normal 2 4 3 5 3 2" xfId="14842" xr:uid="{F0CBBBC4-A62D-4E96-9D95-3FF17E4673C4}"/>
    <cellStyle name="Normal 2 4 3 5 4" xfId="10625" xr:uid="{ED983F30-5E70-4C5F-980E-52E35764790F}"/>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DD2D6ABC-5D72-4CAE-B658-AEC0970EB2E5}"/>
    <cellStyle name="Normal 2 4 3 6 2 3" xfId="13183" xr:uid="{CB4F0095-8212-479F-9A5C-E1F982089261}"/>
    <cellStyle name="Normal 2 4 3 6 3" xfId="5929" xr:uid="{00000000-0005-0000-0000-00002B100000}"/>
    <cellStyle name="Normal 2 4 3 6 3 2" xfId="15255" xr:uid="{35893457-C67A-4B72-A126-878D5C824AD0}"/>
    <cellStyle name="Normal 2 4 3 6 4" xfId="11038" xr:uid="{9B101DFC-FDBE-4A4C-8DB7-02351E0B9E58}"/>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F0464382-EF83-4128-88D8-2D04354F200F}"/>
    <cellStyle name="Normal 2 4 3 7 2 3" xfId="13596" xr:uid="{3227607C-C0C0-453E-9D9E-5D4EA8842793}"/>
    <cellStyle name="Normal 2 4 3 7 3" xfId="6342" xr:uid="{00000000-0005-0000-0000-00002F100000}"/>
    <cellStyle name="Normal 2 4 3 7 3 2" xfId="15668" xr:uid="{7D3485F4-C069-4E4A-9005-4E7ABA268C22}"/>
    <cellStyle name="Normal 2 4 3 7 4" xfId="11451" xr:uid="{E7E8279D-B6E7-4FEC-A717-94894B041A64}"/>
    <cellStyle name="Normal 2 4 3 8" xfId="2472" xr:uid="{00000000-0005-0000-0000-000030100000}"/>
    <cellStyle name="Normal 2 4 3 8 2" xfId="6755" xr:uid="{00000000-0005-0000-0000-000031100000}"/>
    <cellStyle name="Normal 2 4 3 8 2 2" xfId="16081" xr:uid="{2FE07BB5-EC9A-4788-8828-5C5FE5A3BCA9}"/>
    <cellStyle name="Normal 2 4 3 8 3" xfId="11864" xr:uid="{4C27B5EC-C3AD-43BF-8056-211C7FCCC2CC}"/>
    <cellStyle name="Normal 2 4 3 9" xfId="4689" xr:uid="{00000000-0005-0000-0000-000032100000}"/>
    <cellStyle name="Normal 2 4 3 9 2" xfId="14015" xr:uid="{F4D3B4D1-5AE5-4735-8BD7-523C9100F46C}"/>
    <cellStyle name="Normal 2 4 4" xfId="302" xr:uid="{00000000-0005-0000-0000-000033100000}"/>
    <cellStyle name="Normal 2 4 5" xfId="303" xr:uid="{00000000-0005-0000-0000-000034100000}"/>
    <cellStyle name="Normal 2 4 5 10" xfId="4694" xr:uid="{00000000-0005-0000-0000-000035100000}"/>
    <cellStyle name="Normal 2 4 5 10 2" xfId="14020" xr:uid="{BD01706D-744C-40C9-AC18-357E37F4D750}"/>
    <cellStyle name="Normal 2 4 5 11" xfId="8780" xr:uid="{7650B30D-5C17-47F0-B17B-A5E27258C29E}"/>
    <cellStyle name="Normal 2 4 5 12" xfId="9803" xr:uid="{6FC1DDF5-FB8F-4EDF-A4D7-5186685BB0EF}"/>
    <cellStyle name="Normal 2 4 5 2" xfId="304" xr:uid="{00000000-0005-0000-0000-000036100000}"/>
    <cellStyle name="Normal 2 4 5 2 10" xfId="8815" xr:uid="{40A5EFE5-2EC9-4F25-B9EC-CAF9321E00F7}"/>
    <cellStyle name="Normal 2 4 5 2 11" xfId="9804" xr:uid="{AEA6B094-663A-490D-B14E-286936A64A18}"/>
    <cellStyle name="Normal 2 4 5 2 2" xfId="305" xr:uid="{00000000-0005-0000-0000-000037100000}"/>
    <cellStyle name="Normal 2 4 5 2 2 10" xfId="9805" xr:uid="{46389EF5-DCCE-4FCF-8B66-02CD40C8D496}"/>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FE22AF2E-E894-4B8F-8662-6DC7B58CD75F}"/>
    <cellStyle name="Normal 2 4 5 2 2 2 2 2 3" xfId="12365" xr:uid="{D19AAC67-B01E-4636-A713-42065D65EE09}"/>
    <cellStyle name="Normal 2 4 5 2 2 2 2 3" xfId="5111" xr:uid="{00000000-0005-0000-0000-00003C100000}"/>
    <cellStyle name="Normal 2 4 5 2 2 2 2 3 2" xfId="14437" xr:uid="{69B22E65-DE0B-47F8-B28A-9E24EC352042}"/>
    <cellStyle name="Normal 2 4 5 2 2 2 2 4" xfId="9550" xr:uid="{8A7671EC-AB7E-4F51-9B1B-FE1F0FDC42A9}"/>
    <cellStyle name="Normal 2 4 5 2 2 2 2 5" xfId="10220" xr:uid="{90FB27CC-F9AA-4A53-97A7-E097BAB42903}"/>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A33BC7D3-6B58-4676-B909-87AF33B365DE}"/>
    <cellStyle name="Normal 2 4 5 2 2 2 3 2 3" xfId="12778" xr:uid="{2D043AA0-068F-4F5C-93CE-CF937BB4E890}"/>
    <cellStyle name="Normal 2 4 5 2 2 2 3 3" xfId="5524" xr:uid="{00000000-0005-0000-0000-000040100000}"/>
    <cellStyle name="Normal 2 4 5 2 2 2 3 3 2" xfId="14850" xr:uid="{451ED0C7-DD24-4357-B684-68CDD99EA03F}"/>
    <cellStyle name="Normal 2 4 5 2 2 2 3 4" xfId="10633" xr:uid="{3987D9E9-CDC4-49AA-A3D7-098678917156}"/>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71EF05DC-5F1B-4E74-B3BB-5AC8BEA6E236}"/>
    <cellStyle name="Normal 2 4 5 2 2 2 4 2 3" xfId="13191" xr:uid="{9B58461C-3122-47A1-9C40-94570DC9D372}"/>
    <cellStyle name="Normal 2 4 5 2 2 2 4 3" xfId="5937" xr:uid="{00000000-0005-0000-0000-000044100000}"/>
    <cellStyle name="Normal 2 4 5 2 2 2 4 3 2" xfId="15263" xr:uid="{67A77589-842A-4B88-9B0A-7A975AD4DD34}"/>
    <cellStyle name="Normal 2 4 5 2 2 2 4 4" xfId="11046" xr:uid="{B18C1A15-1A47-43D7-AB44-DEAAA9BB7B5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AE1AACD4-ACC4-4506-AF48-80152D3115BC}"/>
    <cellStyle name="Normal 2 4 5 2 2 2 5 2 3" xfId="13604" xr:uid="{34B6C032-A5B9-4246-B648-7CDAABC92771}"/>
    <cellStyle name="Normal 2 4 5 2 2 2 5 3" xfId="6350" xr:uid="{00000000-0005-0000-0000-000048100000}"/>
    <cellStyle name="Normal 2 4 5 2 2 2 5 3 2" xfId="15676" xr:uid="{4B7422EF-EBE6-46F6-8567-52199BA4296A}"/>
    <cellStyle name="Normal 2 4 5 2 2 2 5 4" xfId="11459" xr:uid="{BDEB1EAD-3264-4422-B2C7-DF2B159C6B0A}"/>
    <cellStyle name="Normal 2 4 5 2 2 2 6" xfId="2480" xr:uid="{00000000-0005-0000-0000-000049100000}"/>
    <cellStyle name="Normal 2 4 5 2 2 2 6 2" xfId="6763" xr:uid="{00000000-0005-0000-0000-00004A100000}"/>
    <cellStyle name="Normal 2 4 5 2 2 2 6 2 2" xfId="16089" xr:uid="{2C4C8CD5-135B-4032-A0D6-86E417C08FA1}"/>
    <cellStyle name="Normal 2 4 5 2 2 2 6 3" xfId="11872" xr:uid="{3D1C8860-4F3A-49C7-8CFF-4ABB627C9B82}"/>
    <cellStyle name="Normal 2 4 5 2 2 2 7" xfId="4697" xr:uid="{00000000-0005-0000-0000-00004B100000}"/>
    <cellStyle name="Normal 2 4 5 2 2 2 7 2" xfId="14023" xr:uid="{2CA2C64C-2511-4541-B143-949CB613CD77}"/>
    <cellStyle name="Normal 2 4 5 2 2 2 8" xfId="9125" xr:uid="{AE6B93A1-5C0B-49F1-AF15-6FC3FAFFE3B2}"/>
    <cellStyle name="Normal 2 4 5 2 2 2 9" xfId="9806" xr:uid="{92FFCDD9-1B49-423F-B86C-D39F640BDC3A}"/>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9082F974-5B34-4B5B-8F4F-C47B6397C15B}"/>
    <cellStyle name="Normal 2 4 5 2 2 3 2 3" xfId="12364" xr:uid="{BC699C2B-DDB1-4BB7-8B23-759B05260482}"/>
    <cellStyle name="Normal 2 4 5 2 2 3 3" xfId="5110" xr:uid="{00000000-0005-0000-0000-00004F100000}"/>
    <cellStyle name="Normal 2 4 5 2 2 3 3 2" xfId="14436" xr:uid="{E6BA8BBA-9B26-4CB0-89D9-989A5BDC2E58}"/>
    <cellStyle name="Normal 2 4 5 2 2 3 4" xfId="9343" xr:uid="{FC4CD386-4202-45E2-8021-2A85CACF4E8B}"/>
    <cellStyle name="Normal 2 4 5 2 2 3 5" xfId="10219" xr:uid="{212F83EB-8904-449E-8F3C-16ECC2C0BA9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0BC24D02-041C-4430-99A9-0F35EF0302D6}"/>
    <cellStyle name="Normal 2 4 5 2 2 4 2 3" xfId="12777" xr:uid="{242137CA-284D-48FB-9E10-71B36A48BB2C}"/>
    <cellStyle name="Normal 2 4 5 2 2 4 3" xfId="5523" xr:uid="{00000000-0005-0000-0000-000053100000}"/>
    <cellStyle name="Normal 2 4 5 2 2 4 3 2" xfId="14849" xr:uid="{7718F4F9-2AD9-4296-898F-1F8D3E70B29E}"/>
    <cellStyle name="Normal 2 4 5 2 2 4 4" xfId="10632" xr:uid="{F3CE2C10-A7AB-4C93-8650-80342EF8948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30B06C87-5870-4B87-A848-D5A56C925B10}"/>
    <cellStyle name="Normal 2 4 5 2 2 5 2 3" xfId="13190" xr:uid="{0794C4A5-08B5-42E9-BF6F-FCC92DA86D02}"/>
    <cellStyle name="Normal 2 4 5 2 2 5 3" xfId="5936" xr:uid="{00000000-0005-0000-0000-000057100000}"/>
    <cellStyle name="Normal 2 4 5 2 2 5 3 2" xfId="15262" xr:uid="{E054A3A6-D179-4974-9749-84A9F57E73B8}"/>
    <cellStyle name="Normal 2 4 5 2 2 5 4" xfId="11045" xr:uid="{C717DFBF-A65D-4489-88F8-EC5538EFEBC9}"/>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BF4047BE-0EC3-4DD0-A214-FD904CE18BE3}"/>
    <cellStyle name="Normal 2 4 5 2 2 6 2 3" xfId="13603" xr:uid="{F36A671D-B09A-4079-B571-104842566E4D}"/>
    <cellStyle name="Normal 2 4 5 2 2 6 3" xfId="6349" xr:uid="{00000000-0005-0000-0000-00005B100000}"/>
    <cellStyle name="Normal 2 4 5 2 2 6 3 2" xfId="15675" xr:uid="{4B791D10-CF00-44E0-9BBA-AC87615C929F}"/>
    <cellStyle name="Normal 2 4 5 2 2 6 4" xfId="11458" xr:uid="{BDE8EE1C-6E18-45C4-8566-8839034CE3C7}"/>
    <cellStyle name="Normal 2 4 5 2 2 7" xfId="2479" xr:uid="{00000000-0005-0000-0000-00005C100000}"/>
    <cellStyle name="Normal 2 4 5 2 2 7 2" xfId="6762" xr:uid="{00000000-0005-0000-0000-00005D100000}"/>
    <cellStyle name="Normal 2 4 5 2 2 7 2 2" xfId="16088" xr:uid="{61FBE8FF-DAF8-43F2-90E7-6C42BC5C83D4}"/>
    <cellStyle name="Normal 2 4 5 2 2 7 3" xfId="11871" xr:uid="{5C7F215D-E90F-4F61-940F-CB66A29F1659}"/>
    <cellStyle name="Normal 2 4 5 2 2 8" xfId="4696" xr:uid="{00000000-0005-0000-0000-00005E100000}"/>
    <cellStyle name="Normal 2 4 5 2 2 8 2" xfId="14022" xr:uid="{09E9D7D2-F802-463C-9A18-FB31B42E135C}"/>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AF719238-B304-4FF6-AC9D-8A063F6118DF}"/>
    <cellStyle name="Normal 2 4 5 2 3 2 2 3" xfId="12366" xr:uid="{7A764AD2-42CC-425F-97B4-5D681B0519AE}"/>
    <cellStyle name="Normal 2 4 5 2 3 2 3" xfId="5112" xr:uid="{00000000-0005-0000-0000-000063100000}"/>
    <cellStyle name="Normal 2 4 5 2 3 2 3 2" xfId="14438" xr:uid="{72144A05-E5D5-4EA5-B64A-9A79D909B512}"/>
    <cellStyle name="Normal 2 4 5 2 3 2 4" xfId="9447" xr:uid="{5DAE67B2-15F6-4C7F-9310-B9C816D42F72}"/>
    <cellStyle name="Normal 2 4 5 2 3 2 5" xfId="10221" xr:uid="{6F639522-17D6-4FE0-B896-0ADAF116FCE6}"/>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80B0DE2A-C872-47EF-A550-8899E933D607}"/>
    <cellStyle name="Normal 2 4 5 2 3 3 2 3" xfId="12779" xr:uid="{C467E696-C71A-4557-AECA-EE9BDB274ECE}"/>
    <cellStyle name="Normal 2 4 5 2 3 3 3" xfId="5525" xr:uid="{00000000-0005-0000-0000-000067100000}"/>
    <cellStyle name="Normal 2 4 5 2 3 3 3 2" xfId="14851" xr:uid="{814F735D-307A-48AA-BEC3-2A686723D4DE}"/>
    <cellStyle name="Normal 2 4 5 2 3 3 4" xfId="10634" xr:uid="{8DD96107-0BFA-4ACF-970B-7424FB1A1294}"/>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0C4A577D-BFF2-4E6C-BC5D-562C5E33DC03}"/>
    <cellStyle name="Normal 2 4 5 2 3 4 2 3" xfId="13192" xr:uid="{DC7C2321-D38B-4EB1-9E6E-07BC25E470AC}"/>
    <cellStyle name="Normal 2 4 5 2 3 4 3" xfId="5938" xr:uid="{00000000-0005-0000-0000-00006B100000}"/>
    <cellStyle name="Normal 2 4 5 2 3 4 3 2" xfId="15264" xr:uid="{B778B230-0298-4CA1-BAE1-C1125DA815C3}"/>
    <cellStyle name="Normal 2 4 5 2 3 4 4" xfId="11047" xr:uid="{5EF980E8-9F97-4364-9C82-7B63E3B9341E}"/>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FE15923B-42DF-4179-9718-1604A06479B7}"/>
    <cellStyle name="Normal 2 4 5 2 3 5 2 3" xfId="13605" xr:uid="{74B223EE-F0FD-4D54-AF12-7E05DA719813}"/>
    <cellStyle name="Normal 2 4 5 2 3 5 3" xfId="6351" xr:uid="{00000000-0005-0000-0000-00006F100000}"/>
    <cellStyle name="Normal 2 4 5 2 3 5 3 2" xfId="15677" xr:uid="{D8ED35D5-5EA4-44B9-9667-B6471C2ECB6F}"/>
    <cellStyle name="Normal 2 4 5 2 3 5 4" xfId="11460" xr:uid="{6ECB7626-BE4A-4691-B546-F325A010FDAA}"/>
    <cellStyle name="Normal 2 4 5 2 3 6" xfId="2481" xr:uid="{00000000-0005-0000-0000-000070100000}"/>
    <cellStyle name="Normal 2 4 5 2 3 6 2" xfId="6764" xr:uid="{00000000-0005-0000-0000-000071100000}"/>
    <cellStyle name="Normal 2 4 5 2 3 6 2 2" xfId="16090" xr:uid="{215A114F-15AF-4288-8697-119900AEEA68}"/>
    <cellStyle name="Normal 2 4 5 2 3 6 3" xfId="11873" xr:uid="{ECB9F26B-8816-443C-99F0-A9D1D6C88E5E}"/>
    <cellStyle name="Normal 2 4 5 2 3 7" xfId="4698" xr:uid="{00000000-0005-0000-0000-000072100000}"/>
    <cellStyle name="Normal 2 4 5 2 3 7 2" xfId="14024" xr:uid="{2424FF80-5231-475A-B83B-D08D7D2503C0}"/>
    <cellStyle name="Normal 2 4 5 2 3 8" xfId="9022" xr:uid="{B979F5DF-A88B-437D-B1B4-B92D08856DC7}"/>
    <cellStyle name="Normal 2 4 5 2 3 9" xfId="9807" xr:uid="{C7EE90DE-AE2D-451D-B0EF-7CA40F0DB1CE}"/>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8F45C44F-CA24-43AE-80E0-67B41A67ADD1}"/>
    <cellStyle name="Normal 2 4 5 2 4 2 3" xfId="12363" xr:uid="{9E6D2422-E65A-400B-A4D7-913AE1201264}"/>
    <cellStyle name="Normal 2 4 5 2 4 3" xfId="5109" xr:uid="{00000000-0005-0000-0000-000076100000}"/>
    <cellStyle name="Normal 2 4 5 2 4 3 2" xfId="14435" xr:uid="{20978CB5-9CF5-4D16-81E9-42115711EB8B}"/>
    <cellStyle name="Normal 2 4 5 2 4 4" xfId="9240" xr:uid="{16FBE981-4867-4157-8C0D-9C1339DB5B3F}"/>
    <cellStyle name="Normal 2 4 5 2 4 5" xfId="10218" xr:uid="{8988173A-CC14-456F-BA65-C5FBD3A246B5}"/>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BA362DA4-10A5-45E9-B031-E026E2C76DCD}"/>
    <cellStyle name="Normal 2 4 5 2 5 2 3" xfId="12776" xr:uid="{C7DE8568-A812-4182-B7D9-9C7174D55129}"/>
    <cellStyle name="Normal 2 4 5 2 5 3" xfId="5522" xr:uid="{00000000-0005-0000-0000-00007A100000}"/>
    <cellStyle name="Normal 2 4 5 2 5 3 2" xfId="14848" xr:uid="{D12D45A3-BE53-4CE9-909A-7DA4A30FF151}"/>
    <cellStyle name="Normal 2 4 5 2 5 4" xfId="10631" xr:uid="{928FADD6-CC2D-4463-9161-E997A2E7B7DB}"/>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E8795914-CDD5-4A92-9908-31958F6E09BE}"/>
    <cellStyle name="Normal 2 4 5 2 6 2 3" xfId="13189" xr:uid="{19E4F7D4-C5DE-4C02-AF56-E0BC6D137F46}"/>
    <cellStyle name="Normal 2 4 5 2 6 3" xfId="5935" xr:uid="{00000000-0005-0000-0000-00007E100000}"/>
    <cellStyle name="Normal 2 4 5 2 6 3 2" xfId="15261" xr:uid="{DA6FB37A-4250-45CA-AE27-F6E678C4509B}"/>
    <cellStyle name="Normal 2 4 5 2 6 4" xfId="11044" xr:uid="{F39293B0-3592-41DC-8392-29324F216B13}"/>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E57FE4F7-93D2-462C-99EF-EDF57ECAA3F1}"/>
    <cellStyle name="Normal 2 4 5 2 7 2 3" xfId="13602" xr:uid="{D7708809-1151-4821-BC82-5E03B74F4754}"/>
    <cellStyle name="Normal 2 4 5 2 7 3" xfId="6348" xr:uid="{00000000-0005-0000-0000-000082100000}"/>
    <cellStyle name="Normal 2 4 5 2 7 3 2" xfId="15674" xr:uid="{946D16A1-2F00-4895-B4F8-F059D7B33BF0}"/>
    <cellStyle name="Normal 2 4 5 2 7 4" xfId="11457" xr:uid="{E09A1DD4-C1DD-46F9-BBBA-8B928D1DCE4D}"/>
    <cellStyle name="Normal 2 4 5 2 8" xfId="2478" xr:uid="{00000000-0005-0000-0000-000083100000}"/>
    <cellStyle name="Normal 2 4 5 2 8 2" xfId="6761" xr:uid="{00000000-0005-0000-0000-000084100000}"/>
    <cellStyle name="Normal 2 4 5 2 8 2 2" xfId="16087" xr:uid="{661A755D-BE22-43D9-8BB6-3682BC4BA3A9}"/>
    <cellStyle name="Normal 2 4 5 2 8 3" xfId="11870" xr:uid="{FDCFA693-6B50-4E89-A0B8-1341F9569A94}"/>
    <cellStyle name="Normal 2 4 5 2 9" xfId="4695" xr:uid="{00000000-0005-0000-0000-000085100000}"/>
    <cellStyle name="Normal 2 4 5 2 9 2" xfId="14021" xr:uid="{48C67188-406A-4727-ACDD-E5ED3E98BFB4}"/>
    <cellStyle name="Normal 2 4 5 3" xfId="308" xr:uid="{00000000-0005-0000-0000-000086100000}"/>
    <cellStyle name="Normal 2 4 5 3 10" xfId="9808" xr:uid="{048E2D36-CB7A-44C5-843F-5138499A3CAC}"/>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333B1D49-E62C-462E-A4A8-0B536F289DCB}"/>
    <cellStyle name="Normal 2 4 5 3 2 2 2 3" xfId="12368" xr:uid="{C4D69786-52B4-400C-939F-E6EDE14F5B4D}"/>
    <cellStyle name="Normal 2 4 5 3 2 2 3" xfId="5114" xr:uid="{00000000-0005-0000-0000-00008B100000}"/>
    <cellStyle name="Normal 2 4 5 3 2 2 3 2" xfId="14440" xr:uid="{2842C7D1-BFF7-4CE7-911B-BC8239BB4BF4}"/>
    <cellStyle name="Normal 2 4 5 3 2 2 4" xfId="9515" xr:uid="{A1D6949C-773D-44DB-B26F-4DD01D24FF00}"/>
    <cellStyle name="Normal 2 4 5 3 2 2 5" xfId="10223" xr:uid="{37399103-802E-4D8F-B727-F0E8E92EF813}"/>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9BA110B9-E6A2-4B67-98D0-B00F4F281CE4}"/>
    <cellStyle name="Normal 2 4 5 3 2 3 2 3" xfId="12781" xr:uid="{96C1EACD-2FDF-45DB-BFFB-7CFBE848E0F0}"/>
    <cellStyle name="Normal 2 4 5 3 2 3 3" xfId="5527" xr:uid="{00000000-0005-0000-0000-00008F100000}"/>
    <cellStyle name="Normal 2 4 5 3 2 3 3 2" xfId="14853" xr:uid="{993341BC-C135-44FB-931D-43C396103F48}"/>
    <cellStyle name="Normal 2 4 5 3 2 3 4" xfId="10636" xr:uid="{9FE75341-B6CD-4EC0-89C5-96B07B6D2C9C}"/>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0CA624DB-846F-4C86-A53D-831668AFF46A}"/>
    <cellStyle name="Normal 2 4 5 3 2 4 2 3" xfId="13194" xr:uid="{4E76DE75-FE6E-4ED2-89EC-2F82D1F4A63B}"/>
    <cellStyle name="Normal 2 4 5 3 2 4 3" xfId="5940" xr:uid="{00000000-0005-0000-0000-000093100000}"/>
    <cellStyle name="Normal 2 4 5 3 2 4 3 2" xfId="15266" xr:uid="{0A45D52B-4F0E-44DE-8462-7C7830BCBD98}"/>
    <cellStyle name="Normal 2 4 5 3 2 4 4" xfId="11049" xr:uid="{C87AD77F-E12E-42E4-8673-DA926AD88DA1}"/>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FFFAEE24-8424-4048-AD1E-22A26D6BB26F}"/>
    <cellStyle name="Normal 2 4 5 3 2 5 2 3" xfId="13607" xr:uid="{C3E2D4F4-8D90-45E7-9563-5CAF89014161}"/>
    <cellStyle name="Normal 2 4 5 3 2 5 3" xfId="6353" xr:uid="{00000000-0005-0000-0000-000097100000}"/>
    <cellStyle name="Normal 2 4 5 3 2 5 3 2" xfId="15679" xr:uid="{060B6DC3-B0A7-4DCC-9B9D-455B18407F29}"/>
    <cellStyle name="Normal 2 4 5 3 2 5 4" xfId="11462" xr:uid="{FDA5AA17-4CFF-4A15-9098-A72FA4D92318}"/>
    <cellStyle name="Normal 2 4 5 3 2 6" xfId="2483" xr:uid="{00000000-0005-0000-0000-000098100000}"/>
    <cellStyle name="Normal 2 4 5 3 2 6 2" xfId="6766" xr:uid="{00000000-0005-0000-0000-000099100000}"/>
    <cellStyle name="Normal 2 4 5 3 2 6 2 2" xfId="16092" xr:uid="{C9C113AF-3F91-4461-BBC6-88CC5BC7909B}"/>
    <cellStyle name="Normal 2 4 5 3 2 6 3" xfId="11875" xr:uid="{67592616-AFD3-43DB-85AA-74269EDDC61C}"/>
    <cellStyle name="Normal 2 4 5 3 2 7" xfId="4700" xr:uid="{00000000-0005-0000-0000-00009A100000}"/>
    <cellStyle name="Normal 2 4 5 3 2 7 2" xfId="14026" xr:uid="{56C94AB2-E9F1-4019-9366-F718C9C95B5D}"/>
    <cellStyle name="Normal 2 4 5 3 2 8" xfId="9090" xr:uid="{4B64C5F8-5AC3-43D3-B94A-46850BBF79A5}"/>
    <cellStyle name="Normal 2 4 5 3 2 9" xfId="9809" xr:uid="{BA5C0B71-F59C-44F6-B3B8-259CBF1D64B5}"/>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7BF37330-005C-45F9-BA15-B04379622FF7}"/>
    <cellStyle name="Normal 2 4 5 3 3 2 3" xfId="12367" xr:uid="{4CA12900-4C71-4AAA-ADC9-0AE9DB8A7D80}"/>
    <cellStyle name="Normal 2 4 5 3 3 3" xfId="5113" xr:uid="{00000000-0005-0000-0000-00009E100000}"/>
    <cellStyle name="Normal 2 4 5 3 3 3 2" xfId="14439" xr:uid="{7BC02BFF-A465-4DD0-B0E5-4018D96DB28F}"/>
    <cellStyle name="Normal 2 4 5 3 3 4" xfId="9308" xr:uid="{40198FFA-4C90-42BE-90C8-42459F1A2A1C}"/>
    <cellStyle name="Normal 2 4 5 3 3 5" xfId="10222" xr:uid="{115B49BC-7072-4F86-A78C-2882BF0A50EA}"/>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7D661F07-236C-433C-A7B1-EF4DBFB52FC5}"/>
    <cellStyle name="Normal 2 4 5 3 4 2 3" xfId="12780" xr:uid="{C1A07F19-0AC0-4FDE-BFD5-FBCBB16625EE}"/>
    <cellStyle name="Normal 2 4 5 3 4 3" xfId="5526" xr:uid="{00000000-0005-0000-0000-0000A2100000}"/>
    <cellStyle name="Normal 2 4 5 3 4 3 2" xfId="14852" xr:uid="{2B62625B-3163-4EEB-A00B-AE6DA16602AC}"/>
    <cellStyle name="Normal 2 4 5 3 4 4" xfId="10635" xr:uid="{F21E3019-344D-41B2-9AFD-A09913C80CA4}"/>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ED7DBDDB-015C-42ED-9DE3-10E1988A47A7}"/>
    <cellStyle name="Normal 2 4 5 3 5 2 3" xfId="13193" xr:uid="{D1D9D736-FCD5-4D7B-B4FE-60EF91F13F71}"/>
    <cellStyle name="Normal 2 4 5 3 5 3" xfId="5939" xr:uid="{00000000-0005-0000-0000-0000A6100000}"/>
    <cellStyle name="Normal 2 4 5 3 5 3 2" xfId="15265" xr:uid="{DC39229E-CE5E-4C63-97F6-D1F45140C69C}"/>
    <cellStyle name="Normal 2 4 5 3 5 4" xfId="11048" xr:uid="{2F7D5CF9-B60B-4609-8C7A-8B4DEC998230}"/>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05E47612-09E8-41DB-8F6C-F254AF37FA99}"/>
    <cellStyle name="Normal 2 4 5 3 6 2 3" xfId="13606" xr:uid="{DD69A61E-FAC0-40DD-B9AF-207400B6DD54}"/>
    <cellStyle name="Normal 2 4 5 3 6 3" xfId="6352" xr:uid="{00000000-0005-0000-0000-0000AA100000}"/>
    <cellStyle name="Normal 2 4 5 3 6 3 2" xfId="15678" xr:uid="{A2348456-0B7C-4966-8178-E50565D236B0}"/>
    <cellStyle name="Normal 2 4 5 3 6 4" xfId="11461" xr:uid="{CBFD633F-9166-47DA-A46A-879BB7B0BD38}"/>
    <cellStyle name="Normal 2 4 5 3 7" xfId="2482" xr:uid="{00000000-0005-0000-0000-0000AB100000}"/>
    <cellStyle name="Normal 2 4 5 3 7 2" xfId="6765" xr:uid="{00000000-0005-0000-0000-0000AC100000}"/>
    <cellStyle name="Normal 2 4 5 3 7 2 2" xfId="16091" xr:uid="{A02D2B7C-0414-4975-B837-B9A8192D7F17}"/>
    <cellStyle name="Normal 2 4 5 3 7 3" xfId="11874" xr:uid="{C140530B-7CC6-476E-8145-BB7D106CAAAB}"/>
    <cellStyle name="Normal 2 4 5 3 8" xfId="4699" xr:uid="{00000000-0005-0000-0000-0000AD100000}"/>
    <cellStyle name="Normal 2 4 5 3 8 2" xfId="14025" xr:uid="{81E107A4-6E08-46D0-BC0B-1FFE264119D1}"/>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DE8DDF23-3BFB-427C-BA0A-678E46F40B95}"/>
    <cellStyle name="Normal 2 4 5 4 2 2 3" xfId="12369" xr:uid="{971C7864-B2B6-4425-AD71-4086A349E3E2}"/>
    <cellStyle name="Normal 2 4 5 4 2 3" xfId="5115" xr:uid="{00000000-0005-0000-0000-0000B2100000}"/>
    <cellStyle name="Normal 2 4 5 4 2 3 2" xfId="14441" xr:uid="{26D124E3-5A84-48AD-934F-C03770D8DC86}"/>
    <cellStyle name="Normal 2 4 5 4 2 4" xfId="9412" xr:uid="{0ECAC303-3EA0-4623-AA0F-854157CA32E5}"/>
    <cellStyle name="Normal 2 4 5 4 2 5" xfId="10224" xr:uid="{FE550F52-E7CF-49FA-957D-23F184ACB5A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D0FD9F84-D437-446D-898A-16339F32970B}"/>
    <cellStyle name="Normal 2 4 5 4 3 2 3" xfId="12782" xr:uid="{554C60C0-199C-4649-A43B-61BDA45426AC}"/>
    <cellStyle name="Normal 2 4 5 4 3 3" xfId="5528" xr:uid="{00000000-0005-0000-0000-0000B6100000}"/>
    <cellStyle name="Normal 2 4 5 4 3 3 2" xfId="14854" xr:uid="{5A7C60E8-AB6D-409B-B3DE-2FD21FBDD202}"/>
    <cellStyle name="Normal 2 4 5 4 3 4" xfId="10637" xr:uid="{DD41EEE6-9695-489D-8272-EA95EC70FB54}"/>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D5BCDDB0-6AA5-482C-8FB9-99B392E6B59D}"/>
    <cellStyle name="Normal 2 4 5 4 4 2 3" xfId="13195" xr:uid="{80E8CBF3-0156-4826-8EFD-5AB8C34F605F}"/>
    <cellStyle name="Normal 2 4 5 4 4 3" xfId="5941" xr:uid="{00000000-0005-0000-0000-0000BA100000}"/>
    <cellStyle name="Normal 2 4 5 4 4 3 2" xfId="15267" xr:uid="{AC3DFE54-791B-422E-9757-1B2ECB79BE79}"/>
    <cellStyle name="Normal 2 4 5 4 4 4" xfId="11050" xr:uid="{D7E7EB10-7460-4984-991F-7A42FD68359B}"/>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AC8CF026-2A3D-4488-8EB7-CD67285AF046}"/>
    <cellStyle name="Normal 2 4 5 4 5 2 3" xfId="13608" xr:uid="{48B91037-AE73-42C4-BE73-56B606DE1C59}"/>
    <cellStyle name="Normal 2 4 5 4 5 3" xfId="6354" xr:uid="{00000000-0005-0000-0000-0000BE100000}"/>
    <cellStyle name="Normal 2 4 5 4 5 3 2" xfId="15680" xr:uid="{0706CBB0-52AD-4054-8A66-6C3ADDB97D95}"/>
    <cellStyle name="Normal 2 4 5 4 5 4" xfId="11463" xr:uid="{75B0B876-D4AD-465C-87B6-8064E6FF50EC}"/>
    <cellStyle name="Normal 2 4 5 4 6" xfId="2484" xr:uid="{00000000-0005-0000-0000-0000BF100000}"/>
    <cellStyle name="Normal 2 4 5 4 6 2" xfId="6767" xr:uid="{00000000-0005-0000-0000-0000C0100000}"/>
    <cellStyle name="Normal 2 4 5 4 6 2 2" xfId="16093" xr:uid="{36E67B95-AF1D-4580-9EA0-31C80608A6B1}"/>
    <cellStyle name="Normal 2 4 5 4 6 3" xfId="11876" xr:uid="{96C8DF8B-51E2-42A7-AD67-49C1D604757A}"/>
    <cellStyle name="Normal 2 4 5 4 7" xfId="4701" xr:uid="{00000000-0005-0000-0000-0000C1100000}"/>
    <cellStyle name="Normal 2 4 5 4 7 2" xfId="14027" xr:uid="{68CB2E22-0AC5-46EA-ADF3-646F3EFF7B83}"/>
    <cellStyle name="Normal 2 4 5 4 8" xfId="8987" xr:uid="{8DC2C01A-3078-41AD-BCFB-AA1CA8EE9C0A}"/>
    <cellStyle name="Normal 2 4 5 4 9" xfId="9810" xr:uid="{F9574F5A-4470-4264-B20E-EC91409F78BF}"/>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D088DEFD-75BE-49EE-97EE-02DF293D3239}"/>
    <cellStyle name="Normal 2 4 5 5 2 3" xfId="12362" xr:uid="{6A09B859-36DF-4829-8234-F068275245AD}"/>
    <cellStyle name="Normal 2 4 5 5 3" xfId="5108" xr:uid="{00000000-0005-0000-0000-0000C5100000}"/>
    <cellStyle name="Normal 2 4 5 5 3 2" xfId="14434" xr:uid="{A4B53799-7DC9-4C93-A01D-ACB85123A2F2}"/>
    <cellStyle name="Normal 2 4 5 5 4" xfId="9204" xr:uid="{BE34B337-03EE-47D8-9E35-2EE6FAB30236}"/>
    <cellStyle name="Normal 2 4 5 5 5" xfId="10217" xr:uid="{BA445F51-54D6-4BEE-8321-C58189C3926E}"/>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2C350A89-C340-46B5-AB1D-AA1C9067C36D}"/>
    <cellStyle name="Normal 2 4 5 6 2 3" xfId="12775" xr:uid="{05124D8F-0194-4490-A613-BE26634C44D5}"/>
    <cellStyle name="Normal 2 4 5 6 3" xfId="5521" xr:uid="{00000000-0005-0000-0000-0000C9100000}"/>
    <cellStyle name="Normal 2 4 5 6 3 2" xfId="14847" xr:uid="{57BFBB20-D24C-47AE-B7A2-D41F35E19C81}"/>
    <cellStyle name="Normal 2 4 5 6 4" xfId="10630" xr:uid="{2AC5072C-D933-4F8B-BD6C-256F7589CBD2}"/>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DF4F3290-2ED7-439E-877C-16199B7B6187}"/>
    <cellStyle name="Normal 2 4 5 7 2 3" xfId="13188" xr:uid="{90E1A576-859B-4EB6-9E6C-88B703D84DB8}"/>
    <cellStyle name="Normal 2 4 5 7 3" xfId="5934" xr:uid="{00000000-0005-0000-0000-0000CD100000}"/>
    <cellStyle name="Normal 2 4 5 7 3 2" xfId="15260" xr:uid="{2FF3CC92-ACD4-4446-B26D-A86450A60BC4}"/>
    <cellStyle name="Normal 2 4 5 7 4" xfId="11043" xr:uid="{C19684E4-E31F-41F6-AEB4-57854E6FC62B}"/>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35D3096C-DE8E-4747-BC1E-E09D5714E9B9}"/>
    <cellStyle name="Normal 2 4 5 8 2 3" xfId="13601" xr:uid="{826E92B3-1D2A-4B72-825B-CD8F6959195A}"/>
    <cellStyle name="Normal 2 4 5 8 3" xfId="6347" xr:uid="{00000000-0005-0000-0000-0000D1100000}"/>
    <cellStyle name="Normal 2 4 5 8 3 2" xfId="15673" xr:uid="{C84D2A4B-15DC-4D56-9B65-231EAE9D8E17}"/>
    <cellStyle name="Normal 2 4 5 8 4" xfId="11456" xr:uid="{B3AE55E7-D5F7-4775-88BA-A1FA8F212416}"/>
    <cellStyle name="Normal 2 4 5 9" xfId="2477" xr:uid="{00000000-0005-0000-0000-0000D2100000}"/>
    <cellStyle name="Normal 2 4 5 9 2" xfId="6760" xr:uid="{00000000-0005-0000-0000-0000D3100000}"/>
    <cellStyle name="Normal 2 4 5 9 2 2" xfId="16086" xr:uid="{0A9B3347-3A10-4AAB-B9C9-143C47CBE4F9}"/>
    <cellStyle name="Normal 2 4 5 9 3" xfId="11869" xr:uid="{E1BC0E26-7581-4F57-884C-71663381B356}"/>
    <cellStyle name="Normal 2 4 6" xfId="311" xr:uid="{00000000-0005-0000-0000-0000D4100000}"/>
    <cellStyle name="Normal 2 4 7" xfId="312" xr:uid="{00000000-0005-0000-0000-0000D5100000}"/>
    <cellStyle name="Normal 2 4 7 10" xfId="9811" xr:uid="{49E3E29B-DEE3-4D52-AB3B-8116FC0C3445}"/>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2C74287F-1CFA-4583-9CF7-AC06E36619EB}"/>
    <cellStyle name="Normal 2 4 7 2 2 2 3" xfId="12371" xr:uid="{5BB45D48-5B1B-443C-B725-6C60F579C6DF}"/>
    <cellStyle name="Normal 2 4 7 2 2 3" xfId="5117" xr:uid="{00000000-0005-0000-0000-0000DA100000}"/>
    <cellStyle name="Normal 2 4 7 2 2 3 2" xfId="14443" xr:uid="{32E29DDB-C8BA-4690-8861-906243B28276}"/>
    <cellStyle name="Normal 2 4 7 2 2 4" xfId="9483" xr:uid="{3D7EFF6F-050D-4214-91CB-DF2673F23584}"/>
    <cellStyle name="Normal 2 4 7 2 2 5" xfId="10226" xr:uid="{AE3E045E-6B51-4E93-8733-2134D5227C89}"/>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2EFEA9F7-3E67-42C3-B525-6C1DB57DC713}"/>
    <cellStyle name="Normal 2 4 7 2 3 2 3" xfId="12784" xr:uid="{1D9BB436-F726-4366-9614-5A801B92F824}"/>
    <cellStyle name="Normal 2 4 7 2 3 3" xfId="5530" xr:uid="{00000000-0005-0000-0000-0000DE100000}"/>
    <cellStyle name="Normal 2 4 7 2 3 3 2" xfId="14856" xr:uid="{D94EF831-1F90-4A36-B220-B5AB4DDB7DFB}"/>
    <cellStyle name="Normal 2 4 7 2 3 4" xfId="10639" xr:uid="{930334A5-19FD-460A-A3CC-55D4DA6F237F}"/>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C67A6225-809E-4D7B-B24B-3A2C0A57F4CC}"/>
    <cellStyle name="Normal 2 4 7 2 4 2 3" xfId="13197" xr:uid="{F25289FD-E1B1-4237-B58A-CFAF6ED2E5D7}"/>
    <cellStyle name="Normal 2 4 7 2 4 3" xfId="5943" xr:uid="{00000000-0005-0000-0000-0000E2100000}"/>
    <cellStyle name="Normal 2 4 7 2 4 3 2" xfId="15269" xr:uid="{780984C0-0CCF-4EA3-B850-F81C1AB6D03D}"/>
    <cellStyle name="Normal 2 4 7 2 4 4" xfId="11052" xr:uid="{B7B3C176-76E7-4A77-90C6-4BCAE9C10310}"/>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91C8E9C1-3E2F-4329-8A12-6EA8B9772B81}"/>
    <cellStyle name="Normal 2 4 7 2 5 2 3" xfId="13610" xr:uid="{8B94AEAC-B20E-407C-9578-93172B835678}"/>
    <cellStyle name="Normal 2 4 7 2 5 3" xfId="6356" xr:uid="{00000000-0005-0000-0000-0000E6100000}"/>
    <cellStyle name="Normal 2 4 7 2 5 3 2" xfId="15682" xr:uid="{DDBE0522-5D82-423C-9F96-D4824E2758C7}"/>
    <cellStyle name="Normal 2 4 7 2 5 4" xfId="11465" xr:uid="{F6C96F2E-5EF7-47EE-9087-F2860EA7DE3C}"/>
    <cellStyle name="Normal 2 4 7 2 6" xfId="2486" xr:uid="{00000000-0005-0000-0000-0000E7100000}"/>
    <cellStyle name="Normal 2 4 7 2 6 2" xfId="6769" xr:uid="{00000000-0005-0000-0000-0000E8100000}"/>
    <cellStyle name="Normal 2 4 7 2 6 2 2" xfId="16095" xr:uid="{DF5BB8EC-C766-48F2-A03A-8CB03D1B2891}"/>
    <cellStyle name="Normal 2 4 7 2 6 3" xfId="11878" xr:uid="{A522695C-8EB1-4584-BFD6-5FCCCB1D4D60}"/>
    <cellStyle name="Normal 2 4 7 2 7" xfId="4703" xr:uid="{00000000-0005-0000-0000-0000E9100000}"/>
    <cellStyle name="Normal 2 4 7 2 7 2" xfId="14029" xr:uid="{1DB55711-414F-41DF-BADF-2F2E78B7356D}"/>
    <cellStyle name="Normal 2 4 7 2 8" xfId="9058" xr:uid="{FCEC438E-EF6A-4A00-BFE3-0DA309169A82}"/>
    <cellStyle name="Normal 2 4 7 2 9" xfId="9812" xr:uid="{11CA7900-8B8F-4CB4-919A-3307A511DA35}"/>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9A1B46D1-4600-49A3-8166-6011ABCE0899}"/>
    <cellStyle name="Normal 2 4 7 3 2 3" xfId="12370" xr:uid="{348886B3-D726-4531-8C2B-A705467B6506}"/>
    <cellStyle name="Normal 2 4 7 3 3" xfId="5116" xr:uid="{00000000-0005-0000-0000-0000ED100000}"/>
    <cellStyle name="Normal 2 4 7 3 3 2" xfId="14442" xr:uid="{FF7DD3E4-4BD2-403D-A9EC-11D7023F0D71}"/>
    <cellStyle name="Normal 2 4 7 3 4" xfId="9276" xr:uid="{90A81E61-1719-41E4-8673-7681E805C2E0}"/>
    <cellStyle name="Normal 2 4 7 3 5" xfId="10225" xr:uid="{C2EFD415-EC7A-4610-BC08-178CCFA61750}"/>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028EAC08-EA3D-4AE8-9B4C-20A8C98014BA}"/>
    <cellStyle name="Normal 2 4 7 4 2 3" xfId="12783" xr:uid="{375C96D5-7AAC-44BF-B8E6-8DF375DE49C3}"/>
    <cellStyle name="Normal 2 4 7 4 3" xfId="5529" xr:uid="{00000000-0005-0000-0000-0000F1100000}"/>
    <cellStyle name="Normal 2 4 7 4 3 2" xfId="14855" xr:uid="{3BA0AAEA-9133-49B6-8652-3E63423A80F6}"/>
    <cellStyle name="Normal 2 4 7 4 4" xfId="10638" xr:uid="{EEEC3901-0AEB-48EB-A6CA-AB036E781DB1}"/>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4C42D27F-8BDC-45FF-B825-F76E25A46901}"/>
    <cellStyle name="Normal 2 4 7 5 2 3" xfId="13196" xr:uid="{8C1CBFD1-7B6D-4AB0-B6F7-DFF3A67A6BA0}"/>
    <cellStyle name="Normal 2 4 7 5 3" xfId="5942" xr:uid="{00000000-0005-0000-0000-0000F5100000}"/>
    <cellStyle name="Normal 2 4 7 5 3 2" xfId="15268" xr:uid="{FC3A708A-1C61-4F14-BB9E-04863A2E40AE}"/>
    <cellStyle name="Normal 2 4 7 5 4" xfId="11051" xr:uid="{2F84F404-7861-4D8E-A0F8-192655693109}"/>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20279DE8-63BB-4692-A1BC-5606ED4A6D4E}"/>
    <cellStyle name="Normal 2 4 7 6 2 3" xfId="13609" xr:uid="{0DDB5FBD-4FE7-4862-B4AE-CCB5CA46A3EF}"/>
    <cellStyle name="Normal 2 4 7 6 3" xfId="6355" xr:uid="{00000000-0005-0000-0000-0000F9100000}"/>
    <cellStyle name="Normal 2 4 7 6 3 2" xfId="15681" xr:uid="{1C6A70DB-0C14-4224-A8D5-EEE2483B94BF}"/>
    <cellStyle name="Normal 2 4 7 6 4" xfId="11464" xr:uid="{945AE445-C46D-4F44-90D1-140559DA8D13}"/>
    <cellStyle name="Normal 2 4 7 7" xfId="2485" xr:uid="{00000000-0005-0000-0000-0000FA100000}"/>
    <cellStyle name="Normal 2 4 7 7 2" xfId="6768" xr:uid="{00000000-0005-0000-0000-0000FB100000}"/>
    <cellStyle name="Normal 2 4 7 7 2 2" xfId="16094" xr:uid="{4D8DE23D-07AA-4B24-B7AC-D66CB0B1E46F}"/>
    <cellStyle name="Normal 2 4 7 7 3" xfId="11877" xr:uid="{B4864EED-F874-47BD-B901-DF94EFE57D83}"/>
    <cellStyle name="Normal 2 4 7 8" xfId="4702" xr:uid="{00000000-0005-0000-0000-0000FC100000}"/>
    <cellStyle name="Normal 2 4 7 8 2" xfId="14028" xr:uid="{13E104FC-17AF-4EDB-94BA-8716782FD50E}"/>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4B4ABFCB-C9B3-4414-84B9-5705FC00B808}"/>
    <cellStyle name="Normal 2 4 8 2 2 3" xfId="12372" xr:uid="{A448CB2A-249F-40A9-8B10-370BF1A58C37}"/>
    <cellStyle name="Normal 2 4 8 2 3" xfId="5118" xr:uid="{00000000-0005-0000-0000-000001110000}"/>
    <cellStyle name="Normal 2 4 8 2 3 2" xfId="14444" xr:uid="{5E8A20FF-E238-49B3-8AEB-69A1BABBE5F4}"/>
    <cellStyle name="Normal 2 4 8 2 4" xfId="9392" xr:uid="{812B973E-E5C9-43CD-85B0-C8CA30BD9BF3}"/>
    <cellStyle name="Normal 2 4 8 2 5" xfId="10227" xr:uid="{6C52751A-20FF-4708-8B7C-3A44A3658221}"/>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A155F3E4-7051-448C-8DE9-356F090A6383}"/>
    <cellStyle name="Normal 2 4 8 3 2 3" xfId="12785" xr:uid="{2887ECB9-02EB-4DA6-A2DA-7026D40041FC}"/>
    <cellStyle name="Normal 2 4 8 3 3" xfId="5531" xr:uid="{00000000-0005-0000-0000-000005110000}"/>
    <cellStyle name="Normal 2 4 8 3 3 2" xfId="14857" xr:uid="{0D3A2E4C-3142-40AE-A2BA-A877A7DA14A6}"/>
    <cellStyle name="Normal 2 4 8 3 4" xfId="10640" xr:uid="{42BE1263-4817-470F-BE92-A8337430BACE}"/>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3F677C07-9BF4-4C15-810B-550C57DFF214}"/>
    <cellStyle name="Normal 2 4 8 4 2 3" xfId="13198" xr:uid="{6E300AA9-0D05-4DB4-88DD-F4004DA99AFD}"/>
    <cellStyle name="Normal 2 4 8 4 3" xfId="5944" xr:uid="{00000000-0005-0000-0000-000009110000}"/>
    <cellStyle name="Normal 2 4 8 4 3 2" xfId="15270" xr:uid="{9BF4DC47-A0DD-47FD-91A4-E6C7F0AADB9F}"/>
    <cellStyle name="Normal 2 4 8 4 4" xfId="11053" xr:uid="{0827ABA1-F9CB-4144-8BF0-2832A95693E2}"/>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F7860C5B-A3F5-4FD4-833C-A0E4D9156A3A}"/>
    <cellStyle name="Normal 2 4 8 5 2 3" xfId="13611" xr:uid="{C3724600-0BF9-467C-A56C-097980D486F8}"/>
    <cellStyle name="Normal 2 4 8 5 3" xfId="6357" xr:uid="{00000000-0005-0000-0000-00000D110000}"/>
    <cellStyle name="Normal 2 4 8 5 3 2" xfId="15683" xr:uid="{EA4F8134-2C26-4410-9A80-341387F8104A}"/>
    <cellStyle name="Normal 2 4 8 5 4" xfId="11466" xr:uid="{61D8B9F4-499B-401A-A1C0-11563C55F5D6}"/>
    <cellStyle name="Normal 2 4 8 6" xfId="2487" xr:uid="{00000000-0005-0000-0000-00000E110000}"/>
    <cellStyle name="Normal 2 4 8 6 2" xfId="6770" xr:uid="{00000000-0005-0000-0000-00000F110000}"/>
    <cellStyle name="Normal 2 4 8 6 2 2" xfId="16096" xr:uid="{8C82B254-752F-4AFB-9AD7-8B7577BCAF73}"/>
    <cellStyle name="Normal 2 4 8 6 3" xfId="11879" xr:uid="{9FBCFC48-F370-4504-B120-21B68D055A64}"/>
    <cellStyle name="Normal 2 4 8 7" xfId="4704" xr:uid="{00000000-0005-0000-0000-000010110000}"/>
    <cellStyle name="Normal 2 4 8 7 2" xfId="14030" xr:uid="{01192856-24E5-4A5C-B976-8DD64B1ACD15}"/>
    <cellStyle name="Normal 2 4 8 8" xfId="8967" xr:uid="{32AC97CD-D3FD-4AE1-A8B2-07BEA9D5DE52}"/>
    <cellStyle name="Normal 2 4 8 9" xfId="9813" xr:uid="{3C186023-D96C-41D6-ACFB-A317196A8367}"/>
    <cellStyle name="Normal 2 4 9" xfId="9170" xr:uid="{5569C060-E090-4551-A44D-517EC3FD1834}"/>
    <cellStyle name="Normal 2 5" xfId="315" xr:uid="{00000000-0005-0000-0000-000011110000}"/>
    <cellStyle name="Normal 2 5 10" xfId="4705" xr:uid="{00000000-0005-0000-0000-000012110000}"/>
    <cellStyle name="Normal 2 5 10 2" xfId="14031" xr:uid="{0CBFF560-5902-4C01-B93B-8BD596549865}"/>
    <cellStyle name="Normal 2 5 11" xfId="9814" xr:uid="{975A52AD-5D4D-4129-AA3F-280D680AF958}"/>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1" xfId="9815" xr:uid="{D0F56A85-B192-4B4D-B174-DAB46A8E64DD}"/>
    <cellStyle name="Normal 2 5 4 2" xfId="319" xr:uid="{00000000-0005-0000-0000-000016110000}"/>
    <cellStyle name="Normal 2 5 4 2 10" xfId="9816" xr:uid="{4AB1DBA7-3337-4136-85EE-B1078D23357C}"/>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860D0346-CE9E-4977-88E4-5D6CCFA6B506}"/>
    <cellStyle name="Normal 2 5 4 2 2 2 2 3" xfId="12376" xr:uid="{BF066C97-7C1F-422F-BD2F-AD305F7A6A36}"/>
    <cellStyle name="Normal 2 5 4 2 2 2 3" xfId="5122" xr:uid="{00000000-0005-0000-0000-00001B110000}"/>
    <cellStyle name="Normal 2 5 4 2 2 2 3 2" xfId="14448" xr:uid="{B650C9FC-093C-4755-83E6-A07C565E2F12}"/>
    <cellStyle name="Normal 2 5 4 2 2 2 4" xfId="9551" xr:uid="{392D7741-6781-4EA5-9C28-040053C1B05B}"/>
    <cellStyle name="Normal 2 5 4 2 2 2 5" xfId="10231" xr:uid="{89BAD878-955D-4B95-B926-53DC85F268E4}"/>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A37A1106-CC5C-45FA-A816-B281A54E522B}"/>
    <cellStyle name="Normal 2 5 4 2 2 3 2 3" xfId="12789" xr:uid="{F35915E2-922B-4E81-9590-1B681390FC1B}"/>
    <cellStyle name="Normal 2 5 4 2 2 3 3" xfId="5535" xr:uid="{00000000-0005-0000-0000-00001F110000}"/>
    <cellStyle name="Normal 2 5 4 2 2 3 3 2" xfId="14861" xr:uid="{741F9A84-F3E2-4821-993A-13369AAC37C5}"/>
    <cellStyle name="Normal 2 5 4 2 2 3 4" xfId="10644" xr:uid="{75852725-8641-4E12-8EB8-784067873A0C}"/>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639BD2AF-7D06-41A0-A5D7-F1FDEFBD357E}"/>
    <cellStyle name="Normal 2 5 4 2 2 4 2 3" xfId="13202" xr:uid="{E64C05DD-C41B-477A-9C4F-11AE7F54A644}"/>
    <cellStyle name="Normal 2 5 4 2 2 4 3" xfId="5948" xr:uid="{00000000-0005-0000-0000-000023110000}"/>
    <cellStyle name="Normal 2 5 4 2 2 4 3 2" xfId="15274" xr:uid="{D70B3C5D-F858-4F46-8781-DF0FF34BB8F4}"/>
    <cellStyle name="Normal 2 5 4 2 2 4 4" xfId="11057" xr:uid="{BBF00515-AA41-479B-B55F-8F436CE34FAB}"/>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20687024-614D-4085-8429-C5896FA1CCA9}"/>
    <cellStyle name="Normal 2 5 4 2 2 5 2 3" xfId="13615" xr:uid="{CD653F19-75E9-4F59-B8DF-0FE96F8358D9}"/>
    <cellStyle name="Normal 2 5 4 2 2 5 3" xfId="6361" xr:uid="{00000000-0005-0000-0000-000027110000}"/>
    <cellStyle name="Normal 2 5 4 2 2 5 3 2" xfId="15687" xr:uid="{90347253-FB0F-44E9-A31D-CC616F8C5E79}"/>
    <cellStyle name="Normal 2 5 4 2 2 5 4" xfId="11470" xr:uid="{CABC70E9-2C58-4311-82DA-8FA4EF8F842A}"/>
    <cellStyle name="Normal 2 5 4 2 2 6" xfId="2491" xr:uid="{00000000-0005-0000-0000-000028110000}"/>
    <cellStyle name="Normal 2 5 4 2 2 6 2" xfId="6774" xr:uid="{00000000-0005-0000-0000-000029110000}"/>
    <cellStyle name="Normal 2 5 4 2 2 6 2 2" xfId="16100" xr:uid="{7B08C966-34AA-4D92-8ADD-74F36A592A34}"/>
    <cellStyle name="Normal 2 5 4 2 2 6 3" xfId="11883" xr:uid="{25CC162D-849D-4D57-B54C-60A967C1192D}"/>
    <cellStyle name="Normal 2 5 4 2 2 7" xfId="4708" xr:uid="{00000000-0005-0000-0000-00002A110000}"/>
    <cellStyle name="Normal 2 5 4 2 2 7 2" xfId="14034" xr:uid="{34BBA9F6-AC97-493F-875A-F554D273D37B}"/>
    <cellStyle name="Normal 2 5 4 2 2 8" xfId="9126" xr:uid="{C2CF4AFD-4082-4555-941B-6E9759C32D63}"/>
    <cellStyle name="Normal 2 5 4 2 2 9" xfId="9817" xr:uid="{A57D8B89-3A7C-43E7-BA87-0651F7F23C3F}"/>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260A161B-D24C-42B6-B774-375E9E37F3C8}"/>
    <cellStyle name="Normal 2 5 4 2 3 2 3" xfId="12375" xr:uid="{051F2889-E62B-4173-A897-EC836F51881E}"/>
    <cellStyle name="Normal 2 5 4 2 3 3" xfId="5121" xr:uid="{00000000-0005-0000-0000-00002E110000}"/>
    <cellStyle name="Normal 2 5 4 2 3 3 2" xfId="14447" xr:uid="{C271BF50-55B7-4F6D-8CF5-D0FF1D2131FD}"/>
    <cellStyle name="Normal 2 5 4 2 3 4" xfId="9344" xr:uid="{207B8A34-09D9-4349-A9C7-5A5A998C6B6F}"/>
    <cellStyle name="Normal 2 5 4 2 3 5" xfId="10230" xr:uid="{1E510C9F-7850-4020-B75C-68E02EE27510}"/>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93F1C53B-CCE4-454B-80B1-56BD30310858}"/>
    <cellStyle name="Normal 2 5 4 2 4 2 3" xfId="12788" xr:uid="{DFAC7B73-B19E-4F6F-8EEB-560231C08005}"/>
    <cellStyle name="Normal 2 5 4 2 4 3" xfId="5534" xr:uid="{00000000-0005-0000-0000-000032110000}"/>
    <cellStyle name="Normal 2 5 4 2 4 3 2" xfId="14860" xr:uid="{01C4932B-8B9F-4BAD-8271-832C06AF6262}"/>
    <cellStyle name="Normal 2 5 4 2 4 4" xfId="10643" xr:uid="{494F17DE-2188-4C5E-AA7E-807CF2BD9FE3}"/>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0ECEB064-45EA-4B5B-A522-46763D06C75C}"/>
    <cellStyle name="Normal 2 5 4 2 5 2 3" xfId="13201" xr:uid="{B8576674-FAFC-491E-88BA-F894766A5576}"/>
    <cellStyle name="Normal 2 5 4 2 5 3" xfId="5947" xr:uid="{00000000-0005-0000-0000-000036110000}"/>
    <cellStyle name="Normal 2 5 4 2 5 3 2" xfId="15273" xr:uid="{8FA02758-7D2D-4F34-82FF-FB37D7EA5251}"/>
    <cellStyle name="Normal 2 5 4 2 5 4" xfId="11056" xr:uid="{EDBB81D5-2407-4C53-8FDD-BBD5093AF530}"/>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08B8C1E2-17A7-482A-8556-684FEC1E4660}"/>
    <cellStyle name="Normal 2 5 4 2 6 2 3" xfId="13614" xr:uid="{7821914B-9E22-47A3-8D97-353BC6C31162}"/>
    <cellStyle name="Normal 2 5 4 2 6 3" xfId="6360" xr:uid="{00000000-0005-0000-0000-00003A110000}"/>
    <cellStyle name="Normal 2 5 4 2 6 3 2" xfId="15686" xr:uid="{EAF6A0B5-288C-4F43-B194-12A3C5B48ACD}"/>
    <cellStyle name="Normal 2 5 4 2 6 4" xfId="11469" xr:uid="{A7E78586-DD09-4B14-8FFF-392266CB783B}"/>
    <cellStyle name="Normal 2 5 4 2 7" xfId="2490" xr:uid="{00000000-0005-0000-0000-00003B110000}"/>
    <cellStyle name="Normal 2 5 4 2 7 2" xfId="6773" xr:uid="{00000000-0005-0000-0000-00003C110000}"/>
    <cellStyle name="Normal 2 5 4 2 7 2 2" xfId="16099" xr:uid="{63EE3CE4-BCBA-43BE-BDC5-0E0A223EFDEC}"/>
    <cellStyle name="Normal 2 5 4 2 7 3" xfId="11882" xr:uid="{E7CD8DFA-BF0F-4982-B9CC-3334B26F6708}"/>
    <cellStyle name="Normal 2 5 4 2 8" xfId="4707" xr:uid="{00000000-0005-0000-0000-00003D110000}"/>
    <cellStyle name="Normal 2 5 4 2 8 2" xfId="14033" xr:uid="{0692FCC1-9928-43F0-A510-C898C4CB2E3E}"/>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8A95EEBE-17AA-4332-926F-425537B65DF2}"/>
    <cellStyle name="Normal 2 5 4 3 2 2 3" xfId="12377" xr:uid="{03AE5219-EC51-41AD-ADDA-78C8EB3865C4}"/>
    <cellStyle name="Normal 2 5 4 3 2 3" xfId="5123" xr:uid="{00000000-0005-0000-0000-000042110000}"/>
    <cellStyle name="Normal 2 5 4 3 2 3 2" xfId="14449" xr:uid="{6ED2FB0F-9F8D-4A1F-A492-5E01259070FF}"/>
    <cellStyle name="Normal 2 5 4 3 2 4" xfId="9448" xr:uid="{0C1738F2-697E-4430-8A3F-E67747B3EDB0}"/>
    <cellStyle name="Normal 2 5 4 3 2 5" xfId="10232" xr:uid="{FD9FC471-4162-48E1-B21B-CDBBD554FEF0}"/>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27689623-0DBD-41C8-A9FF-9DAD0CF28952}"/>
    <cellStyle name="Normal 2 5 4 3 3 2 3" xfId="12790" xr:uid="{187F681C-C8B1-476E-B219-436121CF6A19}"/>
    <cellStyle name="Normal 2 5 4 3 3 3" xfId="5536" xr:uid="{00000000-0005-0000-0000-000046110000}"/>
    <cellStyle name="Normal 2 5 4 3 3 3 2" xfId="14862" xr:uid="{2B8A4FEB-867C-4798-8653-2313DFA63480}"/>
    <cellStyle name="Normal 2 5 4 3 3 4" xfId="10645" xr:uid="{AC21E4CD-47D5-4A9C-916A-28BD13EC6DDB}"/>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30150580-969A-4E83-9461-1FBA6B1A48AB}"/>
    <cellStyle name="Normal 2 5 4 3 4 2 3" xfId="13203" xr:uid="{8F1A06BF-5EF2-41B5-9B76-CAF0EFC4435B}"/>
    <cellStyle name="Normal 2 5 4 3 4 3" xfId="5949" xr:uid="{00000000-0005-0000-0000-00004A110000}"/>
    <cellStyle name="Normal 2 5 4 3 4 3 2" xfId="15275" xr:uid="{69CB48C9-EAD9-4780-B842-AB7D673D7ECD}"/>
    <cellStyle name="Normal 2 5 4 3 4 4" xfId="11058" xr:uid="{DE91E0D3-19E8-4771-86B9-6AA38C8392B9}"/>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0F4ED25B-A516-4C57-8650-5C873C1A06FA}"/>
    <cellStyle name="Normal 2 5 4 3 5 2 3" xfId="13616" xr:uid="{C109D8B3-5A0E-40D6-B056-24B917F625DA}"/>
    <cellStyle name="Normal 2 5 4 3 5 3" xfId="6362" xr:uid="{00000000-0005-0000-0000-00004E110000}"/>
    <cellStyle name="Normal 2 5 4 3 5 3 2" xfId="15688" xr:uid="{F07C50B1-FDD5-466D-A277-1F475EC32E3E}"/>
    <cellStyle name="Normal 2 5 4 3 5 4" xfId="11471" xr:uid="{67AF2304-9C42-4592-8814-C3A6F08F02C5}"/>
    <cellStyle name="Normal 2 5 4 3 6" xfId="2492" xr:uid="{00000000-0005-0000-0000-00004F110000}"/>
    <cellStyle name="Normal 2 5 4 3 6 2" xfId="6775" xr:uid="{00000000-0005-0000-0000-000050110000}"/>
    <cellStyle name="Normal 2 5 4 3 6 2 2" xfId="16101" xr:uid="{024F8025-78DE-4C27-AF88-E4F58CEEF792}"/>
    <cellStyle name="Normal 2 5 4 3 6 3" xfId="11884" xr:uid="{A6D59866-4E66-4EC5-9AB7-CB08C71C96ED}"/>
    <cellStyle name="Normal 2 5 4 3 7" xfId="4709" xr:uid="{00000000-0005-0000-0000-000051110000}"/>
    <cellStyle name="Normal 2 5 4 3 7 2" xfId="14035" xr:uid="{86E24F4D-15AB-441B-B7BB-B3F6E4D14657}"/>
    <cellStyle name="Normal 2 5 4 3 8" xfId="9023" xr:uid="{9B869639-3DD4-4511-AD70-D5125D34938F}"/>
    <cellStyle name="Normal 2 5 4 3 9" xfId="9818" xr:uid="{54046250-794D-400D-8CA4-A55A69D49199}"/>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60C23EE1-9690-463A-8C7F-E094517348A5}"/>
    <cellStyle name="Normal 2 5 4 4 2 3" xfId="12374" xr:uid="{00FE6E00-B944-4E37-BDF8-1BF41921379F}"/>
    <cellStyle name="Normal 2 5 4 4 3" xfId="5120" xr:uid="{00000000-0005-0000-0000-000055110000}"/>
    <cellStyle name="Normal 2 5 4 4 3 2" xfId="14446" xr:uid="{E1E2C681-9628-4E43-B664-99A83DA8FE08}"/>
    <cellStyle name="Normal 2 5 4 4 4" xfId="9241" xr:uid="{2BD2F05F-E4C9-46B4-B3C9-F0D081C1F38F}"/>
    <cellStyle name="Normal 2 5 4 4 5" xfId="10229" xr:uid="{05471C94-BAFE-4629-BCE8-37CE05EA2781}"/>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BEF960B1-B53E-4740-B179-77CA324D9D89}"/>
    <cellStyle name="Normal 2 5 4 5 2 3" xfId="12787" xr:uid="{826B4BB2-1847-47FD-A0D5-8BFE0D0D5661}"/>
    <cellStyle name="Normal 2 5 4 5 3" xfId="5533" xr:uid="{00000000-0005-0000-0000-000059110000}"/>
    <cellStyle name="Normal 2 5 4 5 3 2" xfId="14859" xr:uid="{A921CF86-BB91-4671-B3F7-D82F49EC6F16}"/>
    <cellStyle name="Normal 2 5 4 5 4" xfId="10642" xr:uid="{A39CA5EA-9CE5-4E85-AD03-20E8CFFF7C8D}"/>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A5E87731-A3EC-43E9-8EE4-F886A7CB9043}"/>
    <cellStyle name="Normal 2 5 4 6 2 3" xfId="13200" xr:uid="{36944FAB-7FEB-41C1-9728-E259F9FF8DEA}"/>
    <cellStyle name="Normal 2 5 4 6 3" xfId="5946" xr:uid="{00000000-0005-0000-0000-00005D110000}"/>
    <cellStyle name="Normal 2 5 4 6 3 2" xfId="15272" xr:uid="{D6582009-88E6-4A2D-9A81-A3E9A207DF89}"/>
    <cellStyle name="Normal 2 5 4 6 4" xfId="11055" xr:uid="{E3F87C1C-69B8-4FD8-8D28-E9C097C67E91}"/>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EF290770-5239-46F1-9279-DD708FCB0906}"/>
    <cellStyle name="Normal 2 5 4 7 2 3" xfId="13613" xr:uid="{33C8F4B3-2271-4EED-BD65-393CC08E6702}"/>
    <cellStyle name="Normal 2 5 4 7 3" xfId="6359" xr:uid="{00000000-0005-0000-0000-000061110000}"/>
    <cellStyle name="Normal 2 5 4 7 3 2" xfId="15685" xr:uid="{F31F8823-F3CB-4C73-8B17-2A161C4EC3F1}"/>
    <cellStyle name="Normal 2 5 4 7 4" xfId="11468" xr:uid="{F6E1461A-C66B-4DEE-87C3-FB4F7D0C3208}"/>
    <cellStyle name="Normal 2 5 4 8" xfId="2489" xr:uid="{00000000-0005-0000-0000-000062110000}"/>
    <cellStyle name="Normal 2 5 4 8 2" xfId="6772" xr:uid="{00000000-0005-0000-0000-000063110000}"/>
    <cellStyle name="Normal 2 5 4 8 2 2" xfId="16098" xr:uid="{C890F646-B1B9-4946-9A7F-DD88B9FB3DAA}"/>
    <cellStyle name="Normal 2 5 4 8 3" xfId="11881" xr:uid="{2D34F204-8473-4348-B733-D05AFD95C049}"/>
    <cellStyle name="Normal 2 5 4 9" xfId="4706" xr:uid="{00000000-0005-0000-0000-000064110000}"/>
    <cellStyle name="Normal 2 5 4 9 2" xfId="14032" xr:uid="{03B55123-BCCA-48DD-B63D-0B4AA40E58E5}"/>
    <cellStyle name="Normal 2 5 5" xfId="803" xr:uid="{00000000-0005-0000-0000-000065110000}"/>
    <cellStyle name="Normal 2 5 5 2" xfId="3042" xr:uid="{00000000-0005-0000-0000-000066110000}"/>
    <cellStyle name="Normal 2 5 5 2 2" xfId="7264" xr:uid="{00000000-0005-0000-0000-000067110000}"/>
    <cellStyle name="Normal 2 5 5 2 2 2" xfId="16590" xr:uid="{6FF6FA0D-5F83-4254-9D4C-41D117730324}"/>
    <cellStyle name="Normal 2 5 5 2 3" xfId="12373" xr:uid="{37B51B4C-A27F-4219-BC44-2E22143B42F7}"/>
    <cellStyle name="Normal 2 5 5 3" xfId="5119" xr:uid="{00000000-0005-0000-0000-000068110000}"/>
    <cellStyle name="Normal 2 5 5 3 2" xfId="14445" xr:uid="{80ED9048-3CF3-4768-BDD2-533BA0C27590}"/>
    <cellStyle name="Normal 2 5 5 4" xfId="9606" xr:uid="{3AE4D77A-44EE-40C2-9F71-05FBDE2746B2}"/>
    <cellStyle name="Normal 2 5 5 5" xfId="10228" xr:uid="{BCE5C4C1-DECF-4CDD-9478-BA8841D19BFB}"/>
    <cellStyle name="Normal 2 5 6" xfId="1225" xr:uid="{00000000-0005-0000-0000-000069110000}"/>
    <cellStyle name="Normal 2 5 6 2" xfId="3455" xr:uid="{00000000-0005-0000-0000-00006A110000}"/>
    <cellStyle name="Normal 2 5 6 2 2" xfId="7677" xr:uid="{00000000-0005-0000-0000-00006B110000}"/>
    <cellStyle name="Normal 2 5 6 2 2 2" xfId="17003" xr:uid="{FA5A67EE-67BC-433E-98D7-52EA0588E8ED}"/>
    <cellStyle name="Normal 2 5 6 2 3" xfId="12786" xr:uid="{BC78178B-2BE9-4411-90FE-59A65FBF1ECF}"/>
    <cellStyle name="Normal 2 5 6 3" xfId="5532" xr:uid="{00000000-0005-0000-0000-00006C110000}"/>
    <cellStyle name="Normal 2 5 6 3 2" xfId="14858" xr:uid="{3BFCDE0D-0BEE-48CE-B981-A9514B08C502}"/>
    <cellStyle name="Normal 2 5 6 4" xfId="10641" xr:uid="{3F652208-71A3-46CC-A3B1-02A07FC439F6}"/>
    <cellStyle name="Normal 2 5 7" xfId="1638" xr:uid="{00000000-0005-0000-0000-00006D110000}"/>
    <cellStyle name="Normal 2 5 7 2" xfId="3868" xr:uid="{00000000-0005-0000-0000-00006E110000}"/>
    <cellStyle name="Normal 2 5 7 2 2" xfId="8090" xr:uid="{00000000-0005-0000-0000-00006F110000}"/>
    <cellStyle name="Normal 2 5 7 2 2 2" xfId="17416" xr:uid="{EB389044-866B-4F18-B1F7-A1E7A2DBC968}"/>
    <cellStyle name="Normal 2 5 7 2 3" xfId="13199" xr:uid="{E2B9EA2C-8AFB-4C40-9E43-2AAD4306A953}"/>
    <cellStyle name="Normal 2 5 7 3" xfId="5945" xr:uid="{00000000-0005-0000-0000-000070110000}"/>
    <cellStyle name="Normal 2 5 7 3 2" xfId="15271" xr:uid="{8769AF4F-EBA5-4E0A-A246-F2FAA77A8C71}"/>
    <cellStyle name="Normal 2 5 7 4" xfId="11054" xr:uid="{ECEDB83C-E14F-4C14-AF98-9E68F9226F91}"/>
    <cellStyle name="Normal 2 5 8" xfId="2052" xr:uid="{00000000-0005-0000-0000-000071110000}"/>
    <cellStyle name="Normal 2 5 8 2" xfId="4281" xr:uid="{00000000-0005-0000-0000-000072110000}"/>
    <cellStyle name="Normal 2 5 8 2 2" xfId="8503" xr:uid="{00000000-0005-0000-0000-000073110000}"/>
    <cellStyle name="Normal 2 5 8 2 2 2" xfId="17829" xr:uid="{266A3594-9A90-4A84-9108-38833BBB4CB6}"/>
    <cellStyle name="Normal 2 5 8 2 3" xfId="13612" xr:uid="{1C44A079-4A60-497E-B1D4-3DAB2F830F24}"/>
    <cellStyle name="Normal 2 5 8 3" xfId="6358" xr:uid="{00000000-0005-0000-0000-000074110000}"/>
    <cellStyle name="Normal 2 5 8 3 2" xfId="15684" xr:uid="{651AB305-FE9C-4952-B1E0-AD8AF1AE40B8}"/>
    <cellStyle name="Normal 2 5 8 4" xfId="11467" xr:uid="{37E12810-06CB-42DE-A8BF-F50EBF8566B7}"/>
    <cellStyle name="Normal 2 5 9" xfId="2488" xr:uid="{00000000-0005-0000-0000-000075110000}"/>
    <cellStyle name="Normal 2 5 9 2" xfId="6771" xr:uid="{00000000-0005-0000-0000-000076110000}"/>
    <cellStyle name="Normal 2 5 9 2 2" xfId="16097" xr:uid="{5367291D-EC5C-4A5B-9A1F-8A4D5150FAB6}"/>
    <cellStyle name="Normal 2 5 9 3" xfId="11880" xr:uid="{8C797BD6-70DB-43C4-A5FC-E42A1F5B335A}"/>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73182550-5263-4CD4-819E-DB4CB033AC8C}"/>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1" xfId="9820" xr:uid="{2F45C17B-F28C-44FD-9799-1FBFF2B3AE4B}"/>
    <cellStyle name="Normal 3 2 3 2" xfId="327" xr:uid="{00000000-0005-0000-0000-00007F110000}"/>
    <cellStyle name="Normal 3 2 3 2 10" xfId="9821" xr:uid="{CD25E738-9A66-4DB2-9AD7-E3BEA42E93B1}"/>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CC3F5257-0D08-40C1-8C04-BF92A717E9FE}"/>
    <cellStyle name="Normal 3 2 3 2 2 2 2 3" xfId="12381" xr:uid="{8D799FB8-BE05-4EBE-B6FB-96A860A7BBFF}"/>
    <cellStyle name="Normal 3 2 3 2 2 2 3" xfId="5127" xr:uid="{00000000-0005-0000-0000-000084110000}"/>
    <cellStyle name="Normal 3 2 3 2 2 2 3 2" xfId="14453" xr:uid="{B3495EFA-A243-4C36-918D-3ADEE4E4018F}"/>
    <cellStyle name="Normal 3 2 3 2 2 2 4" xfId="9552" xr:uid="{54198C1B-8B77-4C07-BFED-28C4D4E00A0C}"/>
    <cellStyle name="Normal 3 2 3 2 2 2 5" xfId="10236" xr:uid="{93A6F899-1388-4CF8-8F4D-2CC7B5553D7D}"/>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C201D1FE-7937-46B8-A3FD-1C424231323C}"/>
    <cellStyle name="Normal 3 2 3 2 2 3 2 3" xfId="12794" xr:uid="{1EC700A1-6E35-47AB-B4BD-D8EB622A7BAD}"/>
    <cellStyle name="Normal 3 2 3 2 2 3 3" xfId="5540" xr:uid="{00000000-0005-0000-0000-000088110000}"/>
    <cellStyle name="Normal 3 2 3 2 2 3 3 2" xfId="14866" xr:uid="{F1160E04-EEF7-4877-AFF5-86C30CF0EF6D}"/>
    <cellStyle name="Normal 3 2 3 2 2 3 4" xfId="10649" xr:uid="{BB9F029C-1CB4-4E36-92C0-152020D223D1}"/>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EFE12B20-1C96-4B96-90D6-ADDB5AD45E78}"/>
    <cellStyle name="Normal 3 2 3 2 2 4 2 3" xfId="13207" xr:uid="{05F7FC7C-C635-46DF-B567-96DB4AB288C1}"/>
    <cellStyle name="Normal 3 2 3 2 2 4 3" xfId="5953" xr:uid="{00000000-0005-0000-0000-00008C110000}"/>
    <cellStyle name="Normal 3 2 3 2 2 4 3 2" xfId="15279" xr:uid="{917072DD-8DD7-402B-8159-FBC657A63F4A}"/>
    <cellStyle name="Normal 3 2 3 2 2 4 4" xfId="11062" xr:uid="{76C27B59-CC44-485D-8CE1-DB041E8097E7}"/>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19D211A4-603C-43F0-A55D-82EE57961173}"/>
    <cellStyle name="Normal 3 2 3 2 2 5 2 3" xfId="13620" xr:uid="{95839A73-EFAE-4F61-A4C1-BE8BD3CE6F2A}"/>
    <cellStyle name="Normal 3 2 3 2 2 5 3" xfId="6366" xr:uid="{00000000-0005-0000-0000-000090110000}"/>
    <cellStyle name="Normal 3 2 3 2 2 5 3 2" xfId="15692" xr:uid="{0372AB3F-CAAD-49FE-99C5-B25DD30EB969}"/>
    <cellStyle name="Normal 3 2 3 2 2 5 4" xfId="11475" xr:uid="{4C601328-9AFF-429E-9C0A-5794331F211E}"/>
    <cellStyle name="Normal 3 2 3 2 2 6" xfId="2496" xr:uid="{00000000-0005-0000-0000-000091110000}"/>
    <cellStyle name="Normal 3 2 3 2 2 6 2" xfId="6779" xr:uid="{00000000-0005-0000-0000-000092110000}"/>
    <cellStyle name="Normal 3 2 3 2 2 6 2 2" xfId="16105" xr:uid="{669F129A-3D67-4CA1-A8F2-F9445C24F269}"/>
    <cellStyle name="Normal 3 2 3 2 2 6 3" xfId="11888" xr:uid="{DAB81537-63F0-4CA2-B79C-5609E84657C3}"/>
    <cellStyle name="Normal 3 2 3 2 2 7" xfId="4713" xr:uid="{00000000-0005-0000-0000-000093110000}"/>
    <cellStyle name="Normal 3 2 3 2 2 7 2" xfId="14039" xr:uid="{63F1583F-68B2-4716-8EC2-80950B2F3151}"/>
    <cellStyle name="Normal 3 2 3 2 2 8" xfId="9127" xr:uid="{0583B12A-AAD6-4358-9C0C-42D6EBC3DFD8}"/>
    <cellStyle name="Normal 3 2 3 2 2 9" xfId="9822" xr:uid="{B9B64E7B-8264-4B54-8915-8528D830F8E8}"/>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D659FF81-7038-48E0-9124-5745E25925E9}"/>
    <cellStyle name="Normal 3 2 3 2 3 2 3" xfId="12380" xr:uid="{2AC43C7E-ACF1-49DE-827B-FF66F4B33343}"/>
    <cellStyle name="Normal 3 2 3 2 3 3" xfId="5126" xr:uid="{00000000-0005-0000-0000-000097110000}"/>
    <cellStyle name="Normal 3 2 3 2 3 3 2" xfId="14452" xr:uid="{D4ABBDE2-78A3-43ED-83D2-58331887DDB4}"/>
    <cellStyle name="Normal 3 2 3 2 3 4" xfId="9345" xr:uid="{C34A3811-3C7F-4E99-A17A-CCF74A426C86}"/>
    <cellStyle name="Normal 3 2 3 2 3 5" xfId="10235" xr:uid="{9DCA9773-0319-4441-A0D3-81051F367A16}"/>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70D4A41E-5157-4D81-BF45-0931882579A9}"/>
    <cellStyle name="Normal 3 2 3 2 4 2 3" xfId="12793" xr:uid="{8EB65823-0667-48AF-B259-E25D07C669A3}"/>
    <cellStyle name="Normal 3 2 3 2 4 3" xfId="5539" xr:uid="{00000000-0005-0000-0000-00009B110000}"/>
    <cellStyle name="Normal 3 2 3 2 4 3 2" xfId="14865" xr:uid="{DF57DE8E-96DF-421B-81A4-808C2F834312}"/>
    <cellStyle name="Normal 3 2 3 2 4 4" xfId="10648" xr:uid="{1A2ABDFE-2843-41F3-9F91-B215676B2B0E}"/>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BE442A4C-AB4D-432E-AB2B-55F736927AB1}"/>
    <cellStyle name="Normal 3 2 3 2 5 2 3" xfId="13206" xr:uid="{ABAB22DF-FB04-45DB-83C3-2635B58B57E8}"/>
    <cellStyle name="Normal 3 2 3 2 5 3" xfId="5952" xr:uid="{00000000-0005-0000-0000-00009F110000}"/>
    <cellStyle name="Normal 3 2 3 2 5 3 2" xfId="15278" xr:uid="{1CBE7CF5-7F06-4201-BCC6-7F4F879110FC}"/>
    <cellStyle name="Normal 3 2 3 2 5 4" xfId="11061" xr:uid="{14F7E2B9-5283-4639-9E38-414C32D01E0C}"/>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6F72EB1B-CEEA-414D-AF7A-923A477402C7}"/>
    <cellStyle name="Normal 3 2 3 2 6 2 3" xfId="13619" xr:uid="{D8CA88E1-E212-44B9-974D-8DDF0B761A9F}"/>
    <cellStyle name="Normal 3 2 3 2 6 3" xfId="6365" xr:uid="{00000000-0005-0000-0000-0000A3110000}"/>
    <cellStyle name="Normal 3 2 3 2 6 3 2" xfId="15691" xr:uid="{1A061E93-3DCA-46C7-911A-82AD81DEC09F}"/>
    <cellStyle name="Normal 3 2 3 2 6 4" xfId="11474" xr:uid="{E5B04040-E6C6-4BB9-85ED-E65ED9A947A3}"/>
    <cellStyle name="Normal 3 2 3 2 7" xfId="2495" xr:uid="{00000000-0005-0000-0000-0000A4110000}"/>
    <cellStyle name="Normal 3 2 3 2 7 2" xfId="6778" xr:uid="{00000000-0005-0000-0000-0000A5110000}"/>
    <cellStyle name="Normal 3 2 3 2 7 2 2" xfId="16104" xr:uid="{6346B2B7-9D87-4D4C-8679-E2F5B65C5054}"/>
    <cellStyle name="Normal 3 2 3 2 7 3" xfId="11887" xr:uid="{61BAE0A6-4404-4EDC-9EF7-4831A1C3F1EE}"/>
    <cellStyle name="Normal 3 2 3 2 8" xfId="4712" xr:uid="{00000000-0005-0000-0000-0000A6110000}"/>
    <cellStyle name="Normal 3 2 3 2 8 2" xfId="14038" xr:uid="{A6047BE4-20C5-45AE-822A-04CB74A6732E}"/>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51792473-9D00-4E51-92CD-E7357E87C696}"/>
    <cellStyle name="Normal 3 2 3 3 2 2 3" xfId="12382" xr:uid="{9B21CF9C-6449-43E8-97C1-B3C53C6E4567}"/>
    <cellStyle name="Normal 3 2 3 3 2 3" xfId="5128" xr:uid="{00000000-0005-0000-0000-0000AB110000}"/>
    <cellStyle name="Normal 3 2 3 3 2 3 2" xfId="14454" xr:uid="{5560628B-0F76-4849-A00A-18D854F7D91F}"/>
    <cellStyle name="Normal 3 2 3 3 2 4" xfId="9449" xr:uid="{7F58A2DC-DF16-44D1-8D09-04DD41EF4468}"/>
    <cellStyle name="Normal 3 2 3 3 2 5" xfId="10237" xr:uid="{A9EBF39C-FA69-42B0-828C-82B9B24A000E}"/>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BAD2CCD6-F51A-4445-A9E7-68D25E4F6AB9}"/>
    <cellStyle name="Normal 3 2 3 3 3 2 3" xfId="12795" xr:uid="{5C971497-1AEB-4385-B9AA-FD65FD1ADE53}"/>
    <cellStyle name="Normal 3 2 3 3 3 3" xfId="5541" xr:uid="{00000000-0005-0000-0000-0000AF110000}"/>
    <cellStyle name="Normal 3 2 3 3 3 3 2" xfId="14867" xr:uid="{BFDC2544-48A2-4A92-9259-B9A35E4E9FC8}"/>
    <cellStyle name="Normal 3 2 3 3 3 4" xfId="10650" xr:uid="{73E4C071-3995-4988-8C80-10D2568E1903}"/>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82BBB2DB-5932-4E1C-B3AA-51DF088ED5F7}"/>
    <cellStyle name="Normal 3 2 3 3 4 2 3" xfId="13208" xr:uid="{77C13793-52B5-4C96-A5A0-5E0DABEDCFDA}"/>
    <cellStyle name="Normal 3 2 3 3 4 3" xfId="5954" xr:uid="{00000000-0005-0000-0000-0000B3110000}"/>
    <cellStyle name="Normal 3 2 3 3 4 3 2" xfId="15280" xr:uid="{3465583E-BC8F-4C12-8EAE-00E96663BDF1}"/>
    <cellStyle name="Normal 3 2 3 3 4 4" xfId="11063" xr:uid="{5D735FD8-315F-49BE-8625-C55E20881DB2}"/>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B8F6D296-9DE6-4560-9922-FCF7E458F386}"/>
    <cellStyle name="Normal 3 2 3 3 5 2 3" xfId="13621" xr:uid="{AD29A575-D416-4AF6-BF31-5DE2944D9D4F}"/>
    <cellStyle name="Normal 3 2 3 3 5 3" xfId="6367" xr:uid="{00000000-0005-0000-0000-0000B7110000}"/>
    <cellStyle name="Normal 3 2 3 3 5 3 2" xfId="15693" xr:uid="{4B692713-EC6F-4739-B3DF-7F6738DFF8DB}"/>
    <cellStyle name="Normal 3 2 3 3 5 4" xfId="11476" xr:uid="{12FA1B22-A006-45EC-B78A-CD547A1AD9EA}"/>
    <cellStyle name="Normal 3 2 3 3 6" xfId="2497" xr:uid="{00000000-0005-0000-0000-0000B8110000}"/>
    <cellStyle name="Normal 3 2 3 3 6 2" xfId="6780" xr:uid="{00000000-0005-0000-0000-0000B9110000}"/>
    <cellStyle name="Normal 3 2 3 3 6 2 2" xfId="16106" xr:uid="{22837CAE-AA67-4E4C-A7F0-2A4F45F9CC26}"/>
    <cellStyle name="Normal 3 2 3 3 6 3" xfId="11889" xr:uid="{7708EA11-1858-4D1B-9FFA-F3E8348FEB9A}"/>
    <cellStyle name="Normal 3 2 3 3 7" xfId="4714" xr:uid="{00000000-0005-0000-0000-0000BA110000}"/>
    <cellStyle name="Normal 3 2 3 3 7 2" xfId="14040" xr:uid="{95AFDC17-3C1F-4390-A44C-21EBD97609D8}"/>
    <cellStyle name="Normal 3 2 3 3 8" xfId="9024" xr:uid="{AE2F680F-18A3-47B5-ADCF-6BEAD71D50CE}"/>
    <cellStyle name="Normal 3 2 3 3 9" xfId="9823" xr:uid="{AEB730B4-5C8A-43AA-9545-C5110247A0BA}"/>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B734F183-39C6-4E93-B23D-7F24B595D5CA}"/>
    <cellStyle name="Normal 3 2 3 4 2 3" xfId="12379" xr:uid="{CA331919-01C7-4B35-B070-9597899EF5E3}"/>
    <cellStyle name="Normal 3 2 3 4 3" xfId="5125" xr:uid="{00000000-0005-0000-0000-0000BE110000}"/>
    <cellStyle name="Normal 3 2 3 4 3 2" xfId="14451" xr:uid="{64D5B2DD-D959-446E-B1DD-FA4FFFBC3B70}"/>
    <cellStyle name="Normal 3 2 3 4 4" xfId="9242" xr:uid="{05AEEDFF-7EEB-40DB-B13D-145C971A771B}"/>
    <cellStyle name="Normal 3 2 3 4 5" xfId="10234" xr:uid="{ECEC9089-7FF5-4225-B3BA-044E1E70DD3C}"/>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F62B5852-F6CA-4F1D-A9DA-FCC224D7C0D6}"/>
    <cellStyle name="Normal 3 2 3 5 2 3" xfId="12792" xr:uid="{59351006-B95F-45DB-905D-DC5F011832EC}"/>
    <cellStyle name="Normal 3 2 3 5 3" xfId="5538" xr:uid="{00000000-0005-0000-0000-0000C2110000}"/>
    <cellStyle name="Normal 3 2 3 5 3 2" xfId="14864" xr:uid="{289EF6B1-17FF-4C2F-B5E2-94E8A205A354}"/>
    <cellStyle name="Normal 3 2 3 5 4" xfId="10647" xr:uid="{09035A36-988F-4873-855A-FA5A096E673D}"/>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848715AE-02E1-43BC-9D5A-B129FABCF848}"/>
    <cellStyle name="Normal 3 2 3 6 2 3" xfId="13205" xr:uid="{00540C80-9F6B-4AB6-92DD-185163325C08}"/>
    <cellStyle name="Normal 3 2 3 6 3" xfId="5951" xr:uid="{00000000-0005-0000-0000-0000C6110000}"/>
    <cellStyle name="Normal 3 2 3 6 3 2" xfId="15277" xr:uid="{D82901B3-7AB1-444D-BADB-F57A82EFDA1E}"/>
    <cellStyle name="Normal 3 2 3 6 4" xfId="11060" xr:uid="{AB8B1BE4-7320-43C9-9F7E-BC7B06094A41}"/>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D03F9FAC-BB08-44C0-A98B-B28F46ABA084}"/>
    <cellStyle name="Normal 3 2 3 7 2 3" xfId="13618" xr:uid="{84BC66B8-4058-465C-A8EF-CFA9F2C2FB84}"/>
    <cellStyle name="Normal 3 2 3 7 3" xfId="6364" xr:uid="{00000000-0005-0000-0000-0000CA110000}"/>
    <cellStyle name="Normal 3 2 3 7 3 2" xfId="15690" xr:uid="{4AFC88B9-C944-47C3-AB8C-3BDE231EDA95}"/>
    <cellStyle name="Normal 3 2 3 7 4" xfId="11473" xr:uid="{9C1A492A-17B5-41A6-99E2-4D888D0A13DE}"/>
    <cellStyle name="Normal 3 2 3 8" xfId="2494" xr:uid="{00000000-0005-0000-0000-0000CB110000}"/>
    <cellStyle name="Normal 3 2 3 8 2" xfId="6777" xr:uid="{00000000-0005-0000-0000-0000CC110000}"/>
    <cellStyle name="Normal 3 2 3 8 2 2" xfId="16103" xr:uid="{88F3478D-1BF0-4213-9CD2-0CD45C9D8B07}"/>
    <cellStyle name="Normal 3 2 3 8 3" xfId="11886" xr:uid="{38D79371-870B-42BA-9845-AEB969BE8109}"/>
    <cellStyle name="Normal 3 2 3 9" xfId="4711" xr:uid="{00000000-0005-0000-0000-0000CD110000}"/>
    <cellStyle name="Normal 3 2 3 9 2" xfId="14037" xr:uid="{C083E3C2-76BC-469E-BF8B-F096289E1AE5}"/>
    <cellStyle name="Normal 3 2 4" xfId="809" xr:uid="{00000000-0005-0000-0000-0000CE110000}"/>
    <cellStyle name="Normal 3 2 4 2" xfId="3047" xr:uid="{00000000-0005-0000-0000-0000CF110000}"/>
    <cellStyle name="Normal 3 2 4 2 2" xfId="7269" xr:uid="{00000000-0005-0000-0000-0000D0110000}"/>
    <cellStyle name="Normal 3 2 4 2 2 2" xfId="16595" xr:uid="{FB65B849-C211-4BAF-BF2E-E2E47D0F1FA9}"/>
    <cellStyle name="Normal 3 2 4 2 3" xfId="12378" xr:uid="{017A2939-B4FB-4B8D-8EAC-995711F1B3B7}"/>
    <cellStyle name="Normal 3 2 4 3" xfId="5124" xr:uid="{00000000-0005-0000-0000-0000D1110000}"/>
    <cellStyle name="Normal 3 2 4 3 2" xfId="14450" xr:uid="{A11062AC-E6A1-45D6-B8A2-F65897A4CB0F}"/>
    <cellStyle name="Normal 3 2 4 4" xfId="9607" xr:uid="{7D769806-7069-4B8D-8CAC-B3B91BBA8D64}"/>
    <cellStyle name="Normal 3 2 4 5" xfId="10233" xr:uid="{4E6FFB1A-0AC7-4A8A-B51B-4C8ADC81AE93}"/>
    <cellStyle name="Normal 3 2 5" xfId="1230" xr:uid="{00000000-0005-0000-0000-0000D2110000}"/>
    <cellStyle name="Normal 3 2 5 2" xfId="3460" xr:uid="{00000000-0005-0000-0000-0000D3110000}"/>
    <cellStyle name="Normal 3 2 5 2 2" xfId="7682" xr:uid="{00000000-0005-0000-0000-0000D4110000}"/>
    <cellStyle name="Normal 3 2 5 2 2 2" xfId="17008" xr:uid="{CEB0A6E2-9223-4449-87A0-0DB56C39F032}"/>
    <cellStyle name="Normal 3 2 5 2 3" xfId="12791" xr:uid="{45C5E649-0AA5-41B1-AF69-46AEEA99A3AD}"/>
    <cellStyle name="Normal 3 2 5 3" xfId="5537" xr:uid="{00000000-0005-0000-0000-0000D5110000}"/>
    <cellStyle name="Normal 3 2 5 3 2" xfId="14863" xr:uid="{07915806-8201-4E95-970B-018084453E56}"/>
    <cellStyle name="Normal 3 2 5 4" xfId="10646" xr:uid="{F448B855-A237-4BF4-8672-869CA68C618B}"/>
    <cellStyle name="Normal 3 2 6" xfId="1643" xr:uid="{00000000-0005-0000-0000-0000D6110000}"/>
    <cellStyle name="Normal 3 2 6 2" xfId="3873" xr:uid="{00000000-0005-0000-0000-0000D7110000}"/>
    <cellStyle name="Normal 3 2 6 2 2" xfId="8095" xr:uid="{00000000-0005-0000-0000-0000D8110000}"/>
    <cellStyle name="Normal 3 2 6 2 2 2" xfId="17421" xr:uid="{905907EF-A545-40D2-A223-F3D1CBF74180}"/>
    <cellStyle name="Normal 3 2 6 2 3" xfId="13204" xr:uid="{78C03B8A-B5D6-4D78-B358-60F8D5E6051D}"/>
    <cellStyle name="Normal 3 2 6 3" xfId="5950" xr:uid="{00000000-0005-0000-0000-0000D9110000}"/>
    <cellStyle name="Normal 3 2 6 3 2" xfId="15276" xr:uid="{D297D9CD-443B-4F55-998C-80C62D53C0BF}"/>
    <cellStyle name="Normal 3 2 6 4" xfId="11059" xr:uid="{8E189DE8-91A9-4F18-A2E0-0DEF03B8F837}"/>
    <cellStyle name="Normal 3 2 7" xfId="2057" xr:uid="{00000000-0005-0000-0000-0000DA110000}"/>
    <cellStyle name="Normal 3 2 7 2" xfId="4286" xr:uid="{00000000-0005-0000-0000-0000DB110000}"/>
    <cellStyle name="Normal 3 2 7 2 2" xfId="8508" xr:uid="{00000000-0005-0000-0000-0000DC110000}"/>
    <cellStyle name="Normal 3 2 7 2 2 2" xfId="17834" xr:uid="{D791652C-7638-440B-932F-268B5F3AB989}"/>
    <cellStyle name="Normal 3 2 7 2 3" xfId="13617" xr:uid="{182462B4-14C4-4413-B1C2-DBD763660879}"/>
    <cellStyle name="Normal 3 2 7 3" xfId="6363" xr:uid="{00000000-0005-0000-0000-0000DD110000}"/>
    <cellStyle name="Normal 3 2 7 3 2" xfId="15689" xr:uid="{68FE39C0-C6E3-4662-B7F7-3A41DF12918C}"/>
    <cellStyle name="Normal 3 2 7 4" xfId="11472" xr:uid="{E7DCC805-99C1-4DF7-B1FF-33FAA99200C7}"/>
    <cellStyle name="Normal 3 2 8" xfId="2493" xr:uid="{00000000-0005-0000-0000-0000DE110000}"/>
    <cellStyle name="Normal 3 2 8 2" xfId="6776" xr:uid="{00000000-0005-0000-0000-0000DF110000}"/>
    <cellStyle name="Normal 3 2 8 2 2" xfId="16102" xr:uid="{7490F8F8-A97E-405B-A170-7159F5514090}"/>
    <cellStyle name="Normal 3 2 8 3" xfId="11885" xr:uid="{CC84EF0D-1D30-4983-90CE-0726D35B32EC}"/>
    <cellStyle name="Normal 3 2 9" xfId="4710" xr:uid="{00000000-0005-0000-0000-0000E0110000}"/>
    <cellStyle name="Normal 3 2 9 2" xfId="14036" xr:uid="{21034B4B-C5F3-4B83-9865-59B875A64A6E}"/>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1" xfId="9824" xr:uid="{F0C96E69-F86E-475D-BCF5-5FE65270E49C}"/>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AF8B789D-6A4E-4B2D-AADB-CAE90258D724}"/>
    <cellStyle name="Normal 4 2 2 10 2 3" xfId="13622" xr:uid="{7F7369D1-EAC2-4203-BAC2-8DF5FC073CE1}"/>
    <cellStyle name="Normal 4 2 2 10 3" xfId="6368" xr:uid="{00000000-0005-0000-0000-0000ED110000}"/>
    <cellStyle name="Normal 4 2 2 10 3 2" xfId="15694" xr:uid="{CAE7D016-CC01-4D25-8AEB-BBF49084F56E}"/>
    <cellStyle name="Normal 4 2 2 10 4" xfId="11477" xr:uid="{5ACEF0AB-EF8B-4C78-9F9D-8354FD1D2BA1}"/>
    <cellStyle name="Normal 4 2 2 11" xfId="2498" xr:uid="{00000000-0005-0000-0000-0000EE110000}"/>
    <cellStyle name="Normal 4 2 2 11 2" xfId="6781" xr:uid="{00000000-0005-0000-0000-0000EF110000}"/>
    <cellStyle name="Normal 4 2 2 11 2 2" xfId="16107" xr:uid="{2B4B04D1-EADF-482B-8671-8D7705827D9D}"/>
    <cellStyle name="Normal 4 2 2 11 3" xfId="11890" xr:uid="{EA96E1A1-C8A3-44DF-A3BE-6DD63B536EC7}"/>
    <cellStyle name="Normal 4 2 2 12" xfId="4716" xr:uid="{00000000-0005-0000-0000-0000F0110000}"/>
    <cellStyle name="Normal 4 2 2 12 2" xfId="14042" xr:uid="{6A1D70A9-232C-4BB1-8C1A-365D827F0E6D}"/>
    <cellStyle name="Normal 4 2 2 13" xfId="8752" xr:uid="{7B61EFAC-4165-4615-9A47-7AF5DAE027C9}"/>
    <cellStyle name="Normal 4 2 2 14" xfId="9825" xr:uid="{F288989A-25D1-4B2C-B3EE-0C6328BD3CD4}"/>
    <cellStyle name="Normal 4 2 2 2" xfId="338" xr:uid="{00000000-0005-0000-0000-0000F1110000}"/>
    <cellStyle name="Normal 4 2 2 3" xfId="339" xr:uid="{00000000-0005-0000-0000-0000F2110000}"/>
    <cellStyle name="Normal 4 2 2 3 10" xfId="4717" xr:uid="{00000000-0005-0000-0000-0000F3110000}"/>
    <cellStyle name="Normal 4 2 2 3 10 2" xfId="14043" xr:uid="{03F42575-AE72-4364-B73E-3E3D526AB496}"/>
    <cellStyle name="Normal 4 2 2 3 11" xfId="8784" xr:uid="{8AA3A883-811C-4C4A-AFFF-9AAED56BF228}"/>
    <cellStyle name="Normal 4 2 2 3 12" xfId="9826" xr:uid="{002D2A34-CFDC-4EFA-BA9B-654BB8FA213F}"/>
    <cellStyle name="Normal 4 2 2 3 2" xfId="340" xr:uid="{00000000-0005-0000-0000-0000F4110000}"/>
    <cellStyle name="Normal 4 2 2 3 2 10" xfId="8819" xr:uid="{16629302-3759-4242-B07E-BB5D034B10E8}"/>
    <cellStyle name="Normal 4 2 2 3 2 11" xfId="9827" xr:uid="{67B62001-ACAE-4EF5-957E-4E28FFDFB260}"/>
    <cellStyle name="Normal 4 2 2 3 2 2" xfId="341" xr:uid="{00000000-0005-0000-0000-0000F5110000}"/>
    <cellStyle name="Normal 4 2 2 3 2 2 10" xfId="9828" xr:uid="{097FCBDF-E439-4881-A9DC-6499931784E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CFEB2A9E-BA37-4203-9851-1BB4DE800154}"/>
    <cellStyle name="Normal 4 2 2 3 2 2 2 2 2 3" xfId="12387" xr:uid="{BF8D8C50-E117-48F0-9982-4A8503A13CDA}"/>
    <cellStyle name="Normal 4 2 2 3 2 2 2 2 3" xfId="5133" xr:uid="{00000000-0005-0000-0000-0000FA110000}"/>
    <cellStyle name="Normal 4 2 2 3 2 2 2 2 3 2" xfId="14459" xr:uid="{1C9551ED-E44E-43C2-A676-92D382A0846A}"/>
    <cellStyle name="Normal 4 2 2 3 2 2 2 2 4" xfId="9554" xr:uid="{BAC669EC-8948-4716-90C3-0688F03300CE}"/>
    <cellStyle name="Normal 4 2 2 3 2 2 2 2 5" xfId="10242" xr:uid="{1BDA7ACC-ADB3-4145-83A2-503244A3E781}"/>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A015FB86-1FA5-404A-A032-FDE692251C89}"/>
    <cellStyle name="Normal 4 2 2 3 2 2 2 3 2 3" xfId="12800" xr:uid="{8259CC33-0748-44D9-8E35-A9BF124A65D1}"/>
    <cellStyle name="Normal 4 2 2 3 2 2 2 3 3" xfId="5546" xr:uid="{00000000-0005-0000-0000-0000FE110000}"/>
    <cellStyle name="Normal 4 2 2 3 2 2 2 3 3 2" xfId="14872" xr:uid="{756C139C-C205-4502-8185-89FB74B3736A}"/>
    <cellStyle name="Normal 4 2 2 3 2 2 2 3 4" xfId="10655" xr:uid="{BF3D038B-FD99-489E-80BC-D60BD3AA9F8F}"/>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20874C71-02EA-4B7F-8546-81C08DAD1D99}"/>
    <cellStyle name="Normal 4 2 2 3 2 2 2 4 2 3" xfId="13213" xr:uid="{DA2D4D3A-E7D6-430F-97F0-0C2C1AF6F6C8}"/>
    <cellStyle name="Normal 4 2 2 3 2 2 2 4 3" xfId="5959" xr:uid="{00000000-0005-0000-0000-000002120000}"/>
    <cellStyle name="Normal 4 2 2 3 2 2 2 4 3 2" xfId="15285" xr:uid="{846E533E-0DF4-4237-B57A-944946D5765F}"/>
    <cellStyle name="Normal 4 2 2 3 2 2 2 4 4" xfId="11068" xr:uid="{01DD5264-24FD-4C9B-8128-7E3D2D11FEBF}"/>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0D359B54-ECDD-4E32-A6E4-B1C3117B6C4A}"/>
    <cellStyle name="Normal 4 2 2 3 2 2 2 5 2 3" xfId="13626" xr:uid="{378E0742-CAD1-4DD6-B92C-DDB319E199FE}"/>
    <cellStyle name="Normal 4 2 2 3 2 2 2 5 3" xfId="6372" xr:uid="{00000000-0005-0000-0000-000006120000}"/>
    <cellStyle name="Normal 4 2 2 3 2 2 2 5 3 2" xfId="15698" xr:uid="{F15DC15C-3CBA-4808-8EB4-D17D3FB4D2A7}"/>
    <cellStyle name="Normal 4 2 2 3 2 2 2 5 4" xfId="11481" xr:uid="{1A7C80CD-3205-4928-B5E6-496AC66BDED5}"/>
    <cellStyle name="Normal 4 2 2 3 2 2 2 6" xfId="2502" xr:uid="{00000000-0005-0000-0000-000007120000}"/>
    <cellStyle name="Normal 4 2 2 3 2 2 2 6 2" xfId="6785" xr:uid="{00000000-0005-0000-0000-000008120000}"/>
    <cellStyle name="Normal 4 2 2 3 2 2 2 6 2 2" xfId="16111" xr:uid="{E3932990-2B3A-411B-AFBD-609F881CC368}"/>
    <cellStyle name="Normal 4 2 2 3 2 2 2 6 3" xfId="11894" xr:uid="{DF83C91C-5E59-47B2-8177-C74451ECA5F0}"/>
    <cellStyle name="Normal 4 2 2 3 2 2 2 7" xfId="4720" xr:uid="{00000000-0005-0000-0000-000009120000}"/>
    <cellStyle name="Normal 4 2 2 3 2 2 2 7 2" xfId="14046" xr:uid="{D2EF03DD-C5AA-4418-B9E3-F55D07758409}"/>
    <cellStyle name="Normal 4 2 2 3 2 2 2 8" xfId="9129" xr:uid="{970F8072-C8D6-4D17-95D6-EBF431EAD262}"/>
    <cellStyle name="Normal 4 2 2 3 2 2 2 9" xfId="9829" xr:uid="{E667A869-A19B-4856-B08D-B1D2CC98E7E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D99783C2-1FD1-4E0D-9C14-ECE2EDC43C7E}"/>
    <cellStyle name="Normal 4 2 2 3 2 2 3 2 3" xfId="12386" xr:uid="{1C4A3685-069B-4C06-9C28-3C4921067366}"/>
    <cellStyle name="Normal 4 2 2 3 2 2 3 3" xfId="5132" xr:uid="{00000000-0005-0000-0000-00000D120000}"/>
    <cellStyle name="Normal 4 2 2 3 2 2 3 3 2" xfId="14458" xr:uid="{8CBB9E04-C7A7-4FF9-8D20-3F783506B738}"/>
    <cellStyle name="Normal 4 2 2 3 2 2 3 4" xfId="9347" xr:uid="{8C9012CB-19BB-4242-9F43-373358B13B52}"/>
    <cellStyle name="Normal 4 2 2 3 2 2 3 5" xfId="10241" xr:uid="{C3DE9A39-22D3-4CFA-8EC9-6B06122C8A33}"/>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3B682157-A447-461E-B253-4E22D263E37B}"/>
    <cellStyle name="Normal 4 2 2 3 2 2 4 2 3" xfId="12799" xr:uid="{6B90D508-9988-4411-9467-E1BADC0BE3D0}"/>
    <cellStyle name="Normal 4 2 2 3 2 2 4 3" xfId="5545" xr:uid="{00000000-0005-0000-0000-000011120000}"/>
    <cellStyle name="Normal 4 2 2 3 2 2 4 3 2" xfId="14871" xr:uid="{3EC24409-AF46-45F4-B999-7311A26050F6}"/>
    <cellStyle name="Normal 4 2 2 3 2 2 4 4" xfId="10654" xr:uid="{B27BC50A-D9D3-4060-AA7D-05CB2B2658E5}"/>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5CFEAD64-7974-481B-AF55-0BD98772B091}"/>
    <cellStyle name="Normal 4 2 2 3 2 2 5 2 3" xfId="13212" xr:uid="{B434286E-8BCB-49D3-A5D7-601BADFEBCF8}"/>
    <cellStyle name="Normal 4 2 2 3 2 2 5 3" xfId="5958" xr:uid="{00000000-0005-0000-0000-000015120000}"/>
    <cellStyle name="Normal 4 2 2 3 2 2 5 3 2" xfId="15284" xr:uid="{17DE9064-6FA1-4787-A1FA-E5C3D7387E85}"/>
    <cellStyle name="Normal 4 2 2 3 2 2 5 4" xfId="11067" xr:uid="{EC10E4B6-0062-477A-91DE-8F2841281C64}"/>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18C2E7F5-DF66-4FCD-8AB4-7EABE5E2C84E}"/>
    <cellStyle name="Normal 4 2 2 3 2 2 6 2 3" xfId="13625" xr:uid="{AEE29812-4FC1-4305-98BC-A2F8A106AE7D}"/>
    <cellStyle name="Normal 4 2 2 3 2 2 6 3" xfId="6371" xr:uid="{00000000-0005-0000-0000-000019120000}"/>
    <cellStyle name="Normal 4 2 2 3 2 2 6 3 2" xfId="15697" xr:uid="{54944925-6B9D-41BD-99D5-4B9AA9C1FE5F}"/>
    <cellStyle name="Normal 4 2 2 3 2 2 6 4" xfId="11480" xr:uid="{5CEB5A72-A366-4109-A4DC-4F9D5955CFA2}"/>
    <cellStyle name="Normal 4 2 2 3 2 2 7" xfId="2501" xr:uid="{00000000-0005-0000-0000-00001A120000}"/>
    <cellStyle name="Normal 4 2 2 3 2 2 7 2" xfId="6784" xr:uid="{00000000-0005-0000-0000-00001B120000}"/>
    <cellStyle name="Normal 4 2 2 3 2 2 7 2 2" xfId="16110" xr:uid="{DACDA6B4-B467-411F-9BE2-2D5BE2C76BB6}"/>
    <cellStyle name="Normal 4 2 2 3 2 2 7 3" xfId="11893" xr:uid="{27093933-EB0E-409F-A14D-E26DC9E246FA}"/>
    <cellStyle name="Normal 4 2 2 3 2 2 8" xfId="4719" xr:uid="{00000000-0005-0000-0000-00001C120000}"/>
    <cellStyle name="Normal 4 2 2 3 2 2 8 2" xfId="14045" xr:uid="{6D21C871-F7B5-4E0A-B30E-C57975D3CA19}"/>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E5348821-D2D8-4CBC-9EE6-056AFFADAF29}"/>
    <cellStyle name="Normal 4 2 2 3 2 3 2 2 3" xfId="12388" xr:uid="{03C0CF03-BB71-46D4-9290-A78F46EE04EB}"/>
    <cellStyle name="Normal 4 2 2 3 2 3 2 3" xfId="5134" xr:uid="{00000000-0005-0000-0000-000021120000}"/>
    <cellStyle name="Normal 4 2 2 3 2 3 2 3 2" xfId="14460" xr:uid="{B0FAE042-F86D-4B88-987D-6146750A4F50}"/>
    <cellStyle name="Normal 4 2 2 3 2 3 2 4" xfId="9451" xr:uid="{85AA9164-95F1-48F2-907A-54AD445D074F}"/>
    <cellStyle name="Normal 4 2 2 3 2 3 2 5" xfId="10243" xr:uid="{A9477FC0-E62F-4E59-86DA-2644B8C9D01E}"/>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B942D48F-1393-437E-9BF1-E511150D72B5}"/>
    <cellStyle name="Normal 4 2 2 3 2 3 3 2 3" xfId="12801" xr:uid="{5A3A83F8-B6EA-4EF8-B7EB-E252E3394A73}"/>
    <cellStyle name="Normal 4 2 2 3 2 3 3 3" xfId="5547" xr:uid="{00000000-0005-0000-0000-000025120000}"/>
    <cellStyle name="Normal 4 2 2 3 2 3 3 3 2" xfId="14873" xr:uid="{D761A617-DD24-4DF8-B00C-A91B9F5FF463}"/>
    <cellStyle name="Normal 4 2 2 3 2 3 3 4" xfId="10656" xr:uid="{BA418FFF-5DD7-49CE-B35C-3612FA7726DE}"/>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D8EF8527-7158-4504-9B5C-109AACA8221B}"/>
    <cellStyle name="Normal 4 2 2 3 2 3 4 2 3" xfId="13214" xr:uid="{1548F1C8-3A68-4088-A5BE-3B7D45CF25AE}"/>
    <cellStyle name="Normal 4 2 2 3 2 3 4 3" xfId="5960" xr:uid="{00000000-0005-0000-0000-000029120000}"/>
    <cellStyle name="Normal 4 2 2 3 2 3 4 3 2" xfId="15286" xr:uid="{3BEC07F9-39D9-4B85-89B2-CFD39312B8B3}"/>
    <cellStyle name="Normal 4 2 2 3 2 3 4 4" xfId="11069" xr:uid="{EF91D634-9376-4449-8323-9246431E94B5}"/>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7A4A4948-14A5-40A2-99DA-83486B9286F4}"/>
    <cellStyle name="Normal 4 2 2 3 2 3 5 2 3" xfId="13627" xr:uid="{A583CAA0-B2A7-4CD2-95D2-3168FBC5179F}"/>
    <cellStyle name="Normal 4 2 2 3 2 3 5 3" xfId="6373" xr:uid="{00000000-0005-0000-0000-00002D120000}"/>
    <cellStyle name="Normal 4 2 2 3 2 3 5 3 2" xfId="15699" xr:uid="{1A8AF763-F8E9-4E02-8FDA-B4C148768A31}"/>
    <cellStyle name="Normal 4 2 2 3 2 3 5 4" xfId="11482" xr:uid="{EC62E259-2128-4611-B29C-22935716ECFD}"/>
    <cellStyle name="Normal 4 2 2 3 2 3 6" xfId="2503" xr:uid="{00000000-0005-0000-0000-00002E120000}"/>
    <cellStyle name="Normal 4 2 2 3 2 3 6 2" xfId="6786" xr:uid="{00000000-0005-0000-0000-00002F120000}"/>
    <cellStyle name="Normal 4 2 2 3 2 3 6 2 2" xfId="16112" xr:uid="{1A20FBFE-7641-407C-B13A-C60E5AF7EB14}"/>
    <cellStyle name="Normal 4 2 2 3 2 3 6 3" xfId="11895" xr:uid="{4FDDE6A8-6ECF-428B-A10B-7CB818ED0BFD}"/>
    <cellStyle name="Normal 4 2 2 3 2 3 7" xfId="4721" xr:uid="{00000000-0005-0000-0000-000030120000}"/>
    <cellStyle name="Normal 4 2 2 3 2 3 7 2" xfId="14047" xr:uid="{5A96A574-4DC7-4E27-9621-7563F431054B}"/>
    <cellStyle name="Normal 4 2 2 3 2 3 8" xfId="9026" xr:uid="{319D63D3-F71C-4F99-9FD1-E3D0665567E8}"/>
    <cellStyle name="Normal 4 2 2 3 2 3 9" xfId="9830" xr:uid="{798BDBBC-8EF6-45F7-8915-43C02A733E9C}"/>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09F12F63-5F60-4225-B323-836F6B18D21B}"/>
    <cellStyle name="Normal 4 2 2 3 2 4 2 3" xfId="12385" xr:uid="{3704DDF1-2938-422B-BA73-53093E106D3B}"/>
    <cellStyle name="Normal 4 2 2 3 2 4 3" xfId="5131" xr:uid="{00000000-0005-0000-0000-000034120000}"/>
    <cellStyle name="Normal 4 2 2 3 2 4 3 2" xfId="14457" xr:uid="{026A3100-E101-4B38-978A-9E9F65619966}"/>
    <cellStyle name="Normal 4 2 2 3 2 4 4" xfId="9244" xr:uid="{98623F27-324A-40DE-AA2B-56E1FCE087EE}"/>
    <cellStyle name="Normal 4 2 2 3 2 4 5" xfId="10240" xr:uid="{1A604ADA-1F3F-4614-A8A7-4E0582715A93}"/>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66C039B8-1597-487D-A9E5-8CB4A66E8B02}"/>
    <cellStyle name="Normal 4 2 2 3 2 5 2 3" xfId="12798" xr:uid="{9231BED8-FA29-4EBB-9ED8-9C28B7FCD22E}"/>
    <cellStyle name="Normal 4 2 2 3 2 5 3" xfId="5544" xr:uid="{00000000-0005-0000-0000-000038120000}"/>
    <cellStyle name="Normal 4 2 2 3 2 5 3 2" xfId="14870" xr:uid="{BF40F4F1-6E8B-4A90-A168-19D68A432CCE}"/>
    <cellStyle name="Normal 4 2 2 3 2 5 4" xfId="10653" xr:uid="{CE1B8842-7876-4287-9344-C7794A2D2375}"/>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3942B4B4-F912-428D-8969-D09D0975B8EE}"/>
    <cellStyle name="Normal 4 2 2 3 2 6 2 3" xfId="13211" xr:uid="{1600ACC3-207F-45FD-ADCF-4C8366018164}"/>
    <cellStyle name="Normal 4 2 2 3 2 6 3" xfId="5957" xr:uid="{00000000-0005-0000-0000-00003C120000}"/>
    <cellStyle name="Normal 4 2 2 3 2 6 3 2" xfId="15283" xr:uid="{52F587C7-E965-4B4E-A6B7-9480CCFC699D}"/>
    <cellStyle name="Normal 4 2 2 3 2 6 4" xfId="11066" xr:uid="{ECFE0665-2A18-4763-B65E-B35013E10CA4}"/>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6B45A3F9-A398-4303-8A2D-2B0F12951E3E}"/>
    <cellStyle name="Normal 4 2 2 3 2 7 2 3" xfId="13624" xr:uid="{63C3954C-0111-4ADF-8916-0D90202C0029}"/>
    <cellStyle name="Normal 4 2 2 3 2 7 3" xfId="6370" xr:uid="{00000000-0005-0000-0000-000040120000}"/>
    <cellStyle name="Normal 4 2 2 3 2 7 3 2" xfId="15696" xr:uid="{FB88C1A7-E24D-400A-89D9-90D9DD51AB7C}"/>
    <cellStyle name="Normal 4 2 2 3 2 7 4" xfId="11479" xr:uid="{E6560CA8-4B9E-4BA8-A575-889A76A751D3}"/>
    <cellStyle name="Normal 4 2 2 3 2 8" xfId="2500" xr:uid="{00000000-0005-0000-0000-000041120000}"/>
    <cellStyle name="Normal 4 2 2 3 2 8 2" xfId="6783" xr:uid="{00000000-0005-0000-0000-000042120000}"/>
    <cellStyle name="Normal 4 2 2 3 2 8 2 2" xfId="16109" xr:uid="{A4F705C4-4A75-43CE-BB2D-95700F678530}"/>
    <cellStyle name="Normal 4 2 2 3 2 8 3" xfId="11892" xr:uid="{1F7FC579-6312-4D3C-90F0-80A589338251}"/>
    <cellStyle name="Normal 4 2 2 3 2 9" xfId="4718" xr:uid="{00000000-0005-0000-0000-000043120000}"/>
    <cellStyle name="Normal 4 2 2 3 2 9 2" xfId="14044" xr:uid="{4979EDDE-852F-45E7-8D44-8BAE87089A59}"/>
    <cellStyle name="Normal 4 2 2 3 3" xfId="344" xr:uid="{00000000-0005-0000-0000-000044120000}"/>
    <cellStyle name="Normal 4 2 2 3 3 10" xfId="9831" xr:uid="{4354236C-F4A2-4537-BAE2-5AA87C401A2A}"/>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4B5E8551-D696-47D4-A4B7-C45350D3CF98}"/>
    <cellStyle name="Normal 4 2 2 3 3 2 2 2 3" xfId="12390" xr:uid="{882B2A89-C667-41F8-AD96-AAAD35BC613D}"/>
    <cellStyle name="Normal 4 2 2 3 3 2 2 3" xfId="5136" xr:uid="{00000000-0005-0000-0000-000049120000}"/>
    <cellStyle name="Normal 4 2 2 3 3 2 2 3 2" xfId="14462" xr:uid="{74D4F1EE-27ED-4795-8DFE-EA70F7310F1F}"/>
    <cellStyle name="Normal 4 2 2 3 3 2 2 4" xfId="9519" xr:uid="{FB4BBD6E-D73B-4ABD-8656-6C15D7932E02}"/>
    <cellStyle name="Normal 4 2 2 3 3 2 2 5" xfId="10245" xr:uid="{2CC2DFE4-7097-4FBC-9D69-1902435ABBEF}"/>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D42522AB-2B87-47B5-A7F0-FA278F382DB5}"/>
    <cellStyle name="Normal 4 2 2 3 3 2 3 2 3" xfId="12803" xr:uid="{B7869F0C-BB9C-447A-ABED-AE2C59F7191B}"/>
    <cellStyle name="Normal 4 2 2 3 3 2 3 3" xfId="5549" xr:uid="{00000000-0005-0000-0000-00004D120000}"/>
    <cellStyle name="Normal 4 2 2 3 3 2 3 3 2" xfId="14875" xr:uid="{3EC3C1C7-AB65-447C-A7FE-545C8A63A769}"/>
    <cellStyle name="Normal 4 2 2 3 3 2 3 4" xfId="10658" xr:uid="{A252AD7A-4968-4994-8722-4CDDD1978A0A}"/>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0FE3279E-C9CF-4025-BAD6-669706F46C10}"/>
    <cellStyle name="Normal 4 2 2 3 3 2 4 2 3" xfId="13216" xr:uid="{28736F7D-42CA-48C5-BEC9-A4AC487F39BD}"/>
    <cellStyle name="Normal 4 2 2 3 3 2 4 3" xfId="5962" xr:uid="{00000000-0005-0000-0000-000051120000}"/>
    <cellStyle name="Normal 4 2 2 3 3 2 4 3 2" xfId="15288" xr:uid="{AC069AA4-2BE3-479D-92DF-E48B74430C1F}"/>
    <cellStyle name="Normal 4 2 2 3 3 2 4 4" xfId="11071" xr:uid="{E39CB273-4AB2-4BA5-94F5-7596433A39DF}"/>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41D0F447-1972-40B3-B35B-825922A942E3}"/>
    <cellStyle name="Normal 4 2 2 3 3 2 5 2 3" xfId="13629" xr:uid="{11818E1C-8A44-4769-98EF-A159CB5FBC83}"/>
    <cellStyle name="Normal 4 2 2 3 3 2 5 3" xfId="6375" xr:uid="{00000000-0005-0000-0000-000055120000}"/>
    <cellStyle name="Normal 4 2 2 3 3 2 5 3 2" xfId="15701" xr:uid="{23FC8BE4-5634-4555-8CC8-5B6E45024E5D}"/>
    <cellStyle name="Normal 4 2 2 3 3 2 5 4" xfId="11484" xr:uid="{7E7DDDB7-DF0C-417A-BE15-D561D611C7C2}"/>
    <cellStyle name="Normal 4 2 2 3 3 2 6" xfId="2505" xr:uid="{00000000-0005-0000-0000-000056120000}"/>
    <cellStyle name="Normal 4 2 2 3 3 2 6 2" xfId="6788" xr:uid="{00000000-0005-0000-0000-000057120000}"/>
    <cellStyle name="Normal 4 2 2 3 3 2 6 2 2" xfId="16114" xr:uid="{725322D4-52C6-4936-9F3A-7FA505EB62C5}"/>
    <cellStyle name="Normal 4 2 2 3 3 2 6 3" xfId="11897" xr:uid="{47913F78-0CD8-40B6-9708-AE2EE60C96FB}"/>
    <cellStyle name="Normal 4 2 2 3 3 2 7" xfId="4723" xr:uid="{00000000-0005-0000-0000-000058120000}"/>
    <cellStyle name="Normal 4 2 2 3 3 2 7 2" xfId="14049" xr:uid="{AB4CAEB3-C5A6-47A8-BACE-18B14AE0ED25}"/>
    <cellStyle name="Normal 4 2 2 3 3 2 8" xfId="9094" xr:uid="{1333D468-E252-4686-88C1-38A56B910A8E}"/>
    <cellStyle name="Normal 4 2 2 3 3 2 9" xfId="9832" xr:uid="{3600D240-0A90-4AC3-85CC-DE0B3B220471}"/>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B3AD1B11-D382-4E28-A49F-F199F3ABB447}"/>
    <cellStyle name="Normal 4 2 2 3 3 3 2 3" xfId="12389" xr:uid="{51E7C69F-F4F7-40AA-A462-D59A1DA367F5}"/>
    <cellStyle name="Normal 4 2 2 3 3 3 3" xfId="5135" xr:uid="{00000000-0005-0000-0000-00005C120000}"/>
    <cellStyle name="Normal 4 2 2 3 3 3 3 2" xfId="14461" xr:uid="{5F6001A4-B85F-44B6-AAFA-D10CB8255C8B}"/>
    <cellStyle name="Normal 4 2 2 3 3 3 4" xfId="9312" xr:uid="{0065946C-778C-4913-8F8B-68BBB1A30769}"/>
    <cellStyle name="Normal 4 2 2 3 3 3 5" xfId="10244" xr:uid="{8AC0D456-80D7-41BC-AE87-9BB015236A5A}"/>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51AAE49C-5984-470E-BE8C-E16E2904A61D}"/>
    <cellStyle name="Normal 4 2 2 3 3 4 2 3" xfId="12802" xr:uid="{0BDFB6FA-B76A-4313-A838-6B665A063E0B}"/>
    <cellStyle name="Normal 4 2 2 3 3 4 3" xfId="5548" xr:uid="{00000000-0005-0000-0000-000060120000}"/>
    <cellStyle name="Normal 4 2 2 3 3 4 3 2" xfId="14874" xr:uid="{3B8B8626-1ADE-40A5-93DC-8110657C35A5}"/>
    <cellStyle name="Normal 4 2 2 3 3 4 4" xfId="10657" xr:uid="{6C299045-C3EA-4A75-9860-A1FBA3E7D832}"/>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A360D097-946E-414A-8ABA-9DE4567E5DA1}"/>
    <cellStyle name="Normal 4 2 2 3 3 5 2 3" xfId="13215" xr:uid="{CF29DDCD-2A2A-4F00-98FB-692E0CA4DE2B}"/>
    <cellStyle name="Normal 4 2 2 3 3 5 3" xfId="5961" xr:uid="{00000000-0005-0000-0000-000064120000}"/>
    <cellStyle name="Normal 4 2 2 3 3 5 3 2" xfId="15287" xr:uid="{FECAFB41-916D-45B2-AF28-24CB47743D13}"/>
    <cellStyle name="Normal 4 2 2 3 3 5 4" xfId="11070" xr:uid="{9F9A83A9-2F2A-4611-8E8F-CA3B30F8AB9D}"/>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5929BCE7-1350-4DF1-883F-C2F128607C80}"/>
    <cellStyle name="Normal 4 2 2 3 3 6 2 3" xfId="13628" xr:uid="{CE7DF31B-6FCE-4A19-B77D-1177AA7494E5}"/>
    <cellStyle name="Normal 4 2 2 3 3 6 3" xfId="6374" xr:uid="{00000000-0005-0000-0000-000068120000}"/>
    <cellStyle name="Normal 4 2 2 3 3 6 3 2" xfId="15700" xr:uid="{9E6ADB5A-7B2A-4B3F-BFD9-AB04CB288B89}"/>
    <cellStyle name="Normal 4 2 2 3 3 6 4" xfId="11483" xr:uid="{9E4715EC-A038-4A4F-B752-2E9269170986}"/>
    <cellStyle name="Normal 4 2 2 3 3 7" xfId="2504" xr:uid="{00000000-0005-0000-0000-000069120000}"/>
    <cellStyle name="Normal 4 2 2 3 3 7 2" xfId="6787" xr:uid="{00000000-0005-0000-0000-00006A120000}"/>
    <cellStyle name="Normal 4 2 2 3 3 7 2 2" xfId="16113" xr:uid="{AFF8FD38-EE80-40D4-909F-A664AB93D90B}"/>
    <cellStyle name="Normal 4 2 2 3 3 7 3" xfId="11896" xr:uid="{61C44902-CE3E-40DF-8C1A-DBCA54E1D177}"/>
    <cellStyle name="Normal 4 2 2 3 3 8" xfId="4722" xr:uid="{00000000-0005-0000-0000-00006B120000}"/>
    <cellStyle name="Normal 4 2 2 3 3 8 2" xfId="14048" xr:uid="{9668C44C-01FB-4EAD-B5C1-03115D26BF1D}"/>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4FE487BF-0F0C-4D14-B4C4-CED823A81BD3}"/>
    <cellStyle name="Normal 4 2 2 3 4 2 2 3" xfId="12391" xr:uid="{B72FB7FD-E19D-4B08-8D42-01C43D1A1A78}"/>
    <cellStyle name="Normal 4 2 2 3 4 2 3" xfId="5137" xr:uid="{00000000-0005-0000-0000-000070120000}"/>
    <cellStyle name="Normal 4 2 2 3 4 2 3 2" xfId="14463" xr:uid="{063966FB-9E3B-4528-AFA5-74B5722BA7B2}"/>
    <cellStyle name="Normal 4 2 2 3 4 2 4" xfId="9416" xr:uid="{B0F1A5CD-0EDE-48A7-9669-6902681F696C}"/>
    <cellStyle name="Normal 4 2 2 3 4 2 5" xfId="10246" xr:uid="{FD685465-0054-499F-8DF9-0068F70FEEC9}"/>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BC4416FD-E2D8-42F8-B6C3-70DEC550872A}"/>
    <cellStyle name="Normal 4 2 2 3 4 3 2 3" xfId="12804" xr:uid="{F95B41A8-A223-46B3-83B9-82C50DE4A61A}"/>
    <cellStyle name="Normal 4 2 2 3 4 3 3" xfId="5550" xr:uid="{00000000-0005-0000-0000-000074120000}"/>
    <cellStyle name="Normal 4 2 2 3 4 3 3 2" xfId="14876" xr:uid="{D033C710-2E89-4477-B9F9-87782A472276}"/>
    <cellStyle name="Normal 4 2 2 3 4 3 4" xfId="10659" xr:uid="{3050F17F-965F-47B6-941E-091D1F7D76BD}"/>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DC3320FD-A714-4420-BFCE-B9E7369EC2B5}"/>
    <cellStyle name="Normal 4 2 2 3 4 4 2 3" xfId="13217" xr:uid="{A7ACABA5-9C73-4E60-911F-65C53CFE7FB7}"/>
    <cellStyle name="Normal 4 2 2 3 4 4 3" xfId="5963" xr:uid="{00000000-0005-0000-0000-000078120000}"/>
    <cellStyle name="Normal 4 2 2 3 4 4 3 2" xfId="15289" xr:uid="{372177ED-382B-44DE-81FC-E71F60790D8E}"/>
    <cellStyle name="Normal 4 2 2 3 4 4 4" xfId="11072" xr:uid="{3B10FD0A-300B-48BC-9F4F-EAAA2BD4B93E}"/>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BECF7B02-5357-4B1F-B969-D9663DA44F28}"/>
    <cellStyle name="Normal 4 2 2 3 4 5 2 3" xfId="13630" xr:uid="{7EF91A1A-9F38-4EFD-AE2E-2EFC707EB803}"/>
    <cellStyle name="Normal 4 2 2 3 4 5 3" xfId="6376" xr:uid="{00000000-0005-0000-0000-00007C120000}"/>
    <cellStyle name="Normal 4 2 2 3 4 5 3 2" xfId="15702" xr:uid="{665842ED-F42A-4375-B519-C53EF9E930E3}"/>
    <cellStyle name="Normal 4 2 2 3 4 5 4" xfId="11485" xr:uid="{8F3F0A6D-3C0D-4907-B401-56032DC4E365}"/>
    <cellStyle name="Normal 4 2 2 3 4 6" xfId="2506" xr:uid="{00000000-0005-0000-0000-00007D120000}"/>
    <cellStyle name="Normal 4 2 2 3 4 6 2" xfId="6789" xr:uid="{00000000-0005-0000-0000-00007E120000}"/>
    <cellStyle name="Normal 4 2 2 3 4 6 2 2" xfId="16115" xr:uid="{A1E3ADDB-22A1-4DBF-AAE7-9D54850A9F0B}"/>
    <cellStyle name="Normal 4 2 2 3 4 6 3" xfId="11898" xr:uid="{A1F77FE5-FA95-41DD-9BDC-5F3B621C2820}"/>
    <cellStyle name="Normal 4 2 2 3 4 7" xfId="4724" xr:uid="{00000000-0005-0000-0000-00007F120000}"/>
    <cellStyle name="Normal 4 2 2 3 4 7 2" xfId="14050" xr:uid="{3D6D3D6F-BE40-4F15-8B15-CE87CFE54BEE}"/>
    <cellStyle name="Normal 4 2 2 3 4 8" xfId="8991" xr:uid="{84464EC3-90C2-4B18-8399-135C935528F7}"/>
    <cellStyle name="Normal 4 2 2 3 4 9" xfId="9833" xr:uid="{A28C1904-3FE0-4305-9C99-11599A20DFEF}"/>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8F4493E4-93BC-47DB-A2B0-53A17B84A6AC}"/>
    <cellStyle name="Normal 4 2 2 3 5 2 3" xfId="12384" xr:uid="{B729D8FF-FDE0-4395-8FF7-3ACECFF53DC9}"/>
    <cellStyle name="Normal 4 2 2 3 5 3" xfId="5130" xr:uid="{00000000-0005-0000-0000-000083120000}"/>
    <cellStyle name="Normal 4 2 2 3 5 3 2" xfId="14456" xr:uid="{2735DDBB-662F-48D5-89B9-F8C157362DCF}"/>
    <cellStyle name="Normal 4 2 2 3 5 4" xfId="9208" xr:uid="{7BF9CD11-B90D-42F2-928D-A8BE344C6F46}"/>
    <cellStyle name="Normal 4 2 2 3 5 5" xfId="10239" xr:uid="{7EE91214-E89F-4050-9AFF-AD9CD396E234}"/>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DC27546D-DB91-415D-9BFC-8977C9C7FA38}"/>
    <cellStyle name="Normal 4 2 2 3 6 2 3" xfId="12797" xr:uid="{7A232C56-ABC9-421F-8DCC-9F61F4F1F157}"/>
    <cellStyle name="Normal 4 2 2 3 6 3" xfId="5543" xr:uid="{00000000-0005-0000-0000-000087120000}"/>
    <cellStyle name="Normal 4 2 2 3 6 3 2" xfId="14869" xr:uid="{E64FB6A2-8389-4002-B53C-C25A2087690B}"/>
    <cellStyle name="Normal 4 2 2 3 6 4" xfId="10652" xr:uid="{066FB13B-54D9-4346-97FF-C1D9B074387B}"/>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058C5435-4EC0-4251-B704-18A03F69F6CF}"/>
    <cellStyle name="Normal 4 2 2 3 7 2 3" xfId="13210" xr:uid="{DE279773-E4A7-4339-A607-BCE9CEF25657}"/>
    <cellStyle name="Normal 4 2 2 3 7 3" xfId="5956" xr:uid="{00000000-0005-0000-0000-00008B120000}"/>
    <cellStyle name="Normal 4 2 2 3 7 3 2" xfId="15282" xr:uid="{967E8493-11D6-471F-9AB0-F738525309AC}"/>
    <cellStyle name="Normal 4 2 2 3 7 4" xfId="11065" xr:uid="{1FF69962-2F1D-447B-A9BF-1871170EE93B}"/>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40D8FF35-8A92-4B5A-B79B-98723096CF86}"/>
    <cellStyle name="Normal 4 2 2 3 8 2 3" xfId="13623" xr:uid="{076BA718-C3D8-4E3B-B4BF-FA6219C42464}"/>
    <cellStyle name="Normal 4 2 2 3 8 3" xfId="6369" xr:uid="{00000000-0005-0000-0000-00008F120000}"/>
    <cellStyle name="Normal 4 2 2 3 8 3 2" xfId="15695" xr:uid="{5CE59EFD-40EC-4FFE-BD41-85C300182E23}"/>
    <cellStyle name="Normal 4 2 2 3 8 4" xfId="11478" xr:uid="{BFD5EC98-15CF-4212-BCBE-6FC64CCA5C6E}"/>
    <cellStyle name="Normal 4 2 2 3 9" xfId="2499" xr:uid="{00000000-0005-0000-0000-000090120000}"/>
    <cellStyle name="Normal 4 2 2 3 9 2" xfId="6782" xr:uid="{00000000-0005-0000-0000-000091120000}"/>
    <cellStyle name="Normal 4 2 2 3 9 2 2" xfId="16108" xr:uid="{253BF43E-D311-4522-B075-FAFB83E964B3}"/>
    <cellStyle name="Normal 4 2 2 3 9 3" xfId="11891" xr:uid="{B918F5AF-AED2-4416-8488-5361BBAB3732}"/>
    <cellStyle name="Normal 4 2 2 4" xfId="347" xr:uid="{00000000-0005-0000-0000-000092120000}"/>
    <cellStyle name="Normal 4 2 2 4 10" xfId="8818" xr:uid="{A73977A7-52C6-4368-9F59-166E1B99BBDE}"/>
    <cellStyle name="Normal 4 2 2 4 11" xfId="9834" xr:uid="{5C2E31FC-B39F-4252-97DB-61230BD41FE0}"/>
    <cellStyle name="Normal 4 2 2 4 2" xfId="348" xr:uid="{00000000-0005-0000-0000-000093120000}"/>
    <cellStyle name="Normal 4 2 2 4 2 10" xfId="9835" xr:uid="{262DDCCB-40B7-4EC2-93A5-FB048C51DF99}"/>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0F1A574D-AEB8-40DE-97C9-8944885B71C0}"/>
    <cellStyle name="Normal 4 2 2 4 2 2 2 2 3" xfId="12394" xr:uid="{19CA9BD8-DBA9-4777-93D3-B7852FDAEA66}"/>
    <cellStyle name="Normal 4 2 2 4 2 2 2 3" xfId="5140" xr:uid="{00000000-0005-0000-0000-000098120000}"/>
    <cellStyle name="Normal 4 2 2 4 2 2 2 3 2" xfId="14466" xr:uid="{4EBDF0EE-B812-4E7E-B301-C264B6882670}"/>
    <cellStyle name="Normal 4 2 2 4 2 2 2 4" xfId="9553" xr:uid="{7FCAF883-2374-4470-BA95-AD8EB054639C}"/>
    <cellStyle name="Normal 4 2 2 4 2 2 2 5" xfId="10249" xr:uid="{53D548E3-3B83-4C8E-8618-CB800E9EBBFA}"/>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64762FE7-53D5-4B0A-862C-A9465677E3B7}"/>
    <cellStyle name="Normal 4 2 2 4 2 2 3 2 3" xfId="12807" xr:uid="{C10AEA2B-9AA3-4DF5-9321-BA105D3DCB79}"/>
    <cellStyle name="Normal 4 2 2 4 2 2 3 3" xfId="5553" xr:uid="{00000000-0005-0000-0000-00009C120000}"/>
    <cellStyle name="Normal 4 2 2 4 2 2 3 3 2" xfId="14879" xr:uid="{F81C0CAA-CE76-4B8B-B138-550E050D5888}"/>
    <cellStyle name="Normal 4 2 2 4 2 2 3 4" xfId="10662" xr:uid="{772B528E-243C-4838-BB93-7D36CC1B01CB}"/>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05FE9D6E-B9C2-4DBB-86C5-EEA49F7D9904}"/>
    <cellStyle name="Normal 4 2 2 4 2 2 4 2 3" xfId="13220" xr:uid="{0ACD408A-33A9-4686-95B6-BE03AA5CFC0D}"/>
    <cellStyle name="Normal 4 2 2 4 2 2 4 3" xfId="5966" xr:uid="{00000000-0005-0000-0000-0000A0120000}"/>
    <cellStyle name="Normal 4 2 2 4 2 2 4 3 2" xfId="15292" xr:uid="{1EF1A82E-D91B-40B7-B56B-82E04A3BEFDC}"/>
    <cellStyle name="Normal 4 2 2 4 2 2 4 4" xfId="11075" xr:uid="{B6CE1AA2-562E-48CB-9C27-8C127731CCCE}"/>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D78D2C77-CC87-47BA-BEBF-CCC4B2732BAC}"/>
    <cellStyle name="Normal 4 2 2 4 2 2 5 2 3" xfId="13633" xr:uid="{CFD97653-E6C1-4E72-94ED-11FC18A6A2F5}"/>
    <cellStyle name="Normal 4 2 2 4 2 2 5 3" xfId="6379" xr:uid="{00000000-0005-0000-0000-0000A4120000}"/>
    <cellStyle name="Normal 4 2 2 4 2 2 5 3 2" xfId="15705" xr:uid="{B6DCF5D1-6149-4374-A5E8-6DFF22CAE76A}"/>
    <cellStyle name="Normal 4 2 2 4 2 2 5 4" xfId="11488" xr:uid="{E1129365-D801-4B8E-A150-76280C0DC2C5}"/>
    <cellStyle name="Normal 4 2 2 4 2 2 6" xfId="2509" xr:uid="{00000000-0005-0000-0000-0000A5120000}"/>
    <cellStyle name="Normal 4 2 2 4 2 2 6 2" xfId="6792" xr:uid="{00000000-0005-0000-0000-0000A6120000}"/>
    <cellStyle name="Normal 4 2 2 4 2 2 6 2 2" xfId="16118" xr:uid="{AEC60461-02A0-4B3F-B1B8-2406AE8C7D34}"/>
    <cellStyle name="Normal 4 2 2 4 2 2 6 3" xfId="11901" xr:uid="{F481E012-5F73-45CD-BAC2-C1CCCA2C5A1D}"/>
    <cellStyle name="Normal 4 2 2 4 2 2 7" xfId="4727" xr:uid="{00000000-0005-0000-0000-0000A7120000}"/>
    <cellStyle name="Normal 4 2 2 4 2 2 7 2" xfId="14053" xr:uid="{47B28E33-B9BC-4EC9-9E10-7C2178AD64F7}"/>
    <cellStyle name="Normal 4 2 2 4 2 2 8" xfId="9128" xr:uid="{3D9AD2A4-E3D1-4BAF-8F43-BFB1FE8E222D}"/>
    <cellStyle name="Normal 4 2 2 4 2 2 9" xfId="9836" xr:uid="{59AF0AE2-DCB8-4210-85BE-7C39833F21FB}"/>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6F850104-CF72-4572-824D-70A9EB475904}"/>
    <cellStyle name="Normal 4 2 2 4 2 3 2 3" xfId="12393" xr:uid="{F20D431C-5CB0-444D-87EE-D96C712429F7}"/>
    <cellStyle name="Normal 4 2 2 4 2 3 3" xfId="5139" xr:uid="{00000000-0005-0000-0000-0000AB120000}"/>
    <cellStyle name="Normal 4 2 2 4 2 3 3 2" xfId="14465" xr:uid="{02692778-3573-4A39-B07E-34D7E2A36B14}"/>
    <cellStyle name="Normal 4 2 2 4 2 3 4" xfId="9346" xr:uid="{11110DEC-01F5-467C-B0F9-3286FF7E57CB}"/>
    <cellStyle name="Normal 4 2 2 4 2 3 5" xfId="10248" xr:uid="{3D326BF2-6D36-485D-94EC-0C147240EDF8}"/>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565C3677-3347-4E0D-ABEF-1C14A601E6FC}"/>
    <cellStyle name="Normal 4 2 2 4 2 4 2 3" xfId="12806" xr:uid="{2E70D4F5-C1A2-4C9B-86B9-3F92E650EEAE}"/>
    <cellStyle name="Normal 4 2 2 4 2 4 3" xfId="5552" xr:uid="{00000000-0005-0000-0000-0000AF120000}"/>
    <cellStyle name="Normal 4 2 2 4 2 4 3 2" xfId="14878" xr:uid="{3B7412E9-9915-48E6-B27D-E86FF95CE670}"/>
    <cellStyle name="Normal 4 2 2 4 2 4 4" xfId="10661" xr:uid="{B2779926-4B0D-4622-A42C-93D32DEAE7D7}"/>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6545B2B5-4FAC-4006-AEA4-18819C8FF796}"/>
    <cellStyle name="Normal 4 2 2 4 2 5 2 3" xfId="13219" xr:uid="{E155C45A-E7D7-48CF-A3CA-461687499C04}"/>
    <cellStyle name="Normal 4 2 2 4 2 5 3" xfId="5965" xr:uid="{00000000-0005-0000-0000-0000B3120000}"/>
    <cellStyle name="Normal 4 2 2 4 2 5 3 2" xfId="15291" xr:uid="{3C25D1BC-476A-43AF-A2BF-4E9998935926}"/>
    <cellStyle name="Normal 4 2 2 4 2 5 4" xfId="11074" xr:uid="{F947DAE3-6063-4083-B77C-CF1A6EC3967E}"/>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D2394922-4A4C-438D-AEC7-E0DE092A8C28}"/>
    <cellStyle name="Normal 4 2 2 4 2 6 2 3" xfId="13632" xr:uid="{F0B75E32-D077-4A7F-9F32-496F4FCF1018}"/>
    <cellStyle name="Normal 4 2 2 4 2 6 3" xfId="6378" xr:uid="{00000000-0005-0000-0000-0000B7120000}"/>
    <cellStyle name="Normal 4 2 2 4 2 6 3 2" xfId="15704" xr:uid="{6742A9A5-FA4A-4603-8FC5-14FCCF9E4627}"/>
    <cellStyle name="Normal 4 2 2 4 2 6 4" xfId="11487" xr:uid="{B8A7BC95-2816-4060-B28E-907D096DC9C4}"/>
    <cellStyle name="Normal 4 2 2 4 2 7" xfId="2508" xr:uid="{00000000-0005-0000-0000-0000B8120000}"/>
    <cellStyle name="Normal 4 2 2 4 2 7 2" xfId="6791" xr:uid="{00000000-0005-0000-0000-0000B9120000}"/>
    <cellStyle name="Normal 4 2 2 4 2 7 2 2" xfId="16117" xr:uid="{8B3F78A9-7895-4969-A713-CD2D42CEE996}"/>
    <cellStyle name="Normal 4 2 2 4 2 7 3" xfId="11900" xr:uid="{450B6FC4-77B4-48B3-B2B9-19345E8186C5}"/>
    <cellStyle name="Normal 4 2 2 4 2 8" xfId="4726" xr:uid="{00000000-0005-0000-0000-0000BA120000}"/>
    <cellStyle name="Normal 4 2 2 4 2 8 2" xfId="14052" xr:uid="{42B8438F-7D9A-45EB-B314-7693EDD94A6C}"/>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4A314717-2CC6-4D69-BEC0-0A089352A105}"/>
    <cellStyle name="Normal 4 2 2 4 3 2 2 3" xfId="12395" xr:uid="{BEF23BBF-7F3C-4EEA-9FDD-FAE4616017CA}"/>
    <cellStyle name="Normal 4 2 2 4 3 2 3" xfId="5141" xr:uid="{00000000-0005-0000-0000-0000BF120000}"/>
    <cellStyle name="Normal 4 2 2 4 3 2 3 2" xfId="14467" xr:uid="{3CA12BD9-1F8A-44C2-95E4-1C253044FA87}"/>
    <cellStyle name="Normal 4 2 2 4 3 2 4" xfId="9450" xr:uid="{0F54578A-5DA3-4B6E-9E36-71CC7CD6BFE8}"/>
    <cellStyle name="Normal 4 2 2 4 3 2 5" xfId="10250" xr:uid="{FB178F14-0610-4E40-8F3D-03F3FD86E2E1}"/>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AE2D649A-6918-48AE-A0E6-B0BE1A566B33}"/>
    <cellStyle name="Normal 4 2 2 4 3 3 2 3" xfId="12808" xr:uid="{D1A15D6C-3822-441F-8C3D-215669A55CC2}"/>
    <cellStyle name="Normal 4 2 2 4 3 3 3" xfId="5554" xr:uid="{00000000-0005-0000-0000-0000C3120000}"/>
    <cellStyle name="Normal 4 2 2 4 3 3 3 2" xfId="14880" xr:uid="{E77DF17C-E893-4749-B666-0312997D97FB}"/>
    <cellStyle name="Normal 4 2 2 4 3 3 4" xfId="10663" xr:uid="{9611FC96-23A2-46CF-B98F-B2140F9D9D2E}"/>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D69EC1D5-C7F9-4C7D-B954-FFA9C064C763}"/>
    <cellStyle name="Normal 4 2 2 4 3 4 2 3" xfId="13221" xr:uid="{C987C33B-4B04-4623-9290-A09C9E39415B}"/>
    <cellStyle name="Normal 4 2 2 4 3 4 3" xfId="5967" xr:uid="{00000000-0005-0000-0000-0000C7120000}"/>
    <cellStyle name="Normal 4 2 2 4 3 4 3 2" xfId="15293" xr:uid="{67FFA9C6-11D4-48A1-B7FD-E8B6127B5085}"/>
    <cellStyle name="Normal 4 2 2 4 3 4 4" xfId="11076" xr:uid="{D1F8136A-DACC-4C50-B855-FB2601095A93}"/>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6EABA89F-4878-4080-A847-88E907996BDD}"/>
    <cellStyle name="Normal 4 2 2 4 3 5 2 3" xfId="13634" xr:uid="{1DA33D0E-4A18-4BD5-A453-03C070CBCB6E}"/>
    <cellStyle name="Normal 4 2 2 4 3 5 3" xfId="6380" xr:uid="{00000000-0005-0000-0000-0000CB120000}"/>
    <cellStyle name="Normal 4 2 2 4 3 5 3 2" xfId="15706" xr:uid="{45FCD982-28CE-48FC-A154-6F34229F27DB}"/>
    <cellStyle name="Normal 4 2 2 4 3 5 4" xfId="11489" xr:uid="{9079EBE5-248E-434A-8D93-C62DFFBB43E9}"/>
    <cellStyle name="Normal 4 2 2 4 3 6" xfId="2510" xr:uid="{00000000-0005-0000-0000-0000CC120000}"/>
    <cellStyle name="Normal 4 2 2 4 3 6 2" xfId="6793" xr:uid="{00000000-0005-0000-0000-0000CD120000}"/>
    <cellStyle name="Normal 4 2 2 4 3 6 2 2" xfId="16119" xr:uid="{22836039-760C-4A2D-AF58-8C5D5A0CCB95}"/>
    <cellStyle name="Normal 4 2 2 4 3 6 3" xfId="11902" xr:uid="{CB865BD1-B267-4B46-B7BE-3DA24FD3620A}"/>
    <cellStyle name="Normal 4 2 2 4 3 7" xfId="4728" xr:uid="{00000000-0005-0000-0000-0000CE120000}"/>
    <cellStyle name="Normal 4 2 2 4 3 7 2" xfId="14054" xr:uid="{A70739EC-128B-4279-B7FE-E293D04D930D}"/>
    <cellStyle name="Normal 4 2 2 4 3 8" xfId="9025" xr:uid="{436CB353-A916-4AB2-B5E2-8C1BDAEA1182}"/>
    <cellStyle name="Normal 4 2 2 4 3 9" xfId="9837" xr:uid="{9FC0B849-DE98-4E7A-A899-C882D8876B59}"/>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E46A8A95-04F5-4CF6-8C59-455145A2AE2D}"/>
    <cellStyle name="Normal 4 2 2 4 4 2 3" xfId="12392" xr:uid="{58A3BF1D-16DD-419B-9DD6-7E86EB8BCCE0}"/>
    <cellStyle name="Normal 4 2 2 4 4 3" xfId="5138" xr:uid="{00000000-0005-0000-0000-0000D2120000}"/>
    <cellStyle name="Normal 4 2 2 4 4 3 2" xfId="14464" xr:uid="{9D9E4A42-69D4-4837-947A-6C28C09505E9}"/>
    <cellStyle name="Normal 4 2 2 4 4 4" xfId="9243" xr:uid="{FD46A281-F5BE-478B-950E-209D1D56FC0E}"/>
    <cellStyle name="Normal 4 2 2 4 4 5" xfId="10247" xr:uid="{C96F64D3-B1C7-4590-9EA1-EF5D771193E1}"/>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E13EF04C-D6A9-4210-97A2-7E19496A49A1}"/>
    <cellStyle name="Normal 4 2 2 4 5 2 3" xfId="12805" xr:uid="{453DE420-9FBF-4CC5-8597-FAA2EB419182}"/>
    <cellStyle name="Normal 4 2 2 4 5 3" xfId="5551" xr:uid="{00000000-0005-0000-0000-0000D6120000}"/>
    <cellStyle name="Normal 4 2 2 4 5 3 2" xfId="14877" xr:uid="{DC396FA8-C033-4609-9337-F47CE7FCD5FD}"/>
    <cellStyle name="Normal 4 2 2 4 5 4" xfId="10660" xr:uid="{D5215505-ED87-4A86-86D1-7115A5256000}"/>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C093E833-9F38-40D1-989F-B863795E7CEC}"/>
    <cellStyle name="Normal 4 2 2 4 6 2 3" xfId="13218" xr:uid="{4275D473-76C5-49D4-BD16-C435B7588E53}"/>
    <cellStyle name="Normal 4 2 2 4 6 3" xfId="5964" xr:uid="{00000000-0005-0000-0000-0000DA120000}"/>
    <cellStyle name="Normal 4 2 2 4 6 3 2" xfId="15290" xr:uid="{2F7FC465-93A3-4CC3-B0BB-7DA4575CDB6A}"/>
    <cellStyle name="Normal 4 2 2 4 6 4" xfId="11073" xr:uid="{069DF16C-1156-4617-A999-F581C342A4E7}"/>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CD223240-EF2A-4C0A-B52F-600897AE31B6}"/>
    <cellStyle name="Normal 4 2 2 4 7 2 3" xfId="13631" xr:uid="{43CADED9-2ED6-41CB-860A-EAFE8A1D22A5}"/>
    <cellStyle name="Normal 4 2 2 4 7 3" xfId="6377" xr:uid="{00000000-0005-0000-0000-0000DE120000}"/>
    <cellStyle name="Normal 4 2 2 4 7 3 2" xfId="15703" xr:uid="{61136FF9-EC07-4742-92BD-A8B36A6F251B}"/>
    <cellStyle name="Normal 4 2 2 4 7 4" xfId="11486" xr:uid="{1F276ADF-6C9E-43E2-A037-0C50C81E8B08}"/>
    <cellStyle name="Normal 4 2 2 4 8" xfId="2507" xr:uid="{00000000-0005-0000-0000-0000DF120000}"/>
    <cellStyle name="Normal 4 2 2 4 8 2" xfId="6790" xr:uid="{00000000-0005-0000-0000-0000E0120000}"/>
    <cellStyle name="Normal 4 2 2 4 8 2 2" xfId="16116" xr:uid="{616FCE05-6251-4B58-9AE0-45F214DB80B7}"/>
    <cellStyle name="Normal 4 2 2 4 8 3" xfId="11899" xr:uid="{25490C7E-6688-4F36-8BE4-CFB12ECFA4F6}"/>
    <cellStyle name="Normal 4 2 2 4 9" xfId="4725" xr:uid="{00000000-0005-0000-0000-0000E1120000}"/>
    <cellStyle name="Normal 4 2 2 4 9 2" xfId="14051" xr:uid="{096ADF14-38C0-407C-9BFB-D80B1F189758}"/>
    <cellStyle name="Normal 4 2 2 5" xfId="351" xr:uid="{00000000-0005-0000-0000-0000E2120000}"/>
    <cellStyle name="Normal 4 2 2 5 10" xfId="9838" xr:uid="{2DA0E363-8B6F-42D1-ADD9-4343DB99D90E}"/>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E2F29AB4-F0A7-4F3E-8370-8EB2DED1B777}"/>
    <cellStyle name="Normal 4 2 2 5 2 2 2 3" xfId="12397" xr:uid="{4CA684C6-C8A1-4270-BB28-7CAE869D3D7D}"/>
    <cellStyle name="Normal 4 2 2 5 2 2 3" xfId="5143" xr:uid="{00000000-0005-0000-0000-0000E7120000}"/>
    <cellStyle name="Normal 4 2 2 5 2 2 3 2" xfId="14469" xr:uid="{2187EFE3-A49A-4BA3-8312-69605417192F}"/>
    <cellStyle name="Normal 4 2 2 5 2 2 4" xfId="9487" xr:uid="{83D2756E-B983-4EA9-AB48-FF4D3E821CE4}"/>
    <cellStyle name="Normal 4 2 2 5 2 2 5" xfId="10252" xr:uid="{86A43F41-6053-4467-90D8-D7DA3F02F7FC}"/>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61274475-FCB5-4572-AA76-A2E99D7B9685}"/>
    <cellStyle name="Normal 4 2 2 5 2 3 2 3" xfId="12810" xr:uid="{FDC0267C-F6E8-4C24-A3FD-0D38128747CD}"/>
    <cellStyle name="Normal 4 2 2 5 2 3 3" xfId="5556" xr:uid="{00000000-0005-0000-0000-0000EB120000}"/>
    <cellStyle name="Normal 4 2 2 5 2 3 3 2" xfId="14882" xr:uid="{47C2B56E-42DE-42D4-8642-A219853E2827}"/>
    <cellStyle name="Normal 4 2 2 5 2 3 4" xfId="10665" xr:uid="{638E0F80-160B-4DCC-BCFA-2C5391E6FFA5}"/>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881B8C7C-75F6-414A-AF03-34E32FC3DA17}"/>
    <cellStyle name="Normal 4 2 2 5 2 4 2 3" xfId="13223" xr:uid="{F39F9F56-D3FC-4F06-824D-591772A07B7C}"/>
    <cellStyle name="Normal 4 2 2 5 2 4 3" xfId="5969" xr:uid="{00000000-0005-0000-0000-0000EF120000}"/>
    <cellStyle name="Normal 4 2 2 5 2 4 3 2" xfId="15295" xr:uid="{9448FDE4-3D73-4784-A157-BD5294D6F4D7}"/>
    <cellStyle name="Normal 4 2 2 5 2 4 4" xfId="11078" xr:uid="{23AB4FD2-0EF0-4F5A-B308-FDA668F2FF04}"/>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595A8555-04A3-4490-8B3E-439DB884EB3A}"/>
    <cellStyle name="Normal 4 2 2 5 2 5 2 3" xfId="13636" xr:uid="{8915F2C0-66BB-4230-B024-321590E92132}"/>
    <cellStyle name="Normal 4 2 2 5 2 5 3" xfId="6382" xr:uid="{00000000-0005-0000-0000-0000F3120000}"/>
    <cellStyle name="Normal 4 2 2 5 2 5 3 2" xfId="15708" xr:uid="{F1B50C69-339F-4C36-83B4-8A2669120985}"/>
    <cellStyle name="Normal 4 2 2 5 2 5 4" xfId="11491" xr:uid="{7D354460-0C70-4701-AD96-9CBC31C546E2}"/>
    <cellStyle name="Normal 4 2 2 5 2 6" xfId="2512" xr:uid="{00000000-0005-0000-0000-0000F4120000}"/>
    <cellStyle name="Normal 4 2 2 5 2 6 2" xfId="6795" xr:uid="{00000000-0005-0000-0000-0000F5120000}"/>
    <cellStyle name="Normal 4 2 2 5 2 6 2 2" xfId="16121" xr:uid="{46242D3B-0179-4C0D-B5C5-425CF31C53E4}"/>
    <cellStyle name="Normal 4 2 2 5 2 6 3" xfId="11904" xr:uid="{7DF8354D-ED2F-4C62-A5BF-8E47186D12CF}"/>
    <cellStyle name="Normal 4 2 2 5 2 7" xfId="4730" xr:uid="{00000000-0005-0000-0000-0000F6120000}"/>
    <cellStyle name="Normal 4 2 2 5 2 7 2" xfId="14056" xr:uid="{6F8ABC00-25F5-4DE9-9EB7-928FD1FD5A89}"/>
    <cellStyle name="Normal 4 2 2 5 2 8" xfId="9062" xr:uid="{FED54422-C2E5-44B3-AA7C-C6088F47A385}"/>
    <cellStyle name="Normal 4 2 2 5 2 9" xfId="9839" xr:uid="{93A56831-FC47-4F46-8888-441B185A7A5D}"/>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4F5489E2-3265-4B71-9598-FECB61524862}"/>
    <cellStyle name="Normal 4 2 2 5 3 2 3" xfId="12396" xr:uid="{29111D30-E7E9-4E5E-95B5-6779E180C3A2}"/>
    <cellStyle name="Normal 4 2 2 5 3 3" xfId="5142" xr:uid="{00000000-0005-0000-0000-0000FA120000}"/>
    <cellStyle name="Normal 4 2 2 5 3 3 2" xfId="14468" xr:uid="{E7F413E8-0E89-4A7F-9BBE-A75983C9A0DE}"/>
    <cellStyle name="Normal 4 2 2 5 3 4" xfId="9280" xr:uid="{C70B18D8-E279-4D37-82EF-3177E9FA554F}"/>
    <cellStyle name="Normal 4 2 2 5 3 5" xfId="10251" xr:uid="{41C0F065-BA91-47C2-B4C2-55607BC6E824}"/>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1B78256C-82D1-462E-8B5B-6DCEF2B6D37C}"/>
    <cellStyle name="Normal 4 2 2 5 4 2 3" xfId="12809" xr:uid="{6668B01C-513B-4063-8122-957DE9B0B079}"/>
    <cellStyle name="Normal 4 2 2 5 4 3" xfId="5555" xr:uid="{00000000-0005-0000-0000-0000FE120000}"/>
    <cellStyle name="Normal 4 2 2 5 4 3 2" xfId="14881" xr:uid="{5ACD1F48-C070-4660-B587-7FE38D803C2E}"/>
    <cellStyle name="Normal 4 2 2 5 4 4" xfId="10664" xr:uid="{E13926A0-070B-43FC-B65C-0E3FCB7F5637}"/>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81B008C9-BE67-4874-A127-1E280FFFB880}"/>
    <cellStyle name="Normal 4 2 2 5 5 2 3" xfId="13222" xr:uid="{DF7F5721-84B6-4DB9-9F9B-3815ECE597EE}"/>
    <cellStyle name="Normal 4 2 2 5 5 3" xfId="5968" xr:uid="{00000000-0005-0000-0000-000002130000}"/>
    <cellStyle name="Normal 4 2 2 5 5 3 2" xfId="15294" xr:uid="{767CCEFB-3F18-4FB2-BF78-0978EE1A636C}"/>
    <cellStyle name="Normal 4 2 2 5 5 4" xfId="11077" xr:uid="{25995AA6-0827-4610-98AE-F3D680925BB8}"/>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360C5355-1698-4B43-991A-81F15E250FFA}"/>
    <cellStyle name="Normal 4 2 2 5 6 2 3" xfId="13635" xr:uid="{90189B47-6E00-4D8F-B0A6-58BFD7696B6A}"/>
    <cellStyle name="Normal 4 2 2 5 6 3" xfId="6381" xr:uid="{00000000-0005-0000-0000-000006130000}"/>
    <cellStyle name="Normal 4 2 2 5 6 3 2" xfId="15707" xr:uid="{D517DFC2-F19D-42BB-8129-C78F28056C54}"/>
    <cellStyle name="Normal 4 2 2 5 6 4" xfId="11490" xr:uid="{F7DB32CC-F502-42C5-B501-166DA24AE7B6}"/>
    <cellStyle name="Normal 4 2 2 5 7" xfId="2511" xr:uid="{00000000-0005-0000-0000-000007130000}"/>
    <cellStyle name="Normal 4 2 2 5 7 2" xfId="6794" xr:uid="{00000000-0005-0000-0000-000008130000}"/>
    <cellStyle name="Normal 4 2 2 5 7 2 2" xfId="16120" xr:uid="{58A91ECD-36B3-40E5-87DA-D4CB2E50B704}"/>
    <cellStyle name="Normal 4 2 2 5 7 3" xfId="11903" xr:uid="{D5BC4472-A8BD-4A04-9CA3-4E49F3980B18}"/>
    <cellStyle name="Normal 4 2 2 5 8" xfId="4729" xr:uid="{00000000-0005-0000-0000-000009130000}"/>
    <cellStyle name="Normal 4 2 2 5 8 2" xfId="14055" xr:uid="{124CF8CC-2A57-4339-860B-67C7E7B42D5D}"/>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B75BFAAF-FB70-4FB6-AC39-8D08C271AEA5}"/>
    <cellStyle name="Normal 4 2 2 6 2 2 3" xfId="12398" xr:uid="{5F85CDCF-19A1-4BFB-918A-A5D4CD39029E}"/>
    <cellStyle name="Normal 4 2 2 6 2 3" xfId="5144" xr:uid="{00000000-0005-0000-0000-00000E130000}"/>
    <cellStyle name="Normal 4 2 2 6 2 3 2" xfId="14470" xr:uid="{ADF2CEB4-A871-481B-B6DE-44D9C888047C}"/>
    <cellStyle name="Normal 4 2 2 6 2 4" xfId="9396" xr:uid="{5B10E6C6-987A-4149-BB81-321A07C7666F}"/>
    <cellStyle name="Normal 4 2 2 6 2 5" xfId="10253" xr:uid="{9FB41DA4-DA99-4107-AEE9-94E6174F9F3D}"/>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0303054B-1F49-4EBA-A4DE-CB14F922CAC7}"/>
    <cellStyle name="Normal 4 2 2 6 3 2 3" xfId="12811" xr:uid="{A0E74BEC-972F-4182-BDF5-377E429DFFA9}"/>
    <cellStyle name="Normal 4 2 2 6 3 3" xfId="5557" xr:uid="{00000000-0005-0000-0000-000012130000}"/>
    <cellStyle name="Normal 4 2 2 6 3 3 2" xfId="14883" xr:uid="{22C8DFCC-7D67-4A09-AA1E-D6568A548ADC}"/>
    <cellStyle name="Normal 4 2 2 6 3 4" xfId="10666" xr:uid="{7417E7CC-10C8-44B4-80DB-8D1540A3DA29}"/>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BF9698E4-4BEE-4DE5-8399-C830CA13CB42}"/>
    <cellStyle name="Normal 4 2 2 6 4 2 3" xfId="13224" xr:uid="{394035C9-2FA8-45F9-8D12-CCF1936756CD}"/>
    <cellStyle name="Normal 4 2 2 6 4 3" xfId="5970" xr:uid="{00000000-0005-0000-0000-000016130000}"/>
    <cellStyle name="Normal 4 2 2 6 4 3 2" xfId="15296" xr:uid="{5501B5C0-C4E8-45DB-831B-977CD326106E}"/>
    <cellStyle name="Normal 4 2 2 6 4 4" xfId="11079" xr:uid="{7E54DDFA-1BA1-4890-95D1-9DE7957237C0}"/>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075949C3-0C2E-4B59-B4A6-A4D11836CEB4}"/>
    <cellStyle name="Normal 4 2 2 6 5 2 3" xfId="13637" xr:uid="{C0511548-3A50-4C8E-92DF-7C6887127558}"/>
    <cellStyle name="Normal 4 2 2 6 5 3" xfId="6383" xr:uid="{00000000-0005-0000-0000-00001A130000}"/>
    <cellStyle name="Normal 4 2 2 6 5 3 2" xfId="15709" xr:uid="{0B225FE9-B8DC-4BAD-A65C-BEA843B0A4D5}"/>
    <cellStyle name="Normal 4 2 2 6 5 4" xfId="11492" xr:uid="{74CA516F-9867-4E06-B9C8-1FAE2C6295E0}"/>
    <cellStyle name="Normal 4 2 2 6 6" xfId="2513" xr:uid="{00000000-0005-0000-0000-00001B130000}"/>
    <cellStyle name="Normal 4 2 2 6 6 2" xfId="6796" xr:uid="{00000000-0005-0000-0000-00001C130000}"/>
    <cellStyle name="Normal 4 2 2 6 6 2 2" xfId="16122" xr:uid="{2052BC51-D273-4335-BD59-AFC9BF1AFB57}"/>
    <cellStyle name="Normal 4 2 2 6 6 3" xfId="11905" xr:uid="{007E0895-DF39-44D5-905E-EA1CF623022E}"/>
    <cellStyle name="Normal 4 2 2 6 7" xfId="4731" xr:uid="{00000000-0005-0000-0000-00001D130000}"/>
    <cellStyle name="Normal 4 2 2 6 7 2" xfId="14057" xr:uid="{325B4C42-5863-41E9-B063-8CB8A50203CC}"/>
    <cellStyle name="Normal 4 2 2 6 8" xfId="8971" xr:uid="{7BBA3CD4-2D32-439A-A2D5-9F7EB5E5A47E}"/>
    <cellStyle name="Normal 4 2 2 6 9" xfId="9840" xr:uid="{0D33A50E-C4BC-4898-8AD9-73FBF6389033}"/>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7D0CC023-01B9-4615-B6DC-F449E52D699E}"/>
    <cellStyle name="Normal 4 2 2 7 2 3" xfId="12383" xr:uid="{3745C2EE-C362-49C6-9FAD-B5FE7C8FE764}"/>
    <cellStyle name="Normal 4 2 2 7 3" xfId="5129" xr:uid="{00000000-0005-0000-0000-000021130000}"/>
    <cellStyle name="Normal 4 2 2 7 3 2" xfId="14455" xr:uid="{5D5826FF-C59F-4A0C-A50E-E8F38BBD5A0A}"/>
    <cellStyle name="Normal 4 2 2 7 4" xfId="9174" xr:uid="{5FB177AF-8B2E-4B7E-A1B7-4F6E323AF880}"/>
    <cellStyle name="Normal 4 2 2 7 5" xfId="10238" xr:uid="{55044277-76D1-47D1-AE8F-D061983D9983}"/>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6B6FEBE6-B301-4F93-9837-86C9925DD943}"/>
    <cellStyle name="Normal 4 2 2 8 2 3" xfId="12796" xr:uid="{B05418EC-B276-48A0-9711-916ED27DA50B}"/>
    <cellStyle name="Normal 4 2 2 8 3" xfId="5542" xr:uid="{00000000-0005-0000-0000-000025130000}"/>
    <cellStyle name="Normal 4 2 2 8 3 2" xfId="14868" xr:uid="{C680721B-622C-43F1-AFA8-B2B686E3BD2F}"/>
    <cellStyle name="Normal 4 2 2 8 4" xfId="10651" xr:uid="{8C23EE9D-2989-42B2-B580-7A7A32BA6C2F}"/>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620B1BD9-3B95-409C-ADA7-F28EC7669458}"/>
    <cellStyle name="Normal 4 2 2 9 2 3" xfId="13209" xr:uid="{ABA9F389-A7C7-469C-B3B9-6AC5590E4F30}"/>
    <cellStyle name="Normal 4 2 2 9 3" xfId="5955" xr:uid="{00000000-0005-0000-0000-000029130000}"/>
    <cellStyle name="Normal 4 2 2 9 3 2" xfId="15281" xr:uid="{0D76489B-1E7D-4968-8033-9053E8F695A7}"/>
    <cellStyle name="Normal 4 2 2 9 4" xfId="11064" xr:uid="{78B19A20-D561-4B1D-B68C-A4A73AF4F003}"/>
    <cellStyle name="Normal 4 2 3" xfId="354" xr:uid="{00000000-0005-0000-0000-00002A130000}"/>
    <cellStyle name="Normal 4 2 4" xfId="355" xr:uid="{00000000-0005-0000-0000-00002B130000}"/>
    <cellStyle name="Normal 4 2 4 10" xfId="4732" xr:uid="{00000000-0005-0000-0000-00002C130000}"/>
    <cellStyle name="Normal 4 2 4 10 2" xfId="14058" xr:uid="{3E8B0B33-17D7-4199-9361-EDD58BABBD2F}"/>
    <cellStyle name="Normal 4 2 4 11" xfId="8775" xr:uid="{7AC259AB-9C32-4DC1-A787-2E2187A7C2D6}"/>
    <cellStyle name="Normal 4 2 4 12" xfId="9841" xr:uid="{B9B931C4-9672-4D4A-9396-F77F2FD1ADC8}"/>
    <cellStyle name="Normal 4 2 4 2" xfId="356" xr:uid="{00000000-0005-0000-0000-00002D130000}"/>
    <cellStyle name="Normal 4 2 4 2 10" xfId="8820" xr:uid="{8B50D4F4-4786-467C-8322-69D665B73C2B}"/>
    <cellStyle name="Normal 4 2 4 2 11" xfId="9842" xr:uid="{9969F1FF-6AA2-4C6C-8AF0-99A0E92B1E0A}"/>
    <cellStyle name="Normal 4 2 4 2 2" xfId="357" xr:uid="{00000000-0005-0000-0000-00002E130000}"/>
    <cellStyle name="Normal 4 2 4 2 2 10" xfId="9843" xr:uid="{09212EE3-9DDD-475D-9185-084A265242DC}"/>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B57F32D3-4413-4E3B-8D7E-06A03E3502BD}"/>
    <cellStyle name="Normal 4 2 4 2 2 2 2 2 3" xfId="12402" xr:uid="{B8E7FED0-D85C-4018-BDA3-A268360EAE77}"/>
    <cellStyle name="Normal 4 2 4 2 2 2 2 3" xfId="5148" xr:uid="{00000000-0005-0000-0000-000033130000}"/>
    <cellStyle name="Normal 4 2 4 2 2 2 2 3 2" xfId="14474" xr:uid="{49EE93CA-B9B9-4B41-98EF-2CA68DE077CD}"/>
    <cellStyle name="Normal 4 2 4 2 2 2 2 4" xfId="9555" xr:uid="{31AE7BD4-4F26-4658-9939-15FCE733560E}"/>
    <cellStyle name="Normal 4 2 4 2 2 2 2 5" xfId="10257" xr:uid="{A40BB934-C663-4718-B574-A2E832F8BC44}"/>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298BF6B8-0C02-4A70-B890-443C5C305FB0}"/>
    <cellStyle name="Normal 4 2 4 2 2 2 3 2 3" xfId="12815" xr:uid="{4F4030B7-FCEC-432F-B8C8-DD69C7CCC00E}"/>
    <cellStyle name="Normal 4 2 4 2 2 2 3 3" xfId="5561" xr:uid="{00000000-0005-0000-0000-000037130000}"/>
    <cellStyle name="Normal 4 2 4 2 2 2 3 3 2" xfId="14887" xr:uid="{20814CF6-1D54-417A-9370-3644EB377937}"/>
    <cellStyle name="Normal 4 2 4 2 2 2 3 4" xfId="10670" xr:uid="{25726E99-B928-4D7E-8268-751EF40336CA}"/>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02CD6580-35FD-4A8F-91A2-C985D76FAF4C}"/>
    <cellStyle name="Normal 4 2 4 2 2 2 4 2 3" xfId="13228" xr:uid="{3EC7B991-0E1B-4806-AEAF-E0F0A9120145}"/>
    <cellStyle name="Normal 4 2 4 2 2 2 4 3" xfId="5974" xr:uid="{00000000-0005-0000-0000-00003B130000}"/>
    <cellStyle name="Normal 4 2 4 2 2 2 4 3 2" xfId="15300" xr:uid="{47BFE34B-7104-4541-A736-99546562A280}"/>
    <cellStyle name="Normal 4 2 4 2 2 2 4 4" xfId="11083" xr:uid="{79D2A55A-871C-49AE-AE45-74040D0EF5A2}"/>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15B08D7B-A6E3-40E9-91DE-F9870B34082A}"/>
    <cellStyle name="Normal 4 2 4 2 2 2 5 2 3" xfId="13641" xr:uid="{389E04A7-A621-49FC-99C0-24510745A51F}"/>
    <cellStyle name="Normal 4 2 4 2 2 2 5 3" xfId="6387" xr:uid="{00000000-0005-0000-0000-00003F130000}"/>
    <cellStyle name="Normal 4 2 4 2 2 2 5 3 2" xfId="15713" xr:uid="{40B0A0AA-B938-4234-96C7-9B17AAF1647D}"/>
    <cellStyle name="Normal 4 2 4 2 2 2 5 4" xfId="11496" xr:uid="{4A71E37E-A462-4E46-A09A-B6A6133BD585}"/>
    <cellStyle name="Normal 4 2 4 2 2 2 6" xfId="2517" xr:uid="{00000000-0005-0000-0000-000040130000}"/>
    <cellStyle name="Normal 4 2 4 2 2 2 6 2" xfId="6800" xr:uid="{00000000-0005-0000-0000-000041130000}"/>
    <cellStyle name="Normal 4 2 4 2 2 2 6 2 2" xfId="16126" xr:uid="{B85AA1D8-0E97-4096-878A-1F18851DD60C}"/>
    <cellStyle name="Normal 4 2 4 2 2 2 6 3" xfId="11909" xr:uid="{E4A4C1E8-4515-4C75-A7A4-CE2C5E266AAB}"/>
    <cellStyle name="Normal 4 2 4 2 2 2 7" xfId="4735" xr:uid="{00000000-0005-0000-0000-000042130000}"/>
    <cellStyle name="Normal 4 2 4 2 2 2 7 2" xfId="14061" xr:uid="{332CA396-38E6-4138-B785-E995460F6516}"/>
    <cellStyle name="Normal 4 2 4 2 2 2 8" xfId="9130" xr:uid="{E4AAEB37-D6CE-4BD9-A166-BE52F754DAC4}"/>
    <cellStyle name="Normal 4 2 4 2 2 2 9" xfId="9844" xr:uid="{A23C1BE4-1285-47A0-93B3-116ED6BBE603}"/>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00C15883-33B5-4A57-BC78-1B15AED38A9C}"/>
    <cellStyle name="Normal 4 2 4 2 2 3 2 3" xfId="12401" xr:uid="{B989BFF0-3981-4391-BD1B-523BA3D55B75}"/>
    <cellStyle name="Normal 4 2 4 2 2 3 3" xfId="5147" xr:uid="{00000000-0005-0000-0000-000046130000}"/>
    <cellStyle name="Normal 4 2 4 2 2 3 3 2" xfId="14473" xr:uid="{37F0AA05-7DEE-41F3-8E90-EF2C4C47EA54}"/>
    <cellStyle name="Normal 4 2 4 2 2 3 4" xfId="9348" xr:uid="{E9E52CF6-B3CF-482F-B496-A22B0452951D}"/>
    <cellStyle name="Normal 4 2 4 2 2 3 5" xfId="10256" xr:uid="{1EC069A6-E8DD-4831-8410-8628B94FF53E}"/>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41238A97-8AB4-4EEC-83E7-1D5A4ABD3E33}"/>
    <cellStyle name="Normal 4 2 4 2 2 4 2 3" xfId="12814" xr:uid="{B4AA8EDD-A55F-45E0-8791-25BF2D00E4AC}"/>
    <cellStyle name="Normal 4 2 4 2 2 4 3" xfId="5560" xr:uid="{00000000-0005-0000-0000-00004A130000}"/>
    <cellStyle name="Normal 4 2 4 2 2 4 3 2" xfId="14886" xr:uid="{A0189942-B958-48E9-8B77-60779A89EFC5}"/>
    <cellStyle name="Normal 4 2 4 2 2 4 4" xfId="10669" xr:uid="{2F7B73E6-B10C-40A5-BE3E-8E2AE9DBD054}"/>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E17130C5-CB40-4C54-B1BB-EF78D291091D}"/>
    <cellStyle name="Normal 4 2 4 2 2 5 2 3" xfId="13227" xr:uid="{2B647906-4D1D-4315-9323-E7D608155543}"/>
    <cellStyle name="Normal 4 2 4 2 2 5 3" xfId="5973" xr:uid="{00000000-0005-0000-0000-00004E130000}"/>
    <cellStyle name="Normal 4 2 4 2 2 5 3 2" xfId="15299" xr:uid="{DCD3549A-AEE6-4E9E-9D11-2B425793F69C}"/>
    <cellStyle name="Normal 4 2 4 2 2 5 4" xfId="11082" xr:uid="{96F095AF-4B77-45ED-91AD-909C6929F1AA}"/>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9B60218A-DA41-4E9A-95B2-AEC822854B11}"/>
    <cellStyle name="Normal 4 2 4 2 2 6 2 3" xfId="13640" xr:uid="{E145D7AD-49CC-4D81-87A0-19F88637D932}"/>
    <cellStyle name="Normal 4 2 4 2 2 6 3" xfId="6386" xr:uid="{00000000-0005-0000-0000-000052130000}"/>
    <cellStyle name="Normal 4 2 4 2 2 6 3 2" xfId="15712" xr:uid="{4B783209-971B-4854-BC91-100033A9B61C}"/>
    <cellStyle name="Normal 4 2 4 2 2 6 4" xfId="11495" xr:uid="{DCA87FD9-F696-42C2-A1FF-04C7199D1C2E}"/>
    <cellStyle name="Normal 4 2 4 2 2 7" xfId="2516" xr:uid="{00000000-0005-0000-0000-000053130000}"/>
    <cellStyle name="Normal 4 2 4 2 2 7 2" xfId="6799" xr:uid="{00000000-0005-0000-0000-000054130000}"/>
    <cellStyle name="Normal 4 2 4 2 2 7 2 2" xfId="16125" xr:uid="{1B638D59-7E16-4098-8F1A-81C71A2BA0AE}"/>
    <cellStyle name="Normal 4 2 4 2 2 7 3" xfId="11908" xr:uid="{4FA4C15D-8D4C-4CC4-AE6C-116C9ACD91B3}"/>
    <cellStyle name="Normal 4 2 4 2 2 8" xfId="4734" xr:uid="{00000000-0005-0000-0000-000055130000}"/>
    <cellStyle name="Normal 4 2 4 2 2 8 2" xfId="14060" xr:uid="{B94F8A7F-CCE7-4353-A9AB-3C6DE9AFD5FD}"/>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5A3608CB-A96F-4D47-B88C-09728BD01922}"/>
    <cellStyle name="Normal 4 2 4 2 3 2 2 3" xfId="12403" xr:uid="{AE574995-136F-404E-BF0C-3CBCD5D7F268}"/>
    <cellStyle name="Normal 4 2 4 2 3 2 3" xfId="5149" xr:uid="{00000000-0005-0000-0000-00005A130000}"/>
    <cellStyle name="Normal 4 2 4 2 3 2 3 2" xfId="14475" xr:uid="{D54B3484-9D4C-4FA1-8AD6-CF7194B272C0}"/>
    <cellStyle name="Normal 4 2 4 2 3 2 4" xfId="9452" xr:uid="{58F46659-8F00-4705-8554-54AEBE9B8A77}"/>
    <cellStyle name="Normal 4 2 4 2 3 2 5" xfId="10258" xr:uid="{A30A2380-6B3E-47FD-B99D-45C9B26A49AA}"/>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E310A82A-A108-442A-8873-67577ACA3F3F}"/>
    <cellStyle name="Normal 4 2 4 2 3 3 2 3" xfId="12816" xr:uid="{3B19FC11-FE97-47D8-992D-EAC274BE9735}"/>
    <cellStyle name="Normal 4 2 4 2 3 3 3" xfId="5562" xr:uid="{00000000-0005-0000-0000-00005E130000}"/>
    <cellStyle name="Normal 4 2 4 2 3 3 3 2" xfId="14888" xr:uid="{6997634D-3758-4B24-9823-6FE6D3EBBE27}"/>
    <cellStyle name="Normal 4 2 4 2 3 3 4" xfId="10671" xr:uid="{90A2B189-E6F9-4191-AF35-56AEE9F6472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9D2D8632-D360-42D6-8DEA-EDE8B08EAAA4}"/>
    <cellStyle name="Normal 4 2 4 2 3 4 2 3" xfId="13229" xr:uid="{20A932B6-A11C-43ED-A6D8-F40717D6B742}"/>
    <cellStyle name="Normal 4 2 4 2 3 4 3" xfId="5975" xr:uid="{00000000-0005-0000-0000-000062130000}"/>
    <cellStyle name="Normal 4 2 4 2 3 4 3 2" xfId="15301" xr:uid="{3727C4D9-1BC7-419B-864D-ACAADFA3C771}"/>
    <cellStyle name="Normal 4 2 4 2 3 4 4" xfId="11084" xr:uid="{C8FFA9C2-359C-438B-ACD8-CF448B614A9D}"/>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7082DEA0-5240-4D76-82B0-8DA359E654B0}"/>
    <cellStyle name="Normal 4 2 4 2 3 5 2 3" xfId="13642" xr:uid="{5BD606A2-05EE-49B2-A881-7919E161A0F3}"/>
    <cellStyle name="Normal 4 2 4 2 3 5 3" xfId="6388" xr:uid="{00000000-0005-0000-0000-000066130000}"/>
    <cellStyle name="Normal 4 2 4 2 3 5 3 2" xfId="15714" xr:uid="{5C39B868-751C-48EE-8CDE-B3A90618246C}"/>
    <cellStyle name="Normal 4 2 4 2 3 5 4" xfId="11497" xr:uid="{BE971400-38C8-4B93-B7B0-E9B13D68C5F4}"/>
    <cellStyle name="Normal 4 2 4 2 3 6" xfId="2518" xr:uid="{00000000-0005-0000-0000-000067130000}"/>
    <cellStyle name="Normal 4 2 4 2 3 6 2" xfId="6801" xr:uid="{00000000-0005-0000-0000-000068130000}"/>
    <cellStyle name="Normal 4 2 4 2 3 6 2 2" xfId="16127" xr:uid="{5586F9E4-78D2-4A80-95EC-B527D0A3AB18}"/>
    <cellStyle name="Normal 4 2 4 2 3 6 3" xfId="11910" xr:uid="{EBF9E673-DA36-4B50-94E7-837C05AFD10F}"/>
    <cellStyle name="Normal 4 2 4 2 3 7" xfId="4736" xr:uid="{00000000-0005-0000-0000-000069130000}"/>
    <cellStyle name="Normal 4 2 4 2 3 7 2" xfId="14062" xr:uid="{159C8ED2-041A-42BE-B84A-912228555B92}"/>
    <cellStyle name="Normal 4 2 4 2 3 8" xfId="9027" xr:uid="{DA430019-E492-48BB-ACD5-5BE853C50FBC}"/>
    <cellStyle name="Normal 4 2 4 2 3 9" xfId="9845" xr:uid="{AE404F49-9D40-4F85-8465-7F44358841B2}"/>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47C765CF-2C10-4AAE-9C41-17CE9C67A8EE}"/>
    <cellStyle name="Normal 4 2 4 2 4 2 3" xfId="12400" xr:uid="{4BAC852A-0607-4B8C-9C1E-7427B4098FD1}"/>
    <cellStyle name="Normal 4 2 4 2 4 3" xfId="5146" xr:uid="{00000000-0005-0000-0000-00006D130000}"/>
    <cellStyle name="Normal 4 2 4 2 4 3 2" xfId="14472" xr:uid="{DB2FD26D-12C4-489B-B422-62257CF02CC5}"/>
    <cellStyle name="Normal 4 2 4 2 4 4" xfId="9245" xr:uid="{A0383DD8-843E-4601-922A-5CDD979D0589}"/>
    <cellStyle name="Normal 4 2 4 2 4 5" xfId="10255" xr:uid="{EC769C57-C853-4CD9-BBC1-77B6E2D95C93}"/>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2DE9AC02-C307-4C80-A6A4-7015B1D8165B}"/>
    <cellStyle name="Normal 4 2 4 2 5 2 3" xfId="12813" xr:uid="{A97DE75C-233D-4F3A-A48D-76BC3DE7C5AD}"/>
    <cellStyle name="Normal 4 2 4 2 5 3" xfId="5559" xr:uid="{00000000-0005-0000-0000-000071130000}"/>
    <cellStyle name="Normal 4 2 4 2 5 3 2" xfId="14885" xr:uid="{DD7D89DA-5956-470F-99BA-864BAFE1F12E}"/>
    <cellStyle name="Normal 4 2 4 2 5 4" xfId="10668" xr:uid="{6E9F85F7-A0ED-48A1-9714-3CBB08FC9AB2}"/>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587CBE3E-F4A8-46B5-BA91-4026332814F9}"/>
    <cellStyle name="Normal 4 2 4 2 6 2 3" xfId="13226" xr:uid="{6D0C6128-3268-4169-AE14-B7DF5F682D13}"/>
    <cellStyle name="Normal 4 2 4 2 6 3" xfId="5972" xr:uid="{00000000-0005-0000-0000-000075130000}"/>
    <cellStyle name="Normal 4 2 4 2 6 3 2" xfId="15298" xr:uid="{E791C428-0BB3-4902-9D15-F84D1625C85A}"/>
    <cellStyle name="Normal 4 2 4 2 6 4" xfId="11081" xr:uid="{9CFE5BD0-0C4E-40B2-A917-BA620C79006B}"/>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07DFBBC1-98C4-4A17-B16D-42A0C7F1CA51}"/>
    <cellStyle name="Normal 4 2 4 2 7 2 3" xfId="13639" xr:uid="{B215DA66-2BDD-4B21-B6A8-770DC252567B}"/>
    <cellStyle name="Normal 4 2 4 2 7 3" xfId="6385" xr:uid="{00000000-0005-0000-0000-000079130000}"/>
    <cellStyle name="Normal 4 2 4 2 7 3 2" xfId="15711" xr:uid="{7454C9FB-B32B-4F4E-814A-DAC9FFAF472E}"/>
    <cellStyle name="Normal 4 2 4 2 7 4" xfId="11494" xr:uid="{7CF5B7A8-50B9-4765-B3A2-A0169A18B51E}"/>
    <cellStyle name="Normal 4 2 4 2 8" xfId="2515" xr:uid="{00000000-0005-0000-0000-00007A130000}"/>
    <cellStyle name="Normal 4 2 4 2 8 2" xfId="6798" xr:uid="{00000000-0005-0000-0000-00007B130000}"/>
    <cellStyle name="Normal 4 2 4 2 8 2 2" xfId="16124" xr:uid="{F155488E-A07C-47E1-B5EB-D224BCE18331}"/>
    <cellStyle name="Normal 4 2 4 2 8 3" xfId="11907" xr:uid="{829F2BC7-5DF0-4C4D-81B9-7B5BB0CD3D9D}"/>
    <cellStyle name="Normal 4 2 4 2 9" xfId="4733" xr:uid="{00000000-0005-0000-0000-00007C130000}"/>
    <cellStyle name="Normal 4 2 4 2 9 2" xfId="14059" xr:uid="{2B385B6F-D269-4504-A7EA-657ED147699E}"/>
    <cellStyle name="Normal 4 2 4 3" xfId="360" xr:uid="{00000000-0005-0000-0000-00007D130000}"/>
    <cellStyle name="Normal 4 2 4 3 10" xfId="9846" xr:uid="{72D7567B-AC2F-4F01-848D-41F77DC5392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DC19BAFA-8648-42A0-A07E-756CA0FE643E}"/>
    <cellStyle name="Normal 4 2 4 3 2 2 2 3" xfId="12405" xr:uid="{1A36035F-CEAE-45E1-AE03-12F1843AAF98}"/>
    <cellStyle name="Normal 4 2 4 3 2 2 3" xfId="5151" xr:uid="{00000000-0005-0000-0000-000082130000}"/>
    <cellStyle name="Normal 4 2 4 3 2 2 3 2" xfId="14477" xr:uid="{841C20CC-1E3C-4936-99B0-1D1737B9CC23}"/>
    <cellStyle name="Normal 4 2 4 3 2 2 4" xfId="9510" xr:uid="{AA534F18-B7F5-44D9-AE7D-03E6DE45E4F9}"/>
    <cellStyle name="Normal 4 2 4 3 2 2 5" xfId="10260" xr:uid="{90575954-33BB-4763-AA7C-D93295696D8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7DA47B5E-5620-4E8F-B7A8-8570D0EEA112}"/>
    <cellStyle name="Normal 4 2 4 3 2 3 2 3" xfId="12818" xr:uid="{43597E3E-FA1A-446B-AA7E-167AED885FDE}"/>
    <cellStyle name="Normal 4 2 4 3 2 3 3" xfId="5564" xr:uid="{00000000-0005-0000-0000-000086130000}"/>
    <cellStyle name="Normal 4 2 4 3 2 3 3 2" xfId="14890" xr:uid="{6A502767-18E2-4C83-A9BA-333FABD68B8F}"/>
    <cellStyle name="Normal 4 2 4 3 2 3 4" xfId="10673" xr:uid="{D5FD42D6-7DA6-4D8C-97B0-04CB97D61B3B}"/>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F84B148D-99C3-4586-BC70-8F0ED5B87A1B}"/>
    <cellStyle name="Normal 4 2 4 3 2 4 2 3" xfId="13231" xr:uid="{D516FF3B-BE7E-4A83-822E-808528EE86B6}"/>
    <cellStyle name="Normal 4 2 4 3 2 4 3" xfId="5977" xr:uid="{00000000-0005-0000-0000-00008A130000}"/>
    <cellStyle name="Normal 4 2 4 3 2 4 3 2" xfId="15303" xr:uid="{2C0312E6-C3DE-47A5-9542-0C5590BA21A4}"/>
    <cellStyle name="Normal 4 2 4 3 2 4 4" xfId="11086" xr:uid="{A97F654F-2FDD-4D0B-9D32-CFF3B69FD3AF}"/>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7B142CFC-54AE-48B5-AB2A-458B8F3D432C}"/>
    <cellStyle name="Normal 4 2 4 3 2 5 2 3" xfId="13644" xr:uid="{FABED150-A6CE-4F33-A36B-96BF7F473D9C}"/>
    <cellStyle name="Normal 4 2 4 3 2 5 3" xfId="6390" xr:uid="{00000000-0005-0000-0000-00008E130000}"/>
    <cellStyle name="Normal 4 2 4 3 2 5 3 2" xfId="15716" xr:uid="{13570942-5CC1-4EBE-AA23-EE6D12F78291}"/>
    <cellStyle name="Normal 4 2 4 3 2 5 4" xfId="11499" xr:uid="{DA50E339-2516-4AB7-B745-ECCD1E8E285D}"/>
    <cellStyle name="Normal 4 2 4 3 2 6" xfId="2520" xr:uid="{00000000-0005-0000-0000-00008F130000}"/>
    <cellStyle name="Normal 4 2 4 3 2 6 2" xfId="6803" xr:uid="{00000000-0005-0000-0000-000090130000}"/>
    <cellStyle name="Normal 4 2 4 3 2 6 2 2" xfId="16129" xr:uid="{B65509B0-9480-4C66-9B2D-AACE6024AA99}"/>
    <cellStyle name="Normal 4 2 4 3 2 6 3" xfId="11912" xr:uid="{98A5F6FC-C3C1-4E3F-8DD7-D18BF4D3981C}"/>
    <cellStyle name="Normal 4 2 4 3 2 7" xfId="4738" xr:uid="{00000000-0005-0000-0000-000091130000}"/>
    <cellStyle name="Normal 4 2 4 3 2 7 2" xfId="14064" xr:uid="{4E32515C-3293-462C-BA30-D0457DC991A6}"/>
    <cellStyle name="Normal 4 2 4 3 2 8" xfId="9085" xr:uid="{0181E53C-86DC-4588-8447-D559FCF01541}"/>
    <cellStyle name="Normal 4 2 4 3 2 9" xfId="9847" xr:uid="{783B7D2D-419C-4272-AA58-04B5FEBEA792}"/>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6CD20842-4948-4D0D-A950-12A53BC64857}"/>
    <cellStyle name="Normal 4 2 4 3 3 2 3" xfId="12404" xr:uid="{564546C9-6CFF-4552-B29D-1216D1DBFE04}"/>
    <cellStyle name="Normal 4 2 4 3 3 3" xfId="5150" xr:uid="{00000000-0005-0000-0000-000095130000}"/>
    <cellStyle name="Normal 4 2 4 3 3 3 2" xfId="14476" xr:uid="{BA123287-8474-4794-A765-6D36334EB12D}"/>
    <cellStyle name="Normal 4 2 4 3 3 4" xfId="9303" xr:uid="{51CE977A-E9B9-47DD-B6CE-3ECF34A578F1}"/>
    <cellStyle name="Normal 4 2 4 3 3 5" xfId="10259" xr:uid="{67F981F9-6265-4179-9236-3D109F76EE9C}"/>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B4F2C0C0-286C-4B16-A9BD-AB1034442A96}"/>
    <cellStyle name="Normal 4 2 4 3 4 2 3" xfId="12817" xr:uid="{AC7FD5B0-A635-4DE4-8032-CECC92407671}"/>
    <cellStyle name="Normal 4 2 4 3 4 3" xfId="5563" xr:uid="{00000000-0005-0000-0000-000099130000}"/>
    <cellStyle name="Normal 4 2 4 3 4 3 2" xfId="14889" xr:uid="{87D3469A-D9D1-40DD-8475-252D36D8B53E}"/>
    <cellStyle name="Normal 4 2 4 3 4 4" xfId="10672" xr:uid="{D8810E87-3EE2-4587-A7C4-CB61FCB05F95}"/>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F7A97560-0B81-4A10-814A-B37652A4FB42}"/>
    <cellStyle name="Normal 4 2 4 3 5 2 3" xfId="13230" xr:uid="{25103C7B-19B5-4858-ADE2-8C338DC21771}"/>
    <cellStyle name="Normal 4 2 4 3 5 3" xfId="5976" xr:uid="{00000000-0005-0000-0000-00009D130000}"/>
    <cellStyle name="Normal 4 2 4 3 5 3 2" xfId="15302" xr:uid="{52759A02-7E79-4F6A-9514-706C5EA26500}"/>
    <cellStyle name="Normal 4 2 4 3 5 4" xfId="11085" xr:uid="{295596CC-B384-4828-9420-074CF18BE7F6}"/>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23A5BBDA-D873-4A19-85C9-01B74046E4DA}"/>
    <cellStyle name="Normal 4 2 4 3 6 2 3" xfId="13643" xr:uid="{1CE840C3-FC4B-45E5-BA4E-30A8A1701818}"/>
    <cellStyle name="Normal 4 2 4 3 6 3" xfId="6389" xr:uid="{00000000-0005-0000-0000-0000A1130000}"/>
    <cellStyle name="Normal 4 2 4 3 6 3 2" xfId="15715" xr:uid="{857A907B-6D87-4C80-A257-93A6F34E40AB}"/>
    <cellStyle name="Normal 4 2 4 3 6 4" xfId="11498" xr:uid="{AE5985F0-B980-412A-8EE7-03A28D24DE0F}"/>
    <cellStyle name="Normal 4 2 4 3 7" xfId="2519" xr:uid="{00000000-0005-0000-0000-0000A2130000}"/>
    <cellStyle name="Normal 4 2 4 3 7 2" xfId="6802" xr:uid="{00000000-0005-0000-0000-0000A3130000}"/>
    <cellStyle name="Normal 4 2 4 3 7 2 2" xfId="16128" xr:uid="{0C7F73FE-3292-4E87-936E-5201E9F15EE4}"/>
    <cellStyle name="Normal 4 2 4 3 7 3" xfId="11911" xr:uid="{91D7A34A-0A88-4C45-B297-416D607FDB94}"/>
    <cellStyle name="Normal 4 2 4 3 8" xfId="4737" xr:uid="{00000000-0005-0000-0000-0000A4130000}"/>
    <cellStyle name="Normal 4 2 4 3 8 2" xfId="14063" xr:uid="{B0C4FF40-BFAC-4447-95D0-6BF28D0E8EF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CF457A56-8456-43F4-9727-33A69F364F26}"/>
    <cellStyle name="Normal 4 2 4 4 2 2 3" xfId="12406" xr:uid="{05E7E0B0-A315-4853-AD7E-284312A89812}"/>
    <cellStyle name="Normal 4 2 4 4 2 3" xfId="5152" xr:uid="{00000000-0005-0000-0000-0000A9130000}"/>
    <cellStyle name="Normal 4 2 4 4 2 3 2" xfId="14478" xr:uid="{7AFE675D-8665-4652-A180-3CA92A62A98A}"/>
    <cellStyle name="Normal 4 2 4 4 2 4" xfId="9407" xr:uid="{5D8D6A7A-388E-41EC-80E9-28307FA015D6}"/>
    <cellStyle name="Normal 4 2 4 4 2 5" xfId="10261" xr:uid="{CD690DAB-BB5E-49B0-AC9F-27B1E2DA09F0}"/>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BB50738E-000E-41FA-9A11-573DC4FFA89F}"/>
    <cellStyle name="Normal 4 2 4 4 3 2 3" xfId="12819" xr:uid="{EF3DC3C4-7462-47A6-A8F8-44E7B769DB5F}"/>
    <cellStyle name="Normal 4 2 4 4 3 3" xfId="5565" xr:uid="{00000000-0005-0000-0000-0000AD130000}"/>
    <cellStyle name="Normal 4 2 4 4 3 3 2" xfId="14891" xr:uid="{15481144-A2D7-46DD-9A4E-5A6E9D911FAB}"/>
    <cellStyle name="Normal 4 2 4 4 3 4" xfId="10674" xr:uid="{2EC76163-D423-4584-915C-AA9D70BFE7F5}"/>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7390A56D-4B2F-4B81-A757-BADC3CA12080}"/>
    <cellStyle name="Normal 4 2 4 4 4 2 3" xfId="13232" xr:uid="{CBE54069-F9F2-4CA6-AD39-D40A5689CFF6}"/>
    <cellStyle name="Normal 4 2 4 4 4 3" xfId="5978" xr:uid="{00000000-0005-0000-0000-0000B1130000}"/>
    <cellStyle name="Normal 4 2 4 4 4 3 2" xfId="15304" xr:uid="{A1C52865-8A58-4325-AFD9-412680639B7E}"/>
    <cellStyle name="Normal 4 2 4 4 4 4" xfId="11087" xr:uid="{FE2E7262-A7F2-45E8-B6BC-78B0CDB5C3BD}"/>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B6E85208-0D61-49F0-AFEB-6B002024BF05}"/>
    <cellStyle name="Normal 4 2 4 4 5 2 3" xfId="13645" xr:uid="{994C58DF-4C10-48B5-8602-8FD372BFB44D}"/>
    <cellStyle name="Normal 4 2 4 4 5 3" xfId="6391" xr:uid="{00000000-0005-0000-0000-0000B5130000}"/>
    <cellStyle name="Normal 4 2 4 4 5 3 2" xfId="15717" xr:uid="{66B3E3E3-28C5-4BCF-930B-D64989264873}"/>
    <cellStyle name="Normal 4 2 4 4 5 4" xfId="11500" xr:uid="{96C8B8AE-F88B-47DC-A1AE-7C4BA380333D}"/>
    <cellStyle name="Normal 4 2 4 4 6" xfId="2521" xr:uid="{00000000-0005-0000-0000-0000B6130000}"/>
    <cellStyle name="Normal 4 2 4 4 6 2" xfId="6804" xr:uid="{00000000-0005-0000-0000-0000B7130000}"/>
    <cellStyle name="Normal 4 2 4 4 6 2 2" xfId="16130" xr:uid="{216A4535-81B6-4523-9F66-444F3B77FB9E}"/>
    <cellStyle name="Normal 4 2 4 4 6 3" xfId="11913" xr:uid="{4CA00F20-EB37-48CC-8BC7-49FDB9AC0F38}"/>
    <cellStyle name="Normal 4 2 4 4 7" xfId="4739" xr:uid="{00000000-0005-0000-0000-0000B8130000}"/>
    <cellStyle name="Normal 4 2 4 4 7 2" xfId="14065" xr:uid="{2C97E8AE-9C32-44CE-8A44-1D8F1EAA3F83}"/>
    <cellStyle name="Normal 4 2 4 4 8" xfId="8982" xr:uid="{4C273C9B-E12E-4EF2-812F-666600229207}"/>
    <cellStyle name="Normal 4 2 4 4 9" xfId="9848" xr:uid="{17AAA0B9-3146-4CEA-A0CE-03B87412F96E}"/>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54A3A7BC-DC56-48B5-8D0A-925ED7614739}"/>
    <cellStyle name="Normal 4 2 4 5 2 3" xfId="12399" xr:uid="{B73C16A6-2AEE-4DA6-A507-9558C432A6B1}"/>
    <cellStyle name="Normal 4 2 4 5 3" xfId="5145" xr:uid="{00000000-0005-0000-0000-0000BC130000}"/>
    <cellStyle name="Normal 4 2 4 5 3 2" xfId="14471" xr:uid="{46510668-933A-46FB-97FB-6F611D33C6F0}"/>
    <cellStyle name="Normal 4 2 4 5 4" xfId="9199" xr:uid="{1A9A2DC3-2FEA-4A30-A92C-84708E9B2741}"/>
    <cellStyle name="Normal 4 2 4 5 5" xfId="10254" xr:uid="{4A83DAC6-7C03-4FC9-B9C0-1809A1B32256}"/>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62C4879B-ED72-4331-8AAA-20DFA4595DDC}"/>
    <cellStyle name="Normal 4 2 4 6 2 3" xfId="12812" xr:uid="{AC24EE38-7001-40B1-928B-05AD26B21576}"/>
    <cellStyle name="Normal 4 2 4 6 3" xfId="5558" xr:uid="{00000000-0005-0000-0000-0000C0130000}"/>
    <cellStyle name="Normal 4 2 4 6 3 2" xfId="14884" xr:uid="{1F63D2BE-8E82-47E1-9A59-C7C015B89BDE}"/>
    <cellStyle name="Normal 4 2 4 6 4" xfId="10667" xr:uid="{8E7E241B-CD2F-432D-8CFB-8E585D6016B0}"/>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B9A81F53-D52D-4088-8DC5-8F92B50D1100}"/>
    <cellStyle name="Normal 4 2 4 7 2 3" xfId="13225" xr:uid="{39ACE2DD-8510-430F-909B-711432CE8BF0}"/>
    <cellStyle name="Normal 4 2 4 7 3" xfId="5971" xr:uid="{00000000-0005-0000-0000-0000C4130000}"/>
    <cellStyle name="Normal 4 2 4 7 3 2" xfId="15297" xr:uid="{C54084D2-7C92-449A-874C-9EAC020F6310}"/>
    <cellStyle name="Normal 4 2 4 7 4" xfId="11080" xr:uid="{AE71DC85-F2B3-43A5-A7DA-FEA5752288C4}"/>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FF966D21-AB68-48EA-87B1-24110D91F57F}"/>
    <cellStyle name="Normal 4 2 4 8 2 3" xfId="13638" xr:uid="{88D1B7AA-AB19-4219-A8C7-B5E0D3679725}"/>
    <cellStyle name="Normal 4 2 4 8 3" xfId="6384" xr:uid="{00000000-0005-0000-0000-0000C8130000}"/>
    <cellStyle name="Normal 4 2 4 8 3 2" xfId="15710" xr:uid="{3F557373-C70C-4AA9-9645-05C841CB05DC}"/>
    <cellStyle name="Normal 4 2 4 8 4" xfId="11493" xr:uid="{E16E776A-8484-460E-89FC-4A318A5CFB42}"/>
    <cellStyle name="Normal 4 2 4 9" xfId="2514" xr:uid="{00000000-0005-0000-0000-0000C9130000}"/>
    <cellStyle name="Normal 4 2 4 9 2" xfId="6797" xr:uid="{00000000-0005-0000-0000-0000CA130000}"/>
    <cellStyle name="Normal 4 2 4 9 2 2" xfId="16123" xr:uid="{38E76609-EE68-4658-B6C1-AD18FA2F1D75}"/>
    <cellStyle name="Normal 4 2 4 9 3" xfId="11906" xr:uid="{8038CB39-8AFE-464C-B98B-E60B29EAEA81}"/>
    <cellStyle name="Normal 4 2 5" xfId="363" xr:uid="{00000000-0005-0000-0000-0000CB130000}"/>
    <cellStyle name="Normal 4 2 5 10" xfId="9849" xr:uid="{25D28877-52B7-46FB-BCD7-C15EA21D73F6}"/>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50196F9C-1B22-4B39-AA2F-9FAA33169A1B}"/>
    <cellStyle name="Normal 4 2 5 2 2 2 3" xfId="12408" xr:uid="{33DA7970-214C-4BB1-9D12-8DDEA6D5029E}"/>
    <cellStyle name="Normal 4 2 5 2 2 3" xfId="5154" xr:uid="{00000000-0005-0000-0000-0000D0130000}"/>
    <cellStyle name="Normal 4 2 5 2 2 3 2" xfId="14480" xr:uid="{46C6EB33-2B5F-4046-A5F4-6E921BBF8008}"/>
    <cellStyle name="Normal 4 2 5 2 2 4" xfId="9478" xr:uid="{9FEAEEC2-067D-4244-BB0F-0858128140EB}"/>
    <cellStyle name="Normal 4 2 5 2 2 5" xfId="10263" xr:uid="{3091F716-A60E-48B2-A8B9-EA301EC9DE22}"/>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906724A8-C383-45BA-8244-C599E76103AE}"/>
    <cellStyle name="Normal 4 2 5 2 3 2 3" xfId="12821" xr:uid="{8F3C4347-30EA-4772-8615-CABCC4946BC7}"/>
    <cellStyle name="Normal 4 2 5 2 3 3" xfId="5567" xr:uid="{00000000-0005-0000-0000-0000D4130000}"/>
    <cellStyle name="Normal 4 2 5 2 3 3 2" xfId="14893" xr:uid="{CCB9BA1C-996B-4563-A1F5-B1A2E67A9FA4}"/>
    <cellStyle name="Normal 4 2 5 2 3 4" xfId="10676" xr:uid="{7400D805-6F65-4783-A541-FEC5594BD5FF}"/>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AAF8E83A-FEE8-4D5C-8A20-AA5E7270169A}"/>
    <cellStyle name="Normal 4 2 5 2 4 2 3" xfId="13234" xr:uid="{FE9E8808-88BA-480B-A630-6682BA7BE17A}"/>
    <cellStyle name="Normal 4 2 5 2 4 3" xfId="5980" xr:uid="{00000000-0005-0000-0000-0000D8130000}"/>
    <cellStyle name="Normal 4 2 5 2 4 3 2" xfId="15306" xr:uid="{92E3685F-7DAA-443E-9748-1FCA869B44DE}"/>
    <cellStyle name="Normal 4 2 5 2 4 4" xfId="11089" xr:uid="{D17446D5-C9C6-49A9-A9BB-D68F8C263100}"/>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E502F35D-47C5-45C5-9371-58A32F14F144}"/>
    <cellStyle name="Normal 4 2 5 2 5 2 3" xfId="13647" xr:uid="{FB59047A-A44D-4909-8337-D7AB6F1DA95E}"/>
    <cellStyle name="Normal 4 2 5 2 5 3" xfId="6393" xr:uid="{00000000-0005-0000-0000-0000DC130000}"/>
    <cellStyle name="Normal 4 2 5 2 5 3 2" xfId="15719" xr:uid="{70A409A7-D208-4B89-9815-D9823348FB79}"/>
    <cellStyle name="Normal 4 2 5 2 5 4" xfId="11502" xr:uid="{16948DE4-43BE-4884-958F-8E4F6520304B}"/>
    <cellStyle name="Normal 4 2 5 2 6" xfId="2523" xr:uid="{00000000-0005-0000-0000-0000DD130000}"/>
    <cellStyle name="Normal 4 2 5 2 6 2" xfId="6806" xr:uid="{00000000-0005-0000-0000-0000DE130000}"/>
    <cellStyle name="Normal 4 2 5 2 6 2 2" xfId="16132" xr:uid="{5A59ABDE-687D-4EE5-B496-65047D1891B9}"/>
    <cellStyle name="Normal 4 2 5 2 6 3" xfId="11915" xr:uid="{E0E821B1-18F6-4E78-8917-00D0BD1F6465}"/>
    <cellStyle name="Normal 4 2 5 2 7" xfId="4741" xr:uid="{00000000-0005-0000-0000-0000DF130000}"/>
    <cellStyle name="Normal 4 2 5 2 7 2" xfId="14067" xr:uid="{462FC45B-DA82-4320-9B4F-6FA04D7F903C}"/>
    <cellStyle name="Normal 4 2 5 2 8" xfId="9053" xr:uid="{0AE18A98-D9E6-47B9-86B0-DDAD3BC77B48}"/>
    <cellStyle name="Normal 4 2 5 2 9" xfId="9850" xr:uid="{91EFFD93-5ADA-45BC-873E-74EE897A2091}"/>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9DE33E39-351D-4BE2-A186-C4B499589047}"/>
    <cellStyle name="Normal 4 2 5 3 2 3" xfId="12407" xr:uid="{177C8E6C-EE77-4E4D-A493-ABDE7B6B49C0}"/>
    <cellStyle name="Normal 4 2 5 3 3" xfId="5153" xr:uid="{00000000-0005-0000-0000-0000E3130000}"/>
    <cellStyle name="Normal 4 2 5 3 3 2" xfId="14479" xr:uid="{58163F69-4F3E-4D42-8B47-6A87D6093664}"/>
    <cellStyle name="Normal 4 2 5 3 4" xfId="9271" xr:uid="{41AE7BB1-E3C7-48BD-B24F-55AE39E68BB6}"/>
    <cellStyle name="Normal 4 2 5 3 5" xfId="10262" xr:uid="{0EDE7215-4A80-4DEA-A2EB-519F7D93EB90}"/>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50A260EE-383F-4998-8BCC-BBC5C842F4A4}"/>
    <cellStyle name="Normal 4 2 5 4 2 3" xfId="12820" xr:uid="{79D4C998-D298-4CEC-89FB-E79816720D87}"/>
    <cellStyle name="Normal 4 2 5 4 3" xfId="5566" xr:uid="{00000000-0005-0000-0000-0000E7130000}"/>
    <cellStyle name="Normal 4 2 5 4 3 2" xfId="14892" xr:uid="{2633F846-2F4E-4B00-879F-EAEA16ADD6CE}"/>
    <cellStyle name="Normal 4 2 5 4 4" xfId="10675" xr:uid="{75E33F7E-0609-43E5-9DEC-57BDE9F280D5}"/>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6774D12F-F78C-4C56-A1C6-06471B4277CA}"/>
    <cellStyle name="Normal 4 2 5 5 2 3" xfId="13233" xr:uid="{2178AB62-3B0B-408E-892E-098176D69C3A}"/>
    <cellStyle name="Normal 4 2 5 5 3" xfId="5979" xr:uid="{00000000-0005-0000-0000-0000EB130000}"/>
    <cellStyle name="Normal 4 2 5 5 3 2" xfId="15305" xr:uid="{0C2E75FA-CDB6-46B5-8B02-9A6EA15DEFA0}"/>
    <cellStyle name="Normal 4 2 5 5 4" xfId="11088" xr:uid="{0E08105F-1217-40AB-AB6D-97FEC02BEADE}"/>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B136FA7D-9E2A-4B9D-9FC7-4DC9B84BB398}"/>
    <cellStyle name="Normal 4 2 5 6 2 3" xfId="13646" xr:uid="{6D19367B-6A2E-4EF3-BC20-883D91B811A4}"/>
    <cellStyle name="Normal 4 2 5 6 3" xfId="6392" xr:uid="{00000000-0005-0000-0000-0000EF130000}"/>
    <cellStyle name="Normal 4 2 5 6 3 2" xfId="15718" xr:uid="{DBBC64AC-4E79-454A-A29B-2C9BFA822A19}"/>
    <cellStyle name="Normal 4 2 5 6 4" xfId="11501" xr:uid="{02595882-FEEF-4636-BF1B-C4DEB673FCA2}"/>
    <cellStyle name="Normal 4 2 5 7" xfId="2522" xr:uid="{00000000-0005-0000-0000-0000F0130000}"/>
    <cellStyle name="Normal 4 2 5 7 2" xfId="6805" xr:uid="{00000000-0005-0000-0000-0000F1130000}"/>
    <cellStyle name="Normal 4 2 5 7 2 2" xfId="16131" xr:uid="{ACD4E89C-A716-4B14-A547-8C8E5B709F89}"/>
    <cellStyle name="Normal 4 2 5 7 3" xfId="11914" xr:uid="{4185DFEF-82E0-4B11-89C8-44C57AF6E836}"/>
    <cellStyle name="Normal 4 2 5 8" xfId="4740" xr:uid="{00000000-0005-0000-0000-0000F2130000}"/>
    <cellStyle name="Normal 4 2 5 8 2" xfId="14066" xr:uid="{BAD741B0-C665-410B-9349-DEE6189BBD3B}"/>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D76EFB73-C2FC-47AF-8B47-C1A83DDC36E9}"/>
    <cellStyle name="Normal 4 2 6 2 2 3" xfId="12409" xr:uid="{657A7427-72A8-4938-8693-B79F4412AD9D}"/>
    <cellStyle name="Normal 4 2 6 2 3" xfId="5155" xr:uid="{00000000-0005-0000-0000-0000F7130000}"/>
    <cellStyle name="Normal 4 2 6 2 3 2" xfId="14481" xr:uid="{51BB8006-9D2C-4372-9662-45099E3310BB}"/>
    <cellStyle name="Normal 4 2 6 2 4" xfId="9387" xr:uid="{933EA8C7-37F7-4AF2-922A-47A5CB1A47BC}"/>
    <cellStyle name="Normal 4 2 6 2 5" xfId="10264" xr:uid="{DDEC375D-B025-4F9F-8750-74CD265F76B1}"/>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999AC70A-1705-49EB-B52E-C210CEE57059}"/>
    <cellStyle name="Normal 4 2 6 3 2 3" xfId="12822" xr:uid="{E2847468-325D-409E-BBDE-1F306B704702}"/>
    <cellStyle name="Normal 4 2 6 3 3" xfId="5568" xr:uid="{00000000-0005-0000-0000-0000FB130000}"/>
    <cellStyle name="Normal 4 2 6 3 3 2" xfId="14894" xr:uid="{E948DD4C-A3B9-4850-BFE4-B683C34ADD8D}"/>
    <cellStyle name="Normal 4 2 6 3 4" xfId="10677" xr:uid="{9430849C-4554-4ECA-A535-5A4CC4A2B5DE}"/>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BD5E2D8D-E4BC-449E-A20B-E6F3608E31A1}"/>
    <cellStyle name="Normal 4 2 6 4 2 3" xfId="13235" xr:uid="{D06C6361-7B39-4FB6-8C13-07AC309D3C39}"/>
    <cellStyle name="Normal 4 2 6 4 3" xfId="5981" xr:uid="{00000000-0005-0000-0000-0000FF130000}"/>
    <cellStyle name="Normal 4 2 6 4 3 2" xfId="15307" xr:uid="{4882BDC7-6C73-4B94-B5EE-FE6FC2952FFF}"/>
    <cellStyle name="Normal 4 2 6 4 4" xfId="11090" xr:uid="{EBFE09E4-41C0-4E5D-8BC2-F5F63DCB1DCE}"/>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F9EB2B09-F9A3-464E-B3CC-B2B887EA3AF6}"/>
    <cellStyle name="Normal 4 2 6 5 2 3" xfId="13648" xr:uid="{C9FF73FA-C1AA-4A93-922C-86731402C7DC}"/>
    <cellStyle name="Normal 4 2 6 5 3" xfId="6394" xr:uid="{00000000-0005-0000-0000-000003140000}"/>
    <cellStyle name="Normal 4 2 6 5 3 2" xfId="15720" xr:uid="{ABAB3387-8C75-4311-A322-9D908C12ACF1}"/>
    <cellStyle name="Normal 4 2 6 5 4" xfId="11503" xr:uid="{AEBEC95E-B06B-4727-B1EC-A3B5A335CC9D}"/>
    <cellStyle name="Normal 4 2 6 6" xfId="2524" xr:uid="{00000000-0005-0000-0000-000004140000}"/>
    <cellStyle name="Normal 4 2 6 6 2" xfId="6807" xr:uid="{00000000-0005-0000-0000-000005140000}"/>
    <cellStyle name="Normal 4 2 6 6 2 2" xfId="16133" xr:uid="{696C8FA0-AEE4-4646-848E-8538867295CA}"/>
    <cellStyle name="Normal 4 2 6 6 3" xfId="11916" xr:uid="{27582F31-36AF-4FB6-9D1C-F8865775E8B1}"/>
    <cellStyle name="Normal 4 2 6 7" xfId="4742" xr:uid="{00000000-0005-0000-0000-000006140000}"/>
    <cellStyle name="Normal 4 2 6 7 2" xfId="14068" xr:uid="{F59F01CF-B989-4D17-8387-520DDFAC0E19}"/>
    <cellStyle name="Normal 4 2 6 8" xfId="8962" xr:uid="{1A1596D6-3914-4465-A638-E540359059D2}"/>
    <cellStyle name="Normal 4 2 6 9" xfId="9851" xr:uid="{6610AACF-6A43-4621-8B8F-300CFBA6D1E2}"/>
    <cellStyle name="Normal 4 2 7" xfId="9165" xr:uid="{6363F967-7399-442D-B2CE-00085FF7F1E8}"/>
    <cellStyle name="Normal 4 2 8" xfId="8743" xr:uid="{E2B8331F-47F9-4829-99C7-E05840A106B9}"/>
    <cellStyle name="Normal 4 3" xfId="366" xr:uid="{00000000-0005-0000-0000-000007140000}"/>
    <cellStyle name="Normal 4 3 10" xfId="9852" xr:uid="{BAE999AC-0AB2-4507-91F9-840D27AFC59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1" xfId="9853" xr:uid="{E5EC2736-1D9E-4069-8501-3CBC87BE8E31}"/>
    <cellStyle name="Normal 4 3 2 2 2 2" xfId="370" xr:uid="{00000000-0005-0000-0000-00000B140000}"/>
    <cellStyle name="Normal 4 3 2 2 2 2 10" xfId="9854" xr:uid="{EF70BAD7-B4BA-4954-9892-539D885BCBB6}"/>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88F5C7F5-8FCB-402B-8CDE-2D020543A7EB}"/>
    <cellStyle name="Normal 4 3 2 2 2 2 2 2 2 3" xfId="12413" xr:uid="{798746E7-85BB-4314-AF73-02C9A0885A64}"/>
    <cellStyle name="Normal 4 3 2 2 2 2 2 2 3" xfId="5159" xr:uid="{00000000-0005-0000-0000-000010140000}"/>
    <cellStyle name="Normal 4 3 2 2 2 2 2 2 3 2" xfId="14485" xr:uid="{F6D0C6E2-E646-4B55-BCF1-9A03DB4F6139}"/>
    <cellStyle name="Normal 4 3 2 2 2 2 2 2 4" xfId="9557" xr:uid="{4F6BDD99-7BF1-4D2F-9EDC-4F75F1942DB4}"/>
    <cellStyle name="Normal 4 3 2 2 2 2 2 2 5" xfId="10268" xr:uid="{F5BE13F6-28AB-4804-96F9-6F85920B7EDC}"/>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224295B6-5272-4459-983E-DCABEC9957E4}"/>
    <cellStyle name="Normal 4 3 2 2 2 2 2 3 2 3" xfId="12826" xr:uid="{EEC16E57-5FF2-4BE9-AC38-2CA0777378C0}"/>
    <cellStyle name="Normal 4 3 2 2 2 2 2 3 3" xfId="5572" xr:uid="{00000000-0005-0000-0000-000014140000}"/>
    <cellStyle name="Normal 4 3 2 2 2 2 2 3 3 2" xfId="14898" xr:uid="{71D9934D-5523-4D66-8FB0-3AF5F81F78CE}"/>
    <cellStyle name="Normal 4 3 2 2 2 2 2 3 4" xfId="10681" xr:uid="{C19B9206-4DBC-489E-A80C-D9A1E4A8CCE2}"/>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890C0BB5-4FEE-4FAA-9D30-F7E7F4896A60}"/>
    <cellStyle name="Normal 4 3 2 2 2 2 2 4 2 3" xfId="13239" xr:uid="{1BA7F6DF-7406-46D6-B995-14A458EA1302}"/>
    <cellStyle name="Normal 4 3 2 2 2 2 2 4 3" xfId="5985" xr:uid="{00000000-0005-0000-0000-000018140000}"/>
    <cellStyle name="Normal 4 3 2 2 2 2 2 4 3 2" xfId="15311" xr:uid="{D8F44EEE-F6AF-4681-9003-2366D0EA958D}"/>
    <cellStyle name="Normal 4 3 2 2 2 2 2 4 4" xfId="11094" xr:uid="{A42DBD63-297E-4609-8412-D2EF9DFF1EDE}"/>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38D09057-B12A-4BB0-9E77-94A4C74EF09F}"/>
    <cellStyle name="Normal 4 3 2 2 2 2 2 5 2 3" xfId="13652" xr:uid="{5B7F4CF9-E0F3-4940-8717-CFAF4CA4EA70}"/>
    <cellStyle name="Normal 4 3 2 2 2 2 2 5 3" xfId="6398" xr:uid="{00000000-0005-0000-0000-00001C140000}"/>
    <cellStyle name="Normal 4 3 2 2 2 2 2 5 3 2" xfId="15724" xr:uid="{FAA288F0-B89B-43B4-BD4B-6D2E9B6EED70}"/>
    <cellStyle name="Normal 4 3 2 2 2 2 2 5 4" xfId="11507" xr:uid="{E7018153-881C-494B-BBD0-1635E1B68CDA}"/>
    <cellStyle name="Normal 4 3 2 2 2 2 2 6" xfId="2528" xr:uid="{00000000-0005-0000-0000-00001D140000}"/>
    <cellStyle name="Normal 4 3 2 2 2 2 2 6 2" xfId="6811" xr:uid="{00000000-0005-0000-0000-00001E140000}"/>
    <cellStyle name="Normal 4 3 2 2 2 2 2 6 2 2" xfId="16137" xr:uid="{D498642F-5443-48D6-90A3-F2339522F610}"/>
    <cellStyle name="Normal 4 3 2 2 2 2 2 6 3" xfId="11920" xr:uid="{3E57C15C-AF4C-4CEC-9516-5FA84B02FD79}"/>
    <cellStyle name="Normal 4 3 2 2 2 2 2 7" xfId="4746" xr:uid="{00000000-0005-0000-0000-00001F140000}"/>
    <cellStyle name="Normal 4 3 2 2 2 2 2 7 2" xfId="14072" xr:uid="{245EEDEB-381D-45F8-9F01-BD737F39F408}"/>
    <cellStyle name="Normal 4 3 2 2 2 2 2 8" xfId="9132" xr:uid="{14F6ED12-EABF-4C82-AD59-55D351026913}"/>
    <cellStyle name="Normal 4 3 2 2 2 2 2 9" xfId="9855" xr:uid="{3387DDB1-7F50-4865-A241-1CD74C0CACC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B21F1FF5-C9C4-4A65-813D-38753B218CD0}"/>
    <cellStyle name="Normal 4 3 2 2 2 2 3 2 3" xfId="12412" xr:uid="{15F8CB5E-062C-4A20-8DD6-B0ECC9E1EF5A}"/>
    <cellStyle name="Normal 4 3 2 2 2 2 3 3" xfId="5158" xr:uid="{00000000-0005-0000-0000-000023140000}"/>
    <cellStyle name="Normal 4 3 2 2 2 2 3 3 2" xfId="14484" xr:uid="{C840BD29-ECA5-42B3-9CE4-AC5D066DDEF8}"/>
    <cellStyle name="Normal 4 3 2 2 2 2 3 4" xfId="9350" xr:uid="{DFFEAFB7-A284-4FD9-B115-C19DA011CCC7}"/>
    <cellStyle name="Normal 4 3 2 2 2 2 3 5" xfId="10267" xr:uid="{91B92B0A-BC98-4EAF-8F35-DC8AFDB60D7B}"/>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B2B3F74A-862A-4640-8CE1-AB02E098EDFE}"/>
    <cellStyle name="Normal 4 3 2 2 2 2 4 2 3" xfId="12825" xr:uid="{2B696FF6-99A8-4CF5-989C-939929EAB441}"/>
    <cellStyle name="Normal 4 3 2 2 2 2 4 3" xfId="5571" xr:uid="{00000000-0005-0000-0000-000027140000}"/>
    <cellStyle name="Normal 4 3 2 2 2 2 4 3 2" xfId="14897" xr:uid="{A49C609C-E66E-402E-BD14-ACA4E2A4FFBD}"/>
    <cellStyle name="Normal 4 3 2 2 2 2 4 4" xfId="10680" xr:uid="{CD1483BF-7A02-45A4-98F5-88CD8451D7CE}"/>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CA28D5A2-2773-4483-93D1-E09618D636FA}"/>
    <cellStyle name="Normal 4 3 2 2 2 2 5 2 3" xfId="13238" xr:uid="{69BC32FE-E55C-412E-B7D2-328B98E8FE1E}"/>
    <cellStyle name="Normal 4 3 2 2 2 2 5 3" xfId="5984" xr:uid="{00000000-0005-0000-0000-00002B140000}"/>
    <cellStyle name="Normal 4 3 2 2 2 2 5 3 2" xfId="15310" xr:uid="{BFD29064-B22F-4A33-88C2-F455BE40C894}"/>
    <cellStyle name="Normal 4 3 2 2 2 2 5 4" xfId="11093" xr:uid="{82747B56-8625-4216-B10B-EC5DF012393E}"/>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17B30ECD-EF3D-4423-8132-660A385C8D09}"/>
    <cellStyle name="Normal 4 3 2 2 2 2 6 2 3" xfId="13651" xr:uid="{69677662-9D14-410F-94FC-56344082376A}"/>
    <cellStyle name="Normal 4 3 2 2 2 2 6 3" xfId="6397" xr:uid="{00000000-0005-0000-0000-00002F140000}"/>
    <cellStyle name="Normal 4 3 2 2 2 2 6 3 2" xfId="15723" xr:uid="{0DF1FFFB-B6E7-49D8-9867-79F296814760}"/>
    <cellStyle name="Normal 4 3 2 2 2 2 6 4" xfId="11506" xr:uid="{4E585C28-F6EC-4E71-8767-C0E54B95F975}"/>
    <cellStyle name="Normal 4 3 2 2 2 2 7" xfId="2527" xr:uid="{00000000-0005-0000-0000-000030140000}"/>
    <cellStyle name="Normal 4 3 2 2 2 2 7 2" xfId="6810" xr:uid="{00000000-0005-0000-0000-000031140000}"/>
    <cellStyle name="Normal 4 3 2 2 2 2 7 2 2" xfId="16136" xr:uid="{DB6B7969-A72B-4DBC-8347-CDB32978F9D4}"/>
    <cellStyle name="Normal 4 3 2 2 2 2 7 3" xfId="11919" xr:uid="{5AD09B2A-9CB7-4653-B924-74EE4F3A3558}"/>
    <cellStyle name="Normal 4 3 2 2 2 2 8" xfId="4745" xr:uid="{00000000-0005-0000-0000-000032140000}"/>
    <cellStyle name="Normal 4 3 2 2 2 2 8 2" xfId="14071" xr:uid="{42C28E7C-FF9C-4AF3-8A66-A5A0046355D8}"/>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A9660E53-5822-4033-81EE-B63131294D2D}"/>
    <cellStyle name="Normal 4 3 2 2 2 3 2 2 3" xfId="12414" xr:uid="{D3634312-FB38-47CE-B54F-9DAC9D1ACC3D}"/>
    <cellStyle name="Normal 4 3 2 2 2 3 2 3" xfId="5160" xr:uid="{00000000-0005-0000-0000-000037140000}"/>
    <cellStyle name="Normal 4 3 2 2 2 3 2 3 2" xfId="14486" xr:uid="{263F8D40-99C1-4C34-8678-5397B182C338}"/>
    <cellStyle name="Normal 4 3 2 2 2 3 2 4" xfId="9454" xr:uid="{B81F5EAA-7D8E-43B5-94D7-313E66088BA5}"/>
    <cellStyle name="Normal 4 3 2 2 2 3 2 5" xfId="10269" xr:uid="{831BDC7E-FB07-4606-BC20-F9ED32BB694F}"/>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288C0D99-098D-413C-8F69-D489ACA8E31D}"/>
    <cellStyle name="Normal 4 3 2 2 2 3 3 2 3" xfId="12827" xr:uid="{31A6FD2D-1C95-4AFF-9497-9BD85F4B7804}"/>
    <cellStyle name="Normal 4 3 2 2 2 3 3 3" xfId="5573" xr:uid="{00000000-0005-0000-0000-00003B140000}"/>
    <cellStyle name="Normal 4 3 2 2 2 3 3 3 2" xfId="14899" xr:uid="{A7A04463-3351-4C3C-A805-E1BAC4F87047}"/>
    <cellStyle name="Normal 4 3 2 2 2 3 3 4" xfId="10682" xr:uid="{C52A3BB5-7B76-497B-A63A-CB3BCD6F38E9}"/>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69B611F6-0968-461B-A302-9CE605B6DC85}"/>
    <cellStyle name="Normal 4 3 2 2 2 3 4 2 3" xfId="13240" xr:uid="{D2CB658C-AEF6-40A8-9A93-7CB153EFB8DD}"/>
    <cellStyle name="Normal 4 3 2 2 2 3 4 3" xfId="5986" xr:uid="{00000000-0005-0000-0000-00003F140000}"/>
    <cellStyle name="Normal 4 3 2 2 2 3 4 3 2" xfId="15312" xr:uid="{8DA1A84A-C699-445D-BE58-A7330A7998BF}"/>
    <cellStyle name="Normal 4 3 2 2 2 3 4 4" xfId="11095" xr:uid="{033646AA-A2AA-4CF1-BEE6-39FBCEA27C54}"/>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AB19FF0A-35B3-4312-83D6-492B2F6377A0}"/>
    <cellStyle name="Normal 4 3 2 2 2 3 5 2 3" xfId="13653" xr:uid="{48A73061-3635-41A2-98A2-48EB700D06C4}"/>
    <cellStyle name="Normal 4 3 2 2 2 3 5 3" xfId="6399" xr:uid="{00000000-0005-0000-0000-000043140000}"/>
    <cellStyle name="Normal 4 3 2 2 2 3 5 3 2" xfId="15725" xr:uid="{918C022D-038A-48B5-8885-C0499408FA09}"/>
    <cellStyle name="Normal 4 3 2 2 2 3 5 4" xfId="11508" xr:uid="{52E147D9-CDA3-4DEE-8799-0BF67B3288FC}"/>
    <cellStyle name="Normal 4 3 2 2 2 3 6" xfId="2529" xr:uid="{00000000-0005-0000-0000-000044140000}"/>
    <cellStyle name="Normal 4 3 2 2 2 3 6 2" xfId="6812" xr:uid="{00000000-0005-0000-0000-000045140000}"/>
    <cellStyle name="Normal 4 3 2 2 2 3 6 2 2" xfId="16138" xr:uid="{5973C06C-0333-4795-A393-5866F0D3FFF0}"/>
    <cellStyle name="Normal 4 3 2 2 2 3 6 3" xfId="11921" xr:uid="{3BF95DEC-ED27-4085-A315-80605EA332DD}"/>
    <cellStyle name="Normal 4 3 2 2 2 3 7" xfId="4747" xr:uid="{00000000-0005-0000-0000-000046140000}"/>
    <cellStyle name="Normal 4 3 2 2 2 3 7 2" xfId="14073" xr:uid="{D6C01FAD-0C6E-42A9-9443-6D1950231C8D}"/>
    <cellStyle name="Normal 4 3 2 2 2 3 8" xfId="9029" xr:uid="{CC421D7E-69EF-4D96-A95C-E67F046F8D14}"/>
    <cellStyle name="Normal 4 3 2 2 2 3 9" xfId="9856" xr:uid="{B672D539-F439-4C2E-BED1-0A337291EDE7}"/>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53D7D544-BABC-4F59-88EC-E9422F7C9ED2}"/>
    <cellStyle name="Normal 4 3 2 2 2 4 2 3" xfId="12411" xr:uid="{2FB1EA17-92BE-4683-B6B2-C8907CD46DA7}"/>
    <cellStyle name="Normal 4 3 2 2 2 4 3" xfId="5157" xr:uid="{00000000-0005-0000-0000-00004A140000}"/>
    <cellStyle name="Normal 4 3 2 2 2 4 3 2" xfId="14483" xr:uid="{3156E0CE-4AA6-4A53-AB4B-2EB9C72FE1AC}"/>
    <cellStyle name="Normal 4 3 2 2 2 4 4" xfId="9247" xr:uid="{70D9D224-DB0B-42B4-B4A9-BC88F455C395}"/>
    <cellStyle name="Normal 4 3 2 2 2 4 5" xfId="10266" xr:uid="{0EC9A03D-441C-4313-8F1C-1F7F70625C63}"/>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B866FD7C-CC85-4B3E-B6C5-3BC4F512D54E}"/>
    <cellStyle name="Normal 4 3 2 2 2 5 2 3" xfId="12824" xr:uid="{7BF4B2E0-DB68-494E-A3DE-D521E46E00A3}"/>
    <cellStyle name="Normal 4 3 2 2 2 5 3" xfId="5570" xr:uid="{00000000-0005-0000-0000-00004E140000}"/>
    <cellStyle name="Normal 4 3 2 2 2 5 3 2" xfId="14896" xr:uid="{6E0815A2-7F5E-4006-84BC-A7DF303C4805}"/>
    <cellStyle name="Normal 4 3 2 2 2 5 4" xfId="10679" xr:uid="{183280ED-8E3A-47A3-A9E5-EC381A1A943D}"/>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C389E423-DD78-4C99-9DF9-B8794E6D2EF9}"/>
    <cellStyle name="Normal 4 3 2 2 2 6 2 3" xfId="13237" xr:uid="{3BEE717B-E346-4091-981A-DA1FB5A76FEE}"/>
    <cellStyle name="Normal 4 3 2 2 2 6 3" xfId="5983" xr:uid="{00000000-0005-0000-0000-000052140000}"/>
    <cellStyle name="Normal 4 3 2 2 2 6 3 2" xfId="15309" xr:uid="{E94A4DF0-E2C7-4DA4-9FF7-D0E2A360B3EE}"/>
    <cellStyle name="Normal 4 3 2 2 2 6 4" xfId="11092" xr:uid="{441AB994-3A62-4613-A38C-9EAFEA1E3525}"/>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EA1D19F5-9C5D-4A5F-BC63-8666196504DA}"/>
    <cellStyle name="Normal 4 3 2 2 2 7 2 3" xfId="13650" xr:uid="{773C7A52-9E23-4064-BA06-88B1759C2B96}"/>
    <cellStyle name="Normal 4 3 2 2 2 7 3" xfId="6396" xr:uid="{00000000-0005-0000-0000-000056140000}"/>
    <cellStyle name="Normal 4 3 2 2 2 7 3 2" xfId="15722" xr:uid="{662C5F7D-AB49-4D1B-B4A5-368C7148EB36}"/>
    <cellStyle name="Normal 4 3 2 2 2 7 4" xfId="11505" xr:uid="{D6379B66-1842-4B6D-8F12-BB69865ED013}"/>
    <cellStyle name="Normal 4 3 2 2 2 8" xfId="2526" xr:uid="{00000000-0005-0000-0000-000057140000}"/>
    <cellStyle name="Normal 4 3 2 2 2 8 2" xfId="6809" xr:uid="{00000000-0005-0000-0000-000058140000}"/>
    <cellStyle name="Normal 4 3 2 2 2 8 2 2" xfId="16135" xr:uid="{9C63EDC5-D16B-4E7D-BC92-E55DC0EB13C1}"/>
    <cellStyle name="Normal 4 3 2 2 2 8 3" xfId="11918" xr:uid="{9C281DB2-CCA6-48EB-B3F2-9C92581F9B90}"/>
    <cellStyle name="Normal 4 3 2 2 2 9" xfId="4744" xr:uid="{00000000-0005-0000-0000-000059140000}"/>
    <cellStyle name="Normal 4 3 2 2 2 9 2" xfId="14070" xr:uid="{9B9C0F76-10EC-453B-9C31-CC041F86EAEF}"/>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1" xfId="9857" xr:uid="{FB4EFA9B-1C68-4C46-88CC-4C1DEE8C61CB}"/>
    <cellStyle name="Normal 4 3 3 2" xfId="375" xr:uid="{00000000-0005-0000-0000-00005E140000}"/>
    <cellStyle name="Normal 4 3 3 2 10" xfId="9858" xr:uid="{346C4DA0-3967-4749-A0CF-4B5E948A2FE6}"/>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52EE2D03-6EBB-41C0-9F6B-735954A3172D}"/>
    <cellStyle name="Normal 4 3 3 2 2 2 2 3" xfId="12417" xr:uid="{25BDBB2B-A836-459D-A4DF-A80E559A5C3D}"/>
    <cellStyle name="Normal 4 3 3 2 2 2 3" xfId="5163" xr:uid="{00000000-0005-0000-0000-000063140000}"/>
    <cellStyle name="Normal 4 3 3 2 2 2 3 2" xfId="14489" xr:uid="{2CB45E27-3A73-4779-84EF-5AD7C4EAFF71}"/>
    <cellStyle name="Normal 4 3 3 2 2 2 4" xfId="9556" xr:uid="{7233D5E9-9F1E-43FF-8391-DCCFDF8A705D}"/>
    <cellStyle name="Normal 4 3 3 2 2 2 5" xfId="10272" xr:uid="{7A82A79D-28EE-47D5-AFFD-0A5076085352}"/>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97643DFF-83B9-462A-81E9-81C09CB3DA84}"/>
    <cellStyle name="Normal 4 3 3 2 2 3 2 3" xfId="12830" xr:uid="{43E52D86-0D14-4AE9-93BA-DD10B28636AF}"/>
    <cellStyle name="Normal 4 3 3 2 2 3 3" xfId="5576" xr:uid="{00000000-0005-0000-0000-000067140000}"/>
    <cellStyle name="Normal 4 3 3 2 2 3 3 2" xfId="14902" xr:uid="{4106F56D-DD72-4505-BA34-DD6C4CC5BD27}"/>
    <cellStyle name="Normal 4 3 3 2 2 3 4" xfId="10685" xr:uid="{CACA4C0E-3D0A-4962-B193-9E47E9C91047}"/>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450ACA27-D269-44C2-BD93-F10D46C0C560}"/>
    <cellStyle name="Normal 4 3 3 2 2 4 2 3" xfId="13243" xr:uid="{DFB8AFC0-DEE8-4702-A94A-4F6548300743}"/>
    <cellStyle name="Normal 4 3 3 2 2 4 3" xfId="5989" xr:uid="{00000000-0005-0000-0000-00006B140000}"/>
    <cellStyle name="Normal 4 3 3 2 2 4 3 2" xfId="15315" xr:uid="{64267DF6-922B-48AA-AD85-F731C30F6208}"/>
    <cellStyle name="Normal 4 3 3 2 2 4 4" xfId="11098" xr:uid="{AE315613-8BF9-499A-9992-76207EE49F29}"/>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FB8E65F8-D766-4D79-B833-830BB0E9E04F}"/>
    <cellStyle name="Normal 4 3 3 2 2 5 2 3" xfId="13656" xr:uid="{67335721-AEC4-46F6-8A32-40BE1EE6F818}"/>
    <cellStyle name="Normal 4 3 3 2 2 5 3" xfId="6402" xr:uid="{00000000-0005-0000-0000-00006F140000}"/>
    <cellStyle name="Normal 4 3 3 2 2 5 3 2" xfId="15728" xr:uid="{FA135525-9472-4F51-9FC5-0FF88ED69C0A}"/>
    <cellStyle name="Normal 4 3 3 2 2 5 4" xfId="11511" xr:uid="{262BF3C4-892B-47E4-9067-C98B6B999BED}"/>
    <cellStyle name="Normal 4 3 3 2 2 6" xfId="2532" xr:uid="{00000000-0005-0000-0000-000070140000}"/>
    <cellStyle name="Normal 4 3 3 2 2 6 2" xfId="6815" xr:uid="{00000000-0005-0000-0000-000071140000}"/>
    <cellStyle name="Normal 4 3 3 2 2 6 2 2" xfId="16141" xr:uid="{A179B1E0-F23C-4026-B635-DD13687F3C2A}"/>
    <cellStyle name="Normal 4 3 3 2 2 6 3" xfId="11924" xr:uid="{1BF07F5B-EBA0-4DF3-8FB0-7A22384FED72}"/>
    <cellStyle name="Normal 4 3 3 2 2 7" xfId="4750" xr:uid="{00000000-0005-0000-0000-000072140000}"/>
    <cellStyle name="Normal 4 3 3 2 2 7 2" xfId="14076" xr:uid="{40168816-0F20-4BE0-8B7E-021B9CA5C710}"/>
    <cellStyle name="Normal 4 3 3 2 2 8" xfId="9131" xr:uid="{D7BA3B10-6765-4B57-99D1-3AF7343772F8}"/>
    <cellStyle name="Normal 4 3 3 2 2 9" xfId="9859" xr:uid="{1EE1AFE1-7B7B-4185-99E9-2E0B54A5FFA1}"/>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F1CBB234-7831-4D6D-815F-CCA29F3EB9CA}"/>
    <cellStyle name="Normal 4 3 3 2 3 2 3" xfId="12416" xr:uid="{A7665D9E-338B-4E42-B781-19C875185C24}"/>
    <cellStyle name="Normal 4 3 3 2 3 3" xfId="5162" xr:uid="{00000000-0005-0000-0000-000076140000}"/>
    <cellStyle name="Normal 4 3 3 2 3 3 2" xfId="14488" xr:uid="{ACA3CCCA-CC77-4CCC-B6E9-0EDC5F92CEB2}"/>
    <cellStyle name="Normal 4 3 3 2 3 4" xfId="9349" xr:uid="{E498700C-D7AE-42FC-8EB1-59BA2C1BA6B9}"/>
    <cellStyle name="Normal 4 3 3 2 3 5" xfId="10271" xr:uid="{54DD7660-710A-4F66-9F99-246736DE33E9}"/>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970D5A24-44C5-4920-AE22-652DEF8057C7}"/>
    <cellStyle name="Normal 4 3 3 2 4 2 3" xfId="12829" xr:uid="{186F1BA6-17CB-44F6-9E7E-1A5A3774553E}"/>
    <cellStyle name="Normal 4 3 3 2 4 3" xfId="5575" xr:uid="{00000000-0005-0000-0000-00007A140000}"/>
    <cellStyle name="Normal 4 3 3 2 4 3 2" xfId="14901" xr:uid="{5903DB2D-E498-4A67-82AF-358A1290916A}"/>
    <cellStyle name="Normal 4 3 3 2 4 4" xfId="10684" xr:uid="{0DC5E79E-F144-4D4F-B92E-733263961596}"/>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7DEEBFA9-2A53-4DC9-81E6-8FBAAD6F411D}"/>
    <cellStyle name="Normal 4 3 3 2 5 2 3" xfId="13242" xr:uid="{37BB91A5-42EB-4DE6-A54F-AA06EF79B54B}"/>
    <cellStyle name="Normal 4 3 3 2 5 3" xfId="5988" xr:uid="{00000000-0005-0000-0000-00007E140000}"/>
    <cellStyle name="Normal 4 3 3 2 5 3 2" xfId="15314" xr:uid="{2656858F-F735-4E8E-AEAF-6B7C918DE0CD}"/>
    <cellStyle name="Normal 4 3 3 2 5 4" xfId="11097" xr:uid="{056D2AFF-EC30-43F0-8722-44E5B37604C8}"/>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CF618E82-33EA-4F69-914A-1DFDDC1FDF23}"/>
    <cellStyle name="Normal 4 3 3 2 6 2 3" xfId="13655" xr:uid="{55B0DEFC-16CE-4BF5-B560-658A9C1C7CC9}"/>
    <cellStyle name="Normal 4 3 3 2 6 3" xfId="6401" xr:uid="{00000000-0005-0000-0000-000082140000}"/>
    <cellStyle name="Normal 4 3 3 2 6 3 2" xfId="15727" xr:uid="{659E6B3A-E843-44B7-8BB8-F56062F8C51D}"/>
    <cellStyle name="Normal 4 3 3 2 6 4" xfId="11510" xr:uid="{01576841-20F7-4737-9A78-1238B956A6A7}"/>
    <cellStyle name="Normal 4 3 3 2 7" xfId="2531" xr:uid="{00000000-0005-0000-0000-000083140000}"/>
    <cellStyle name="Normal 4 3 3 2 7 2" xfId="6814" xr:uid="{00000000-0005-0000-0000-000084140000}"/>
    <cellStyle name="Normal 4 3 3 2 7 2 2" xfId="16140" xr:uid="{1C9DC705-2725-4F13-AD49-8310D4A050FC}"/>
    <cellStyle name="Normal 4 3 3 2 7 3" xfId="11923" xr:uid="{E035F4DD-15BE-47E3-BD15-64AB92E2E3E8}"/>
    <cellStyle name="Normal 4 3 3 2 8" xfId="4749" xr:uid="{00000000-0005-0000-0000-000085140000}"/>
    <cellStyle name="Normal 4 3 3 2 8 2" xfId="14075" xr:uid="{91C3AAD7-5E58-4E1C-BAB6-BC507A59AA8D}"/>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64716B50-874E-40F5-96EF-E4E4E68F8324}"/>
    <cellStyle name="Normal 4 3 3 3 2 2 3" xfId="12418" xr:uid="{781CB032-062D-48E1-B10E-5D235106FFCB}"/>
    <cellStyle name="Normal 4 3 3 3 2 3" xfId="5164" xr:uid="{00000000-0005-0000-0000-00008A140000}"/>
    <cellStyle name="Normal 4 3 3 3 2 3 2" xfId="14490" xr:uid="{87E242CA-5D4D-4554-8D86-F1B5F075FD85}"/>
    <cellStyle name="Normal 4 3 3 3 2 4" xfId="9453" xr:uid="{18D68920-503C-42C1-A733-EBE17DC6D008}"/>
    <cellStyle name="Normal 4 3 3 3 2 5" xfId="10273" xr:uid="{0CDBC68E-5CA5-45FA-BA92-1FFC26E49D66}"/>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9B4A3876-CCAF-417D-B385-ED04C8B5F33C}"/>
    <cellStyle name="Normal 4 3 3 3 3 2 3" xfId="12831" xr:uid="{FCDD30DC-BD1E-410E-91D6-90B34778F45E}"/>
    <cellStyle name="Normal 4 3 3 3 3 3" xfId="5577" xr:uid="{00000000-0005-0000-0000-00008E140000}"/>
    <cellStyle name="Normal 4 3 3 3 3 3 2" xfId="14903" xr:uid="{A209A1FB-C2CC-4B10-A7CB-33AA71C8F8EB}"/>
    <cellStyle name="Normal 4 3 3 3 3 4" xfId="10686" xr:uid="{58353757-B0C4-4A67-9F8A-9B115351F86D}"/>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5D53FC63-ADD7-4B6A-8AA9-9C7072C6CD2E}"/>
    <cellStyle name="Normal 4 3 3 3 4 2 3" xfId="13244" xr:uid="{594D6B06-3E3A-48FA-9655-794DF7411AF9}"/>
    <cellStyle name="Normal 4 3 3 3 4 3" xfId="5990" xr:uid="{00000000-0005-0000-0000-000092140000}"/>
    <cellStyle name="Normal 4 3 3 3 4 3 2" xfId="15316" xr:uid="{E44B6A8A-52C4-438E-8366-CFDD99D3A67E}"/>
    <cellStyle name="Normal 4 3 3 3 4 4" xfId="11099" xr:uid="{334DFA43-720A-4B15-AA76-DB3E3A5C8E83}"/>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37EE22E0-6338-4634-B6D8-8E18422D43D8}"/>
    <cellStyle name="Normal 4 3 3 3 5 2 3" xfId="13657" xr:uid="{576CCBB8-7707-4CA9-9C47-81DE74E25C25}"/>
    <cellStyle name="Normal 4 3 3 3 5 3" xfId="6403" xr:uid="{00000000-0005-0000-0000-000096140000}"/>
    <cellStyle name="Normal 4 3 3 3 5 3 2" xfId="15729" xr:uid="{CD40DAF5-B8E9-4DB7-B094-7B3F2CB462D6}"/>
    <cellStyle name="Normal 4 3 3 3 5 4" xfId="11512" xr:uid="{8883A5FC-8CFB-44AE-8D7C-3B28F22DA3B4}"/>
    <cellStyle name="Normal 4 3 3 3 6" xfId="2533" xr:uid="{00000000-0005-0000-0000-000097140000}"/>
    <cellStyle name="Normal 4 3 3 3 6 2" xfId="6816" xr:uid="{00000000-0005-0000-0000-000098140000}"/>
    <cellStyle name="Normal 4 3 3 3 6 2 2" xfId="16142" xr:uid="{36DCEDB0-FA05-4DC0-B3B1-E9A7C670FA04}"/>
    <cellStyle name="Normal 4 3 3 3 6 3" xfId="11925" xr:uid="{08487AD0-E826-4A4F-B912-D0C361FD1C8D}"/>
    <cellStyle name="Normal 4 3 3 3 7" xfId="4751" xr:uid="{00000000-0005-0000-0000-000099140000}"/>
    <cellStyle name="Normal 4 3 3 3 7 2" xfId="14077" xr:uid="{50601AE1-AE26-4B9C-BC46-2292F39C9785}"/>
    <cellStyle name="Normal 4 3 3 3 8" xfId="9028" xr:uid="{A0BD85BE-0D8B-455E-B326-708B8FF8A8C8}"/>
    <cellStyle name="Normal 4 3 3 3 9" xfId="9860" xr:uid="{A4AD74D5-69B3-4F69-9B45-234AD415B286}"/>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7955F56F-9A01-4122-8A1A-DEC1A5FBD4CD}"/>
    <cellStyle name="Normal 4 3 3 4 2 3" xfId="12415" xr:uid="{1982A258-67FE-457E-A319-17059644BD15}"/>
    <cellStyle name="Normal 4 3 3 4 3" xfId="5161" xr:uid="{00000000-0005-0000-0000-00009D140000}"/>
    <cellStyle name="Normal 4 3 3 4 3 2" xfId="14487" xr:uid="{7DCC19C3-CC8E-40EB-A191-603C6A348963}"/>
    <cellStyle name="Normal 4 3 3 4 4" xfId="9246" xr:uid="{E1107DA9-8F13-4216-80A2-CEA1D2EF57FC}"/>
    <cellStyle name="Normal 4 3 3 4 5" xfId="10270" xr:uid="{3C42283A-44DB-486C-A9A1-69D41B8CA58E}"/>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A29E7CA5-3A9E-445B-9D50-62A34CB6D003}"/>
    <cellStyle name="Normal 4 3 3 5 2 3" xfId="12828" xr:uid="{00206477-1AEA-4139-9A59-BA4E365BDE84}"/>
    <cellStyle name="Normal 4 3 3 5 3" xfId="5574" xr:uid="{00000000-0005-0000-0000-0000A1140000}"/>
    <cellStyle name="Normal 4 3 3 5 3 2" xfId="14900" xr:uid="{462BE91F-E36B-4DA1-971F-87E290871AB1}"/>
    <cellStyle name="Normal 4 3 3 5 4" xfId="10683" xr:uid="{C713D2A4-4152-4F8C-89C9-2B80BC54018E}"/>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6E08AD89-EBAF-49F8-B77B-7240175DE05C}"/>
    <cellStyle name="Normal 4 3 3 6 2 3" xfId="13241" xr:uid="{A4A8F50C-5C09-444C-B8A5-212686A0B8A4}"/>
    <cellStyle name="Normal 4 3 3 6 3" xfId="5987" xr:uid="{00000000-0005-0000-0000-0000A5140000}"/>
    <cellStyle name="Normal 4 3 3 6 3 2" xfId="15313" xr:uid="{CDDF31B5-CDEB-44FB-91D6-120F5976B11A}"/>
    <cellStyle name="Normal 4 3 3 6 4" xfId="11096" xr:uid="{55454A1E-67C8-482E-9FE3-C415E593A7A3}"/>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37196CC9-7538-4769-AC8F-EBB6A3FB09E7}"/>
    <cellStyle name="Normal 4 3 3 7 2 3" xfId="13654" xr:uid="{6275BD04-EFA3-41EA-BDA0-D63D890E1DFA}"/>
    <cellStyle name="Normal 4 3 3 7 3" xfId="6400" xr:uid="{00000000-0005-0000-0000-0000A9140000}"/>
    <cellStyle name="Normal 4 3 3 7 3 2" xfId="15726" xr:uid="{112B6EDE-2316-4A05-8B96-771CBA8B4ADF}"/>
    <cellStyle name="Normal 4 3 3 7 4" xfId="11509" xr:uid="{39504FC9-B07F-4E9A-9612-AAACB8BC3CDC}"/>
    <cellStyle name="Normal 4 3 3 8" xfId="2530" xr:uid="{00000000-0005-0000-0000-0000AA140000}"/>
    <cellStyle name="Normal 4 3 3 8 2" xfId="6813" xr:uid="{00000000-0005-0000-0000-0000AB140000}"/>
    <cellStyle name="Normal 4 3 3 8 2 2" xfId="16139" xr:uid="{52BD561D-1430-4C3A-914C-C1EAB57DDDD4}"/>
    <cellStyle name="Normal 4 3 3 8 3" xfId="11922" xr:uid="{F142EC7F-5161-4356-B8D7-8DEEDE6629E6}"/>
    <cellStyle name="Normal 4 3 3 9" xfId="4748" xr:uid="{00000000-0005-0000-0000-0000AC140000}"/>
    <cellStyle name="Normal 4 3 3 9 2" xfId="14074" xr:uid="{AE697980-4F50-4E83-9680-2F9FEDFF6543}"/>
    <cellStyle name="Normal 4 3 4" xfId="842" xr:uid="{00000000-0005-0000-0000-0000AD140000}"/>
    <cellStyle name="Normal 4 3 4 2" xfId="3079" xr:uid="{00000000-0005-0000-0000-0000AE140000}"/>
    <cellStyle name="Normal 4 3 4 2 2" xfId="7301" xr:uid="{00000000-0005-0000-0000-0000AF140000}"/>
    <cellStyle name="Normal 4 3 4 2 2 2" xfId="16627" xr:uid="{46753E0D-BFBA-45B9-B3A1-F24CE45AFEE5}"/>
    <cellStyle name="Normal 4 3 4 2 3" xfId="12410" xr:uid="{FF07BAEE-EE57-4DCD-B45D-F0CBA3F97F3D}"/>
    <cellStyle name="Normal 4 3 4 3" xfId="5156" xr:uid="{00000000-0005-0000-0000-0000B0140000}"/>
    <cellStyle name="Normal 4 3 4 3 2" xfId="14482" xr:uid="{5C2C88C4-6E90-44E7-BF8C-83B9C143007F}"/>
    <cellStyle name="Normal 4 3 4 4" xfId="9608" xr:uid="{C2EFFD2B-01D5-4B2B-BD85-BB4245D6A35E}"/>
    <cellStyle name="Normal 4 3 4 5" xfId="10265" xr:uid="{31F0F98D-4762-4962-B879-CA176C9E408E}"/>
    <cellStyle name="Normal 4 3 5" xfId="1262" xr:uid="{00000000-0005-0000-0000-0000B1140000}"/>
    <cellStyle name="Normal 4 3 5 2" xfId="3492" xr:uid="{00000000-0005-0000-0000-0000B2140000}"/>
    <cellStyle name="Normal 4 3 5 2 2" xfId="7714" xr:uid="{00000000-0005-0000-0000-0000B3140000}"/>
    <cellStyle name="Normal 4 3 5 2 2 2" xfId="17040" xr:uid="{F1967465-B019-4A7E-9475-6C744BAE61B3}"/>
    <cellStyle name="Normal 4 3 5 2 3" xfId="12823" xr:uid="{FA254DBF-A394-4F0A-9805-8F5E274AD759}"/>
    <cellStyle name="Normal 4 3 5 3" xfId="5569" xr:uid="{00000000-0005-0000-0000-0000B4140000}"/>
    <cellStyle name="Normal 4 3 5 3 2" xfId="14895" xr:uid="{10F5B83D-7AE5-47AD-866A-E3677B6F36C5}"/>
    <cellStyle name="Normal 4 3 5 4" xfId="10678" xr:uid="{5474E5AE-D7B9-4CD3-AE9D-435F1BC3D872}"/>
    <cellStyle name="Normal 4 3 6" xfId="1675" xr:uid="{00000000-0005-0000-0000-0000B5140000}"/>
    <cellStyle name="Normal 4 3 6 2" xfId="3905" xr:uid="{00000000-0005-0000-0000-0000B6140000}"/>
    <cellStyle name="Normal 4 3 6 2 2" xfId="8127" xr:uid="{00000000-0005-0000-0000-0000B7140000}"/>
    <cellStyle name="Normal 4 3 6 2 2 2" xfId="17453" xr:uid="{D689DB08-4129-4EB9-B088-3DAEC5091DB5}"/>
    <cellStyle name="Normal 4 3 6 2 3" xfId="13236" xr:uid="{506F2998-2A94-4375-9574-30DDCEAD142E}"/>
    <cellStyle name="Normal 4 3 6 3" xfId="5982" xr:uid="{00000000-0005-0000-0000-0000B8140000}"/>
    <cellStyle name="Normal 4 3 6 3 2" xfId="15308" xr:uid="{6B2592EF-5A0B-4099-8FC7-462ECC703804}"/>
    <cellStyle name="Normal 4 3 6 4" xfId="11091" xr:uid="{19BEF77F-646E-44CE-A876-F870757AD4AA}"/>
    <cellStyle name="Normal 4 3 7" xfId="2089" xr:uid="{00000000-0005-0000-0000-0000B9140000}"/>
    <cellStyle name="Normal 4 3 7 2" xfId="4318" xr:uid="{00000000-0005-0000-0000-0000BA140000}"/>
    <cellStyle name="Normal 4 3 7 2 2" xfId="8540" xr:uid="{00000000-0005-0000-0000-0000BB140000}"/>
    <cellStyle name="Normal 4 3 7 2 2 2" xfId="17866" xr:uid="{21CD5D7D-1B46-4C83-AEF1-A92E4BC1BFEF}"/>
    <cellStyle name="Normal 4 3 7 2 3" xfId="13649" xr:uid="{A143E208-2DA7-4A4E-83F9-D6788BB26FB1}"/>
    <cellStyle name="Normal 4 3 7 3" xfId="6395" xr:uid="{00000000-0005-0000-0000-0000BC140000}"/>
    <cellStyle name="Normal 4 3 7 3 2" xfId="15721" xr:uid="{86199FCD-E555-4850-BE03-E7DD91B9D671}"/>
    <cellStyle name="Normal 4 3 7 4" xfId="11504" xr:uid="{B1BBC5F8-D2EB-4B85-9004-661BD9DE1395}"/>
    <cellStyle name="Normal 4 3 8" xfId="2525" xr:uid="{00000000-0005-0000-0000-0000BD140000}"/>
    <cellStyle name="Normal 4 3 8 2" xfId="6808" xr:uid="{00000000-0005-0000-0000-0000BE140000}"/>
    <cellStyle name="Normal 4 3 8 2 2" xfId="16134" xr:uid="{3CBDCF4E-E058-4AFC-B520-7A68E47F8776}"/>
    <cellStyle name="Normal 4 3 8 3" xfId="11917" xr:uid="{412680F2-0B75-45D5-B5A7-62CCE6D17DAB}"/>
    <cellStyle name="Normal 4 3 9" xfId="4743" xr:uid="{00000000-0005-0000-0000-0000BF140000}"/>
    <cellStyle name="Normal 4 3 9 2" xfId="14069" xr:uid="{4F803D20-5E61-4CE0-88B4-8E4DF63CC8B5}"/>
    <cellStyle name="Normal 4 4" xfId="378" xr:uid="{00000000-0005-0000-0000-0000C0140000}"/>
    <cellStyle name="Normal 4 4 10" xfId="2534" xr:uid="{00000000-0005-0000-0000-0000C1140000}"/>
    <cellStyle name="Normal 4 4 10 2" xfId="6817" xr:uid="{00000000-0005-0000-0000-0000C2140000}"/>
    <cellStyle name="Normal 4 4 10 2 2" xfId="16143" xr:uid="{8F0100F0-397D-4CA1-91FA-FD0F384ADDD6}"/>
    <cellStyle name="Normal 4 4 10 3" xfId="11926" xr:uid="{41BA6580-5791-4D4F-A306-FC0B81D890DE}"/>
    <cellStyle name="Normal 4 4 11" xfId="4752" xr:uid="{00000000-0005-0000-0000-0000C3140000}"/>
    <cellStyle name="Normal 4 4 11 2" xfId="14078" xr:uid="{8060A89A-4C80-4B7D-9B45-FEEB654CBDBE}"/>
    <cellStyle name="Normal 4 4 12" xfId="8749" xr:uid="{A91736B6-873D-4B1A-8B29-18DC69E5E65F}"/>
    <cellStyle name="Normal 4 4 13" xfId="9861" xr:uid="{A318296E-DB84-4018-A492-CD22A27D0CA4}"/>
    <cellStyle name="Normal 4 4 2" xfId="379" xr:uid="{00000000-0005-0000-0000-0000C4140000}"/>
    <cellStyle name="Normal 4 4 2 10" xfId="4753" xr:uid="{00000000-0005-0000-0000-0000C5140000}"/>
    <cellStyle name="Normal 4 4 2 10 2" xfId="14079" xr:uid="{09AFBABA-B033-4393-8F20-CA28F29B1726}"/>
    <cellStyle name="Normal 4 4 2 11" xfId="8781" xr:uid="{12B8F0AD-1EB8-4D0A-9CAD-21DEEFEDAE41}"/>
    <cellStyle name="Normal 4 4 2 12" xfId="9862" xr:uid="{C55C62F1-9BD5-4972-BFF2-F67E220B55D1}"/>
    <cellStyle name="Normal 4 4 2 2" xfId="380" xr:uid="{00000000-0005-0000-0000-0000C6140000}"/>
    <cellStyle name="Normal 4 4 2 2 10" xfId="8824" xr:uid="{FF218EA8-00A9-476B-AA88-FBBBBED2D06B}"/>
    <cellStyle name="Normal 4 4 2 2 11" xfId="9863" xr:uid="{453AE220-A765-43AE-8B96-F31E889890CF}"/>
    <cellStyle name="Normal 4 4 2 2 2" xfId="381" xr:uid="{00000000-0005-0000-0000-0000C7140000}"/>
    <cellStyle name="Normal 4 4 2 2 2 10" xfId="9864" xr:uid="{EF90C60A-6D03-4B2D-84AC-FB510FACFB3F}"/>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1DAA7CD9-1FB8-40E4-B9CE-6EB747CBD923}"/>
    <cellStyle name="Normal 4 4 2 2 2 2 2 2 3" xfId="12423" xr:uid="{78DEEC2B-7053-407A-9495-877901888417}"/>
    <cellStyle name="Normal 4 4 2 2 2 2 2 3" xfId="5169" xr:uid="{00000000-0005-0000-0000-0000CC140000}"/>
    <cellStyle name="Normal 4 4 2 2 2 2 2 3 2" xfId="14495" xr:uid="{848430AF-D2F8-4EBC-AEA5-F3C8C46FA837}"/>
    <cellStyle name="Normal 4 4 2 2 2 2 2 4" xfId="9559" xr:uid="{6E5E886C-D83F-47E6-AD2B-552CC2A98FD0}"/>
    <cellStyle name="Normal 4 4 2 2 2 2 2 5" xfId="10278" xr:uid="{C376158B-5476-4F02-940D-BEE4607A3491}"/>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D7FD45C5-244E-4081-A26C-E2C5C344EBD8}"/>
    <cellStyle name="Normal 4 4 2 2 2 2 3 2 3" xfId="12836" xr:uid="{A318DD3D-C275-49A9-8567-E7EC6BF24DD2}"/>
    <cellStyle name="Normal 4 4 2 2 2 2 3 3" xfId="5582" xr:uid="{00000000-0005-0000-0000-0000D0140000}"/>
    <cellStyle name="Normal 4 4 2 2 2 2 3 3 2" xfId="14908" xr:uid="{D373A8E7-79B8-46AF-ACA6-E8DAC60A1B7F}"/>
    <cellStyle name="Normal 4 4 2 2 2 2 3 4" xfId="10691" xr:uid="{AAAC7041-BBD9-4FBF-9C8C-B9AA675E64A7}"/>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F0BB76AB-D485-4BFA-A258-177258BC20A9}"/>
    <cellStyle name="Normal 4 4 2 2 2 2 4 2 3" xfId="13249" xr:uid="{5E41AAE8-DD4D-4C46-AF4A-2FFB2AC3E0AE}"/>
    <cellStyle name="Normal 4 4 2 2 2 2 4 3" xfId="5995" xr:uid="{00000000-0005-0000-0000-0000D4140000}"/>
    <cellStyle name="Normal 4 4 2 2 2 2 4 3 2" xfId="15321" xr:uid="{33A9790A-E0DD-4298-A1A5-8CD560A4373F}"/>
    <cellStyle name="Normal 4 4 2 2 2 2 4 4" xfId="11104" xr:uid="{DE58F89E-E1FE-45E5-92EC-AFE958DB0EBE}"/>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5A0E3AD6-02A0-4FEC-92A7-4AE97D46A6C5}"/>
    <cellStyle name="Normal 4 4 2 2 2 2 5 2 3" xfId="13662" xr:uid="{BF7F3AF4-5E5E-45A9-B8E5-1E741FE221E3}"/>
    <cellStyle name="Normal 4 4 2 2 2 2 5 3" xfId="6408" xr:uid="{00000000-0005-0000-0000-0000D8140000}"/>
    <cellStyle name="Normal 4 4 2 2 2 2 5 3 2" xfId="15734" xr:uid="{71A74AF3-A3E3-46F6-B968-2A82C7FB5DF9}"/>
    <cellStyle name="Normal 4 4 2 2 2 2 5 4" xfId="11517" xr:uid="{1B6433F3-27CB-4A47-B6C0-B63EE3A2ED2B}"/>
    <cellStyle name="Normal 4 4 2 2 2 2 6" xfId="2538" xr:uid="{00000000-0005-0000-0000-0000D9140000}"/>
    <cellStyle name="Normal 4 4 2 2 2 2 6 2" xfId="6821" xr:uid="{00000000-0005-0000-0000-0000DA140000}"/>
    <cellStyle name="Normal 4 4 2 2 2 2 6 2 2" xfId="16147" xr:uid="{666D573E-23C6-4F45-93BF-9B930C92CF0B}"/>
    <cellStyle name="Normal 4 4 2 2 2 2 6 3" xfId="11930" xr:uid="{4C95E127-5F13-4E55-86FA-24D7CBAA14C0}"/>
    <cellStyle name="Normal 4 4 2 2 2 2 7" xfId="4756" xr:uid="{00000000-0005-0000-0000-0000DB140000}"/>
    <cellStyle name="Normal 4 4 2 2 2 2 7 2" xfId="14082" xr:uid="{AAF5FA47-E81C-4C7F-89B3-D54D4F32C512}"/>
    <cellStyle name="Normal 4 4 2 2 2 2 8" xfId="9134" xr:uid="{B37D4C66-6754-4A5E-BFF7-77694E4355C2}"/>
    <cellStyle name="Normal 4 4 2 2 2 2 9" xfId="9865" xr:uid="{755A5EA5-8AF2-4A1D-B5B9-94B536FD053C}"/>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E9BD102C-DD9B-47F3-B169-CE3EC294DBE6}"/>
    <cellStyle name="Normal 4 4 2 2 2 3 2 3" xfId="12422" xr:uid="{7399FF02-6560-489C-8D71-5FFF5870DC74}"/>
    <cellStyle name="Normal 4 4 2 2 2 3 3" xfId="5168" xr:uid="{00000000-0005-0000-0000-0000DF140000}"/>
    <cellStyle name="Normal 4 4 2 2 2 3 3 2" xfId="14494" xr:uid="{510A1EFD-C404-45AC-8E84-4821BB993056}"/>
    <cellStyle name="Normal 4 4 2 2 2 3 4" xfId="9352" xr:uid="{76F31DA2-44D0-447F-BA9C-6271BA6AAE96}"/>
    <cellStyle name="Normal 4 4 2 2 2 3 5" xfId="10277" xr:uid="{1FBC9297-C3A4-48A7-B3FF-981271D5D0B8}"/>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E1C44CBE-D35A-4CDA-BCDB-A6C41A32A09B}"/>
    <cellStyle name="Normal 4 4 2 2 2 4 2 3" xfId="12835" xr:uid="{B978AD38-4E5F-4996-918F-E786D5941A9D}"/>
    <cellStyle name="Normal 4 4 2 2 2 4 3" xfId="5581" xr:uid="{00000000-0005-0000-0000-0000E3140000}"/>
    <cellStyle name="Normal 4 4 2 2 2 4 3 2" xfId="14907" xr:uid="{F744129B-C164-4EE1-95D6-6833431E8BB2}"/>
    <cellStyle name="Normal 4 4 2 2 2 4 4" xfId="10690" xr:uid="{CCD375CF-AEDA-430C-9B8B-8FC1E606C645}"/>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B883FF84-AC6F-401D-B532-633E222E0758}"/>
    <cellStyle name="Normal 4 4 2 2 2 5 2 3" xfId="13248" xr:uid="{0875A267-4C96-43C5-AB69-958D40AC9177}"/>
    <cellStyle name="Normal 4 4 2 2 2 5 3" xfId="5994" xr:uid="{00000000-0005-0000-0000-0000E7140000}"/>
    <cellStyle name="Normal 4 4 2 2 2 5 3 2" xfId="15320" xr:uid="{600F6D08-FE0E-40FD-98C7-2FCF0D7D414C}"/>
    <cellStyle name="Normal 4 4 2 2 2 5 4" xfId="11103" xr:uid="{87B6433E-12BF-447C-8449-DF15744F2A79}"/>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D2C36F8E-C6EF-47C2-905E-D155BBD0C4AC}"/>
    <cellStyle name="Normal 4 4 2 2 2 6 2 3" xfId="13661" xr:uid="{89A1A5B1-DA56-4D31-B00D-08A3CAB98C28}"/>
    <cellStyle name="Normal 4 4 2 2 2 6 3" xfId="6407" xr:uid="{00000000-0005-0000-0000-0000EB140000}"/>
    <cellStyle name="Normal 4 4 2 2 2 6 3 2" xfId="15733" xr:uid="{6D39FAE1-2353-4043-89F3-A69EEEA7FFB0}"/>
    <cellStyle name="Normal 4 4 2 2 2 6 4" xfId="11516" xr:uid="{A59B16CA-BB4D-4191-A782-49106AC536D2}"/>
    <cellStyle name="Normal 4 4 2 2 2 7" xfId="2537" xr:uid="{00000000-0005-0000-0000-0000EC140000}"/>
    <cellStyle name="Normal 4 4 2 2 2 7 2" xfId="6820" xr:uid="{00000000-0005-0000-0000-0000ED140000}"/>
    <cellStyle name="Normal 4 4 2 2 2 7 2 2" xfId="16146" xr:uid="{C1440058-666A-4BC9-B8B0-0D419591F9A7}"/>
    <cellStyle name="Normal 4 4 2 2 2 7 3" xfId="11929" xr:uid="{A817E6B3-E962-480C-9D5C-88E594FEA72E}"/>
    <cellStyle name="Normal 4 4 2 2 2 8" xfId="4755" xr:uid="{00000000-0005-0000-0000-0000EE140000}"/>
    <cellStyle name="Normal 4 4 2 2 2 8 2" xfId="14081" xr:uid="{DC65097C-3DD6-4E4F-8C39-CBE875A3FB2F}"/>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8621EC78-3561-4F8D-8260-5FAE68CF932C}"/>
    <cellStyle name="Normal 4 4 2 2 3 2 2 3" xfId="12424" xr:uid="{D6C05D1A-0B33-4588-9045-45A231268DCC}"/>
    <cellStyle name="Normal 4 4 2 2 3 2 3" xfId="5170" xr:uid="{00000000-0005-0000-0000-0000F3140000}"/>
    <cellStyle name="Normal 4 4 2 2 3 2 3 2" xfId="14496" xr:uid="{B893ADBB-E37D-41A9-B14E-931CA4D057A4}"/>
    <cellStyle name="Normal 4 4 2 2 3 2 4" xfId="9456" xr:uid="{7CB0B972-68D8-4A2C-A3A7-1D2BD109E44A}"/>
    <cellStyle name="Normal 4 4 2 2 3 2 5" xfId="10279" xr:uid="{6EAAAB75-015C-4811-9884-86785AF4241B}"/>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220B42A9-1293-470D-BAF4-9C4107563A71}"/>
    <cellStyle name="Normal 4 4 2 2 3 3 2 3" xfId="12837" xr:uid="{EC4805D6-B293-4E92-854D-52F0545C9EEF}"/>
    <cellStyle name="Normal 4 4 2 2 3 3 3" xfId="5583" xr:uid="{00000000-0005-0000-0000-0000F7140000}"/>
    <cellStyle name="Normal 4 4 2 2 3 3 3 2" xfId="14909" xr:uid="{170A5F27-A6E4-48DE-A2B4-11C9FDEAF5E3}"/>
    <cellStyle name="Normal 4 4 2 2 3 3 4" xfId="10692" xr:uid="{D0BE7E54-4BF2-4137-83BB-16A441584BCE}"/>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A1516EDB-B221-4FA4-B458-72E85BB16211}"/>
    <cellStyle name="Normal 4 4 2 2 3 4 2 3" xfId="13250" xr:uid="{7ED02BAB-9108-4611-8D27-C12BC12725A9}"/>
    <cellStyle name="Normal 4 4 2 2 3 4 3" xfId="5996" xr:uid="{00000000-0005-0000-0000-0000FB140000}"/>
    <cellStyle name="Normal 4 4 2 2 3 4 3 2" xfId="15322" xr:uid="{FC65BF29-E1B1-4E3B-A882-EFB407E627B0}"/>
    <cellStyle name="Normal 4 4 2 2 3 4 4" xfId="11105" xr:uid="{680E561B-1741-45D9-B10A-C08624C4F832}"/>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5E7A927C-F4C1-4EE7-8FC3-6829B32D043D}"/>
    <cellStyle name="Normal 4 4 2 2 3 5 2 3" xfId="13663" xr:uid="{7D8FA702-1B8A-4953-9401-B4B0D1C5E5AA}"/>
    <cellStyle name="Normal 4 4 2 2 3 5 3" xfId="6409" xr:uid="{00000000-0005-0000-0000-0000FF140000}"/>
    <cellStyle name="Normal 4 4 2 2 3 5 3 2" xfId="15735" xr:uid="{B9D466E0-0338-43C3-8CFA-6320A2598ECC}"/>
    <cellStyle name="Normal 4 4 2 2 3 5 4" xfId="11518" xr:uid="{E3A97A56-D143-4E35-A865-1E3CE79FC8A6}"/>
    <cellStyle name="Normal 4 4 2 2 3 6" xfId="2539" xr:uid="{00000000-0005-0000-0000-000000150000}"/>
    <cellStyle name="Normal 4 4 2 2 3 6 2" xfId="6822" xr:uid="{00000000-0005-0000-0000-000001150000}"/>
    <cellStyle name="Normal 4 4 2 2 3 6 2 2" xfId="16148" xr:uid="{73100AC0-7DF7-4099-982B-1AC1185E0C53}"/>
    <cellStyle name="Normal 4 4 2 2 3 6 3" xfId="11931" xr:uid="{D6CC66D9-2565-465E-AA1D-3A6CB83DF11F}"/>
    <cellStyle name="Normal 4 4 2 2 3 7" xfId="4757" xr:uid="{00000000-0005-0000-0000-000002150000}"/>
    <cellStyle name="Normal 4 4 2 2 3 7 2" xfId="14083" xr:uid="{D6DDA139-9CCC-4BDB-83EC-7985BCA807D6}"/>
    <cellStyle name="Normal 4 4 2 2 3 8" xfId="9031" xr:uid="{F1B59444-328A-4279-8A0A-A9F7E26061D5}"/>
    <cellStyle name="Normal 4 4 2 2 3 9" xfId="9866" xr:uid="{D4203F70-B733-44B7-AEED-57CBE9613B4A}"/>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EA41C649-2CE8-4C69-BDEC-FB0ED23D5A32}"/>
    <cellStyle name="Normal 4 4 2 2 4 2 3" xfId="12421" xr:uid="{725D2EB3-1C64-43C5-8532-74217F59FA1C}"/>
    <cellStyle name="Normal 4 4 2 2 4 3" xfId="5167" xr:uid="{00000000-0005-0000-0000-000006150000}"/>
    <cellStyle name="Normal 4 4 2 2 4 3 2" xfId="14493" xr:uid="{ADD2A5B3-F0B7-43F0-A470-545CEE309862}"/>
    <cellStyle name="Normal 4 4 2 2 4 4" xfId="9249" xr:uid="{7E4CA7C7-738D-4CFA-907A-40590344548A}"/>
    <cellStyle name="Normal 4 4 2 2 4 5" xfId="10276" xr:uid="{0F3A7BB4-403D-48DD-9634-A6506AD394B6}"/>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192C6AEB-AD73-4CC0-9211-63C829B09A15}"/>
    <cellStyle name="Normal 4 4 2 2 5 2 3" xfId="12834" xr:uid="{2C5C8CAB-3CF7-4EE4-9DDD-602831322C09}"/>
    <cellStyle name="Normal 4 4 2 2 5 3" xfId="5580" xr:uid="{00000000-0005-0000-0000-00000A150000}"/>
    <cellStyle name="Normal 4 4 2 2 5 3 2" xfId="14906" xr:uid="{604DBE72-EFA3-4010-8069-A4B59A557FDF}"/>
    <cellStyle name="Normal 4 4 2 2 5 4" xfId="10689" xr:uid="{AB434B42-851B-4239-A511-127A8C2638D1}"/>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3C693A3C-7A77-48FA-9272-5F5F7BED3165}"/>
    <cellStyle name="Normal 4 4 2 2 6 2 3" xfId="13247" xr:uid="{316E4987-0C30-4BB4-AF60-314F9450B96B}"/>
    <cellStyle name="Normal 4 4 2 2 6 3" xfId="5993" xr:uid="{00000000-0005-0000-0000-00000E150000}"/>
    <cellStyle name="Normal 4 4 2 2 6 3 2" xfId="15319" xr:uid="{A077CFFE-F4BC-42ED-8EAC-0F4EEB14C0DF}"/>
    <cellStyle name="Normal 4 4 2 2 6 4" xfId="11102" xr:uid="{BE6B0D01-448F-4777-A40D-3CF219A34E37}"/>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2FD36CE7-3F8D-4AA1-8049-CAABDB31243E}"/>
    <cellStyle name="Normal 4 4 2 2 7 2 3" xfId="13660" xr:uid="{2DA8A81E-B212-4CB7-9DE5-7541EEEA4A57}"/>
    <cellStyle name="Normal 4 4 2 2 7 3" xfId="6406" xr:uid="{00000000-0005-0000-0000-000012150000}"/>
    <cellStyle name="Normal 4 4 2 2 7 3 2" xfId="15732" xr:uid="{9D622D25-6FA5-48AD-976C-787F631D59C9}"/>
    <cellStyle name="Normal 4 4 2 2 7 4" xfId="11515" xr:uid="{8B864BEA-CC01-4560-9258-0DB0B04F8A76}"/>
    <cellStyle name="Normal 4 4 2 2 8" xfId="2536" xr:uid="{00000000-0005-0000-0000-000013150000}"/>
    <cellStyle name="Normal 4 4 2 2 8 2" xfId="6819" xr:uid="{00000000-0005-0000-0000-000014150000}"/>
    <cellStyle name="Normal 4 4 2 2 8 2 2" xfId="16145" xr:uid="{14A42294-9F4F-4C20-AA83-94F95A4E2482}"/>
    <cellStyle name="Normal 4 4 2 2 8 3" xfId="11928" xr:uid="{67D7BFEB-C760-4FCC-A10F-8C59E42476B3}"/>
    <cellStyle name="Normal 4 4 2 2 9" xfId="4754" xr:uid="{00000000-0005-0000-0000-000015150000}"/>
    <cellStyle name="Normal 4 4 2 2 9 2" xfId="14080" xr:uid="{63F7A033-C816-46C1-8C2F-D364AC109B97}"/>
    <cellStyle name="Normal 4 4 2 3" xfId="384" xr:uid="{00000000-0005-0000-0000-000016150000}"/>
    <cellStyle name="Normal 4 4 2 3 10" xfId="9867" xr:uid="{97FC68FC-38C9-4929-AC2E-39218331822A}"/>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D25521E6-DF68-4563-9369-E86718F5ED31}"/>
    <cellStyle name="Normal 4 4 2 3 2 2 2 3" xfId="12426" xr:uid="{B41371DA-0B83-41CF-8562-EF568F65E6B2}"/>
    <cellStyle name="Normal 4 4 2 3 2 2 3" xfId="5172" xr:uid="{00000000-0005-0000-0000-00001B150000}"/>
    <cellStyle name="Normal 4 4 2 3 2 2 3 2" xfId="14498" xr:uid="{A252436B-B604-49CB-A05E-2FFEB3552944}"/>
    <cellStyle name="Normal 4 4 2 3 2 2 4" xfId="9516" xr:uid="{93008D3B-5827-4778-B167-5B518B5BF56F}"/>
    <cellStyle name="Normal 4 4 2 3 2 2 5" xfId="10281" xr:uid="{20E5F746-34F6-4875-B850-3B0BAA31EFC1}"/>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3FF8E3F2-F4BF-4055-8A0E-DD3AADCE5ACE}"/>
    <cellStyle name="Normal 4 4 2 3 2 3 2 3" xfId="12839" xr:uid="{96D210A0-E5A4-4F18-9F3E-BD1FD5286407}"/>
    <cellStyle name="Normal 4 4 2 3 2 3 3" xfId="5585" xr:uid="{00000000-0005-0000-0000-00001F150000}"/>
    <cellStyle name="Normal 4 4 2 3 2 3 3 2" xfId="14911" xr:uid="{711E5474-B893-4DDE-9199-C7FEBC8A5F11}"/>
    <cellStyle name="Normal 4 4 2 3 2 3 4" xfId="10694" xr:uid="{988F00C9-0ED0-4151-96B4-9381AB3097C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6F417CD4-5F75-42F6-AB6B-D07D9F24D6AA}"/>
    <cellStyle name="Normal 4 4 2 3 2 4 2 3" xfId="13252" xr:uid="{C504E71F-2C69-4B2C-9AE4-DA536056E8C8}"/>
    <cellStyle name="Normal 4 4 2 3 2 4 3" xfId="5998" xr:uid="{00000000-0005-0000-0000-000023150000}"/>
    <cellStyle name="Normal 4 4 2 3 2 4 3 2" xfId="15324" xr:uid="{8ED12B13-B0A1-4C8D-8E31-D98CBC23198A}"/>
    <cellStyle name="Normal 4 4 2 3 2 4 4" xfId="11107" xr:uid="{55C438CE-D465-440C-B315-CE5342F04E37}"/>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E4BEB2AD-D418-4ADD-81E0-4AFCBAF504FF}"/>
    <cellStyle name="Normal 4 4 2 3 2 5 2 3" xfId="13665" xr:uid="{C8DC5B6D-C829-4ADB-9247-082935628BED}"/>
    <cellStyle name="Normal 4 4 2 3 2 5 3" xfId="6411" xr:uid="{00000000-0005-0000-0000-000027150000}"/>
    <cellStyle name="Normal 4 4 2 3 2 5 3 2" xfId="15737" xr:uid="{5CD46F27-FDDD-4F6A-AD46-DDC078321C7C}"/>
    <cellStyle name="Normal 4 4 2 3 2 5 4" xfId="11520" xr:uid="{3C02FBCF-9384-4741-B8DF-B3101C82A1B1}"/>
    <cellStyle name="Normal 4 4 2 3 2 6" xfId="2541" xr:uid="{00000000-0005-0000-0000-000028150000}"/>
    <cellStyle name="Normal 4 4 2 3 2 6 2" xfId="6824" xr:uid="{00000000-0005-0000-0000-000029150000}"/>
    <cellStyle name="Normal 4 4 2 3 2 6 2 2" xfId="16150" xr:uid="{DF9ACDF7-528D-4102-95A4-F9899879BD7A}"/>
    <cellStyle name="Normal 4 4 2 3 2 6 3" xfId="11933" xr:uid="{C4B1259E-F666-4823-891B-483ED2F6260C}"/>
    <cellStyle name="Normal 4 4 2 3 2 7" xfId="4759" xr:uid="{00000000-0005-0000-0000-00002A150000}"/>
    <cellStyle name="Normal 4 4 2 3 2 7 2" xfId="14085" xr:uid="{AE01FE14-4070-43A7-A585-DEE2C5E1D2EA}"/>
    <cellStyle name="Normal 4 4 2 3 2 8" xfId="9091" xr:uid="{9DBAED0A-05EE-4674-B1B7-8D03DBB53301}"/>
    <cellStyle name="Normal 4 4 2 3 2 9" xfId="9868" xr:uid="{5A355C72-AE4A-4D86-AEE4-C3A10FCD6B4A}"/>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B7406717-F245-4D1B-9F20-24E81B0F1830}"/>
    <cellStyle name="Normal 4 4 2 3 3 2 3" xfId="12425" xr:uid="{05F1AAB6-158C-419A-93B6-5FAA7B1AF8A2}"/>
    <cellStyle name="Normal 4 4 2 3 3 3" xfId="5171" xr:uid="{00000000-0005-0000-0000-00002E150000}"/>
    <cellStyle name="Normal 4 4 2 3 3 3 2" xfId="14497" xr:uid="{40D933CF-59B8-4D59-80E4-ED67ECB54975}"/>
    <cellStyle name="Normal 4 4 2 3 3 4" xfId="9309" xr:uid="{73E912F6-92AF-449E-AE53-1DEDEF686C0F}"/>
    <cellStyle name="Normal 4 4 2 3 3 5" xfId="10280" xr:uid="{6B2CBB8C-0B4F-455F-B4F5-F686EA79DDCD}"/>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F9C92FB8-C82A-4A14-9BB7-E1DD729B8615}"/>
    <cellStyle name="Normal 4 4 2 3 4 2 3" xfId="12838" xr:uid="{06169748-EB73-45EA-8CAC-4E219761888C}"/>
    <cellStyle name="Normal 4 4 2 3 4 3" xfId="5584" xr:uid="{00000000-0005-0000-0000-000032150000}"/>
    <cellStyle name="Normal 4 4 2 3 4 3 2" xfId="14910" xr:uid="{B20DAEBE-092A-4559-97B5-3FF6AF7E1E9E}"/>
    <cellStyle name="Normal 4 4 2 3 4 4" xfId="10693" xr:uid="{5D20A90B-1589-453B-9C1C-92977159C16E}"/>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06C8C1E2-7402-40C4-8FF3-5D556C7C6278}"/>
    <cellStyle name="Normal 4 4 2 3 5 2 3" xfId="13251" xr:uid="{4C4B91DD-D562-4531-9659-4E9213E65FD1}"/>
    <cellStyle name="Normal 4 4 2 3 5 3" xfId="5997" xr:uid="{00000000-0005-0000-0000-000036150000}"/>
    <cellStyle name="Normal 4 4 2 3 5 3 2" xfId="15323" xr:uid="{A2D6368C-D5FB-486B-B7C0-003DF9D6D492}"/>
    <cellStyle name="Normal 4 4 2 3 5 4" xfId="11106" xr:uid="{10AE65D7-B481-4D88-9556-7C4DD76D9B27}"/>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36E29DFE-62C8-4E43-A00A-6C1C7AC27264}"/>
    <cellStyle name="Normal 4 4 2 3 6 2 3" xfId="13664" xr:uid="{36F6DED7-02B3-4182-AAEC-4CE1DDC68D2F}"/>
    <cellStyle name="Normal 4 4 2 3 6 3" xfId="6410" xr:uid="{00000000-0005-0000-0000-00003A150000}"/>
    <cellStyle name="Normal 4 4 2 3 6 3 2" xfId="15736" xr:uid="{267FD225-D0D1-4AC9-BC63-7D88DB58F7C9}"/>
    <cellStyle name="Normal 4 4 2 3 6 4" xfId="11519" xr:uid="{7093C321-544C-49E4-B950-9BDA7DC23C30}"/>
    <cellStyle name="Normal 4 4 2 3 7" xfId="2540" xr:uid="{00000000-0005-0000-0000-00003B150000}"/>
    <cellStyle name="Normal 4 4 2 3 7 2" xfId="6823" xr:uid="{00000000-0005-0000-0000-00003C150000}"/>
    <cellStyle name="Normal 4 4 2 3 7 2 2" xfId="16149" xr:uid="{45E12A23-BBFF-455A-A536-BFC88C4E3A37}"/>
    <cellStyle name="Normal 4 4 2 3 7 3" xfId="11932" xr:uid="{DFF6A0A4-AFBE-4FF5-86F6-268EFE9CD3AE}"/>
    <cellStyle name="Normal 4 4 2 3 8" xfId="4758" xr:uid="{00000000-0005-0000-0000-00003D150000}"/>
    <cellStyle name="Normal 4 4 2 3 8 2" xfId="14084" xr:uid="{FDBAB1E5-6FBA-43F7-AA81-02F4B07C7D31}"/>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4BF2214A-1FE2-473D-9005-588867A61FDB}"/>
    <cellStyle name="Normal 4 4 2 4 2 2 3" xfId="12427" xr:uid="{9CDFD193-FBAE-4E33-9655-6DCCB9906BED}"/>
    <cellStyle name="Normal 4 4 2 4 2 3" xfId="5173" xr:uid="{00000000-0005-0000-0000-000042150000}"/>
    <cellStyle name="Normal 4 4 2 4 2 3 2" xfId="14499" xr:uid="{F2590390-17C4-47AD-8FAE-34E22FEF4DB2}"/>
    <cellStyle name="Normal 4 4 2 4 2 4" xfId="9413" xr:uid="{4DC092EA-7C69-4E02-9FE8-33F62D070F54}"/>
    <cellStyle name="Normal 4 4 2 4 2 5" xfId="10282" xr:uid="{9A6BC8B9-CEB3-4A11-A7F6-884ED17EF29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7FCEE8BF-344A-4D65-A45B-E826B934889D}"/>
    <cellStyle name="Normal 4 4 2 4 3 2 3" xfId="12840" xr:uid="{81F9979B-704F-46C4-BE84-10FC51A500DD}"/>
    <cellStyle name="Normal 4 4 2 4 3 3" xfId="5586" xr:uid="{00000000-0005-0000-0000-000046150000}"/>
    <cellStyle name="Normal 4 4 2 4 3 3 2" xfId="14912" xr:uid="{CF2B5D3B-04B1-455F-9591-D99CA09325CE}"/>
    <cellStyle name="Normal 4 4 2 4 3 4" xfId="10695" xr:uid="{18A22D0A-C02E-4973-AB70-610B0CE4B549}"/>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9165CC97-18DA-428D-8EC7-C4AED2E41F4E}"/>
    <cellStyle name="Normal 4 4 2 4 4 2 3" xfId="13253" xr:uid="{30E409F4-A1A4-41F0-A925-E4DA66187A67}"/>
    <cellStyle name="Normal 4 4 2 4 4 3" xfId="5999" xr:uid="{00000000-0005-0000-0000-00004A150000}"/>
    <cellStyle name="Normal 4 4 2 4 4 3 2" xfId="15325" xr:uid="{7AE1613B-6F76-4E10-865A-74918F0B332E}"/>
    <cellStyle name="Normal 4 4 2 4 4 4" xfId="11108" xr:uid="{6AE880BD-384E-4487-BBF9-0A819FB779A9}"/>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E981AC13-2650-4959-8AC2-4393969E1443}"/>
    <cellStyle name="Normal 4 4 2 4 5 2 3" xfId="13666" xr:uid="{738DD0B1-2947-4930-A7D4-93C0DDB3AA6D}"/>
    <cellStyle name="Normal 4 4 2 4 5 3" xfId="6412" xr:uid="{00000000-0005-0000-0000-00004E150000}"/>
    <cellStyle name="Normal 4 4 2 4 5 3 2" xfId="15738" xr:uid="{27F3CFB2-C1F7-4268-893F-CBBD88AC20AD}"/>
    <cellStyle name="Normal 4 4 2 4 5 4" xfId="11521" xr:uid="{91725D5E-5B51-4577-8D82-E44449852611}"/>
    <cellStyle name="Normal 4 4 2 4 6" xfId="2542" xr:uid="{00000000-0005-0000-0000-00004F150000}"/>
    <cellStyle name="Normal 4 4 2 4 6 2" xfId="6825" xr:uid="{00000000-0005-0000-0000-000050150000}"/>
    <cellStyle name="Normal 4 4 2 4 6 2 2" xfId="16151" xr:uid="{32E53EC7-569F-4FE6-8E44-969C7D2D69DE}"/>
    <cellStyle name="Normal 4 4 2 4 6 3" xfId="11934" xr:uid="{A103E73D-89D3-463C-8550-FC835DF88E88}"/>
    <cellStyle name="Normal 4 4 2 4 7" xfId="4760" xr:uid="{00000000-0005-0000-0000-000051150000}"/>
    <cellStyle name="Normal 4 4 2 4 7 2" xfId="14086" xr:uid="{95C81152-8C7F-4876-BD14-B68E30ABE5B4}"/>
    <cellStyle name="Normal 4 4 2 4 8" xfId="8988" xr:uid="{F852E7B0-7ACD-4401-B3B6-BE989A5C8AD5}"/>
    <cellStyle name="Normal 4 4 2 4 9" xfId="9869" xr:uid="{CFD7E831-20B9-4C2C-A2B3-40DD73DD5C61}"/>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BB76D144-E008-4782-85D0-111349805D43}"/>
    <cellStyle name="Normal 4 4 2 5 2 3" xfId="12420" xr:uid="{0F417FC1-DD37-4432-9C6F-1866381F025E}"/>
    <cellStyle name="Normal 4 4 2 5 3" xfId="5166" xr:uid="{00000000-0005-0000-0000-000055150000}"/>
    <cellStyle name="Normal 4 4 2 5 3 2" xfId="14492" xr:uid="{C48F6AF3-CE59-4F78-AFC2-0F751440708D}"/>
    <cellStyle name="Normal 4 4 2 5 4" xfId="9205" xr:uid="{A63DE01D-3EC8-40FC-A47E-E0EA001EED52}"/>
    <cellStyle name="Normal 4 4 2 5 5" xfId="10275" xr:uid="{90ADD5EE-46BA-4CF3-BAB1-41643E77AA8E}"/>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F70477BD-4C70-46C4-9FF5-0715821F1BBC}"/>
    <cellStyle name="Normal 4 4 2 6 2 3" xfId="12833" xr:uid="{6EC42196-C6ED-47F4-88F1-6CBE89A0F85E}"/>
    <cellStyle name="Normal 4 4 2 6 3" xfId="5579" xr:uid="{00000000-0005-0000-0000-000059150000}"/>
    <cellStyle name="Normal 4 4 2 6 3 2" xfId="14905" xr:uid="{95ED24B1-6E68-420A-8967-F5F755D8A53A}"/>
    <cellStyle name="Normal 4 4 2 6 4" xfId="10688" xr:uid="{9873D92D-DA97-4599-9B87-FCBFB8C08CF2}"/>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D2B5B5B0-1C76-4CFC-B707-C8F76D1CA957}"/>
    <cellStyle name="Normal 4 4 2 7 2 3" xfId="13246" xr:uid="{E82B580D-26C7-4C2C-8F0F-C3E318A26228}"/>
    <cellStyle name="Normal 4 4 2 7 3" xfId="5992" xr:uid="{00000000-0005-0000-0000-00005D150000}"/>
    <cellStyle name="Normal 4 4 2 7 3 2" xfId="15318" xr:uid="{94C7C523-1F9F-4991-8D96-45176C853334}"/>
    <cellStyle name="Normal 4 4 2 7 4" xfId="11101" xr:uid="{53AA035A-C63F-412F-8917-27BF37A36C77}"/>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66AF288B-7D93-403E-8F2E-BB197831F302}"/>
    <cellStyle name="Normal 4 4 2 8 2 3" xfId="13659" xr:uid="{E25E822E-F377-4550-A724-33B0911ECA12}"/>
    <cellStyle name="Normal 4 4 2 8 3" xfId="6405" xr:uid="{00000000-0005-0000-0000-000061150000}"/>
    <cellStyle name="Normal 4 4 2 8 3 2" xfId="15731" xr:uid="{D1ABDADD-8E30-4D90-95B6-22DC9980F9BF}"/>
    <cellStyle name="Normal 4 4 2 8 4" xfId="11514" xr:uid="{38C44BA2-DB7E-449C-8D00-AD94B589E010}"/>
    <cellStyle name="Normal 4 4 2 9" xfId="2535" xr:uid="{00000000-0005-0000-0000-000062150000}"/>
    <cellStyle name="Normal 4 4 2 9 2" xfId="6818" xr:uid="{00000000-0005-0000-0000-000063150000}"/>
    <cellStyle name="Normal 4 4 2 9 2 2" xfId="16144" xr:uid="{E4DFEA6B-E9E7-4D01-8E26-6FE5CD2B5A7B}"/>
    <cellStyle name="Normal 4 4 2 9 3" xfId="11927" xr:uid="{32B8EEC5-1F81-47AE-A294-670643F509C3}"/>
    <cellStyle name="Normal 4 4 3" xfId="387" xr:uid="{00000000-0005-0000-0000-000064150000}"/>
    <cellStyle name="Normal 4 4 3 10" xfId="8823" xr:uid="{E623F102-F69B-4FD0-BEDA-A1480AF4D892}"/>
    <cellStyle name="Normal 4 4 3 11" xfId="9870" xr:uid="{7E388235-B87D-4DFA-8A6A-26E3ED07F955}"/>
    <cellStyle name="Normal 4 4 3 2" xfId="388" xr:uid="{00000000-0005-0000-0000-000065150000}"/>
    <cellStyle name="Normal 4 4 3 2 10" xfId="9871" xr:uid="{A86672C1-C193-408F-A00C-AA3994937162}"/>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AEDC0E45-1FE5-4A08-A563-E87364098056}"/>
    <cellStyle name="Normal 4 4 3 2 2 2 2 3" xfId="12430" xr:uid="{7532D535-22AD-4D78-8187-3859F6879E43}"/>
    <cellStyle name="Normal 4 4 3 2 2 2 3" xfId="5176" xr:uid="{00000000-0005-0000-0000-00006A150000}"/>
    <cellStyle name="Normal 4 4 3 2 2 2 3 2" xfId="14502" xr:uid="{11EDC34E-C089-4DB8-BA22-84882B3B573D}"/>
    <cellStyle name="Normal 4 4 3 2 2 2 4" xfId="9558" xr:uid="{8C9519E6-5920-473D-9749-EC61E4877632}"/>
    <cellStyle name="Normal 4 4 3 2 2 2 5" xfId="10285" xr:uid="{BA6FFC94-BAE2-40C5-86B6-FF004D8BD421}"/>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4BBAF9FB-2D7A-4E99-970D-AFAC4B68C320}"/>
    <cellStyle name="Normal 4 4 3 2 2 3 2 3" xfId="12843" xr:uid="{B0438B54-0DE5-43E0-BB6A-1E3F112BF68B}"/>
    <cellStyle name="Normal 4 4 3 2 2 3 3" xfId="5589" xr:uid="{00000000-0005-0000-0000-00006E150000}"/>
    <cellStyle name="Normal 4 4 3 2 2 3 3 2" xfId="14915" xr:uid="{1F6736FD-1C5B-4464-A808-CB3A74DCAD39}"/>
    <cellStyle name="Normal 4 4 3 2 2 3 4" xfId="10698" xr:uid="{05C982A9-8EFF-4E35-A8CD-F6C70D2A4335}"/>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417451CF-19AB-4640-9707-7A724E2ABAF7}"/>
    <cellStyle name="Normal 4 4 3 2 2 4 2 3" xfId="13256" xr:uid="{28C7C045-4CFF-4153-A7D4-DC6DBEE84DC4}"/>
    <cellStyle name="Normal 4 4 3 2 2 4 3" xfId="6002" xr:uid="{00000000-0005-0000-0000-000072150000}"/>
    <cellStyle name="Normal 4 4 3 2 2 4 3 2" xfId="15328" xr:uid="{86076097-215A-4A72-9E99-ADB6C9D970A6}"/>
    <cellStyle name="Normal 4 4 3 2 2 4 4" xfId="11111" xr:uid="{ABCC7087-FEDC-41B7-8E53-6C98180406AD}"/>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E3417C17-EBFC-41AA-9407-2384CD7B5B63}"/>
    <cellStyle name="Normal 4 4 3 2 2 5 2 3" xfId="13669" xr:uid="{337BC86E-B107-4231-8CBD-A5C6DC65324F}"/>
    <cellStyle name="Normal 4 4 3 2 2 5 3" xfId="6415" xr:uid="{00000000-0005-0000-0000-000076150000}"/>
    <cellStyle name="Normal 4 4 3 2 2 5 3 2" xfId="15741" xr:uid="{BA3F6ABF-F3AD-4BD8-B3CB-ED1D66C29DB4}"/>
    <cellStyle name="Normal 4 4 3 2 2 5 4" xfId="11524" xr:uid="{2D8881F6-73CA-4F4C-9186-336B65F16F18}"/>
    <cellStyle name="Normal 4 4 3 2 2 6" xfId="2545" xr:uid="{00000000-0005-0000-0000-000077150000}"/>
    <cellStyle name="Normal 4 4 3 2 2 6 2" xfId="6828" xr:uid="{00000000-0005-0000-0000-000078150000}"/>
    <cellStyle name="Normal 4 4 3 2 2 6 2 2" xfId="16154" xr:uid="{409A9728-5E29-46CB-B60B-BB32EDA98F99}"/>
    <cellStyle name="Normal 4 4 3 2 2 6 3" xfId="11937" xr:uid="{0D018C65-5409-4867-9C97-7C459C415CB9}"/>
    <cellStyle name="Normal 4 4 3 2 2 7" xfId="4763" xr:uid="{00000000-0005-0000-0000-000079150000}"/>
    <cellStyle name="Normal 4 4 3 2 2 7 2" xfId="14089" xr:uid="{A0094E0A-0938-4FCA-AEA0-9D487107A43E}"/>
    <cellStyle name="Normal 4 4 3 2 2 8" xfId="9133" xr:uid="{37002A66-D58A-4EF9-8D22-8F1A3EE99E08}"/>
    <cellStyle name="Normal 4 4 3 2 2 9" xfId="9872" xr:uid="{A2A56123-4667-4921-8D71-9E91361E6832}"/>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556B24FA-3BB9-4EBE-BE75-EF4A50C367B1}"/>
    <cellStyle name="Normal 4 4 3 2 3 2 3" xfId="12429" xr:uid="{EB1DEF34-23A2-4B89-8CB0-E62A8F2EB7C5}"/>
    <cellStyle name="Normal 4 4 3 2 3 3" xfId="5175" xr:uid="{00000000-0005-0000-0000-00007D150000}"/>
    <cellStyle name="Normal 4 4 3 2 3 3 2" xfId="14501" xr:uid="{83B7841C-3A18-45F3-9AF6-1270C509E3CC}"/>
    <cellStyle name="Normal 4 4 3 2 3 4" xfId="9351" xr:uid="{51AD2B95-755A-411D-AA40-98381F5D8294}"/>
    <cellStyle name="Normal 4 4 3 2 3 5" xfId="10284" xr:uid="{BE359B40-3B4F-4844-A0DA-A7CE61F5D14C}"/>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3880AE70-E050-4BC0-841E-9ECAAA2F06B0}"/>
    <cellStyle name="Normal 4 4 3 2 4 2 3" xfId="12842" xr:uid="{0DE34D43-24C6-44B0-84EE-E665FD7D0FBF}"/>
    <cellStyle name="Normal 4 4 3 2 4 3" xfId="5588" xr:uid="{00000000-0005-0000-0000-000081150000}"/>
    <cellStyle name="Normal 4 4 3 2 4 3 2" xfId="14914" xr:uid="{47F2D2DC-890F-4A2A-8D9D-B326F4D4D68A}"/>
    <cellStyle name="Normal 4 4 3 2 4 4" xfId="10697" xr:uid="{ED65E074-537B-49D0-B0FB-70C265D48E99}"/>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BE641985-6AFA-49DB-942C-C6A1479E57E6}"/>
    <cellStyle name="Normal 4 4 3 2 5 2 3" xfId="13255" xr:uid="{C0F524A9-BEC6-4848-AD8F-C805EEF93225}"/>
    <cellStyle name="Normal 4 4 3 2 5 3" xfId="6001" xr:uid="{00000000-0005-0000-0000-000085150000}"/>
    <cellStyle name="Normal 4 4 3 2 5 3 2" xfId="15327" xr:uid="{3A447383-F6BF-4DBC-9D6C-4A3EF909C20E}"/>
    <cellStyle name="Normal 4 4 3 2 5 4" xfId="11110" xr:uid="{49AB6C3E-B5A6-4399-AF0B-173168167C48}"/>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BB47350F-92D1-4F61-B56F-722A97EEC3F9}"/>
    <cellStyle name="Normal 4 4 3 2 6 2 3" xfId="13668" xr:uid="{5F1D9CD0-9D53-4D0E-B25A-003843F4CBC7}"/>
    <cellStyle name="Normal 4 4 3 2 6 3" xfId="6414" xr:uid="{00000000-0005-0000-0000-000089150000}"/>
    <cellStyle name="Normal 4 4 3 2 6 3 2" xfId="15740" xr:uid="{F4358616-E4BE-456D-AC32-9FCB87FDB410}"/>
    <cellStyle name="Normal 4 4 3 2 6 4" xfId="11523" xr:uid="{9844241E-0114-44B0-B18A-FEA08310DEE8}"/>
    <cellStyle name="Normal 4 4 3 2 7" xfId="2544" xr:uid="{00000000-0005-0000-0000-00008A150000}"/>
    <cellStyle name="Normal 4 4 3 2 7 2" xfId="6827" xr:uid="{00000000-0005-0000-0000-00008B150000}"/>
    <cellStyle name="Normal 4 4 3 2 7 2 2" xfId="16153" xr:uid="{3AFA2BB6-DEA3-45D9-8BC4-C2B2FEF5D6FF}"/>
    <cellStyle name="Normal 4 4 3 2 7 3" xfId="11936" xr:uid="{2AB3E821-C94A-40A2-9F9C-E1477B6CD298}"/>
    <cellStyle name="Normal 4 4 3 2 8" xfId="4762" xr:uid="{00000000-0005-0000-0000-00008C150000}"/>
    <cellStyle name="Normal 4 4 3 2 8 2" xfId="14088" xr:uid="{A9900EE7-1C5F-49DB-A681-DF549D7B3DAD}"/>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EE61E572-5295-4244-833C-533560E48BD4}"/>
    <cellStyle name="Normal 4 4 3 3 2 2 3" xfId="12431" xr:uid="{2B6DA9EE-DE5F-4190-95DE-D8B8DE2A5EAA}"/>
    <cellStyle name="Normal 4 4 3 3 2 3" xfId="5177" xr:uid="{00000000-0005-0000-0000-000091150000}"/>
    <cellStyle name="Normal 4 4 3 3 2 3 2" xfId="14503" xr:uid="{B80095BB-2A17-46D9-8B07-5522A9ECA046}"/>
    <cellStyle name="Normal 4 4 3 3 2 4" xfId="9455" xr:uid="{E39EB3A2-D99A-426C-AFEC-E4C90C85BE02}"/>
    <cellStyle name="Normal 4 4 3 3 2 5" xfId="10286" xr:uid="{3DCD033C-EF5B-4235-977A-F9B39865C509}"/>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9EB66745-5975-40AF-B91C-9699013C3065}"/>
    <cellStyle name="Normal 4 4 3 3 3 2 3" xfId="12844" xr:uid="{6903F1F2-C22A-46E0-9A08-E5D938F6F639}"/>
    <cellStyle name="Normal 4 4 3 3 3 3" xfId="5590" xr:uid="{00000000-0005-0000-0000-000095150000}"/>
    <cellStyle name="Normal 4 4 3 3 3 3 2" xfId="14916" xr:uid="{083857FE-EADF-498C-8273-C648F7DBF869}"/>
    <cellStyle name="Normal 4 4 3 3 3 4" xfId="10699" xr:uid="{4510B673-B70E-4CBD-9AF3-3207DDF08022}"/>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60B05C22-34EA-49AC-9C01-0C50FDE212F5}"/>
    <cellStyle name="Normal 4 4 3 3 4 2 3" xfId="13257" xr:uid="{B4B91715-4029-4ACC-92B7-596DCD16697D}"/>
    <cellStyle name="Normal 4 4 3 3 4 3" xfId="6003" xr:uid="{00000000-0005-0000-0000-000099150000}"/>
    <cellStyle name="Normal 4 4 3 3 4 3 2" xfId="15329" xr:uid="{905390F3-CF1A-451A-BD4A-AE5254CF0A26}"/>
    <cellStyle name="Normal 4 4 3 3 4 4" xfId="11112" xr:uid="{F1642A00-E4A6-4025-BB34-1C55091920D0}"/>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50D257C4-AB56-4CA2-86A3-9BBE51BB4236}"/>
    <cellStyle name="Normal 4 4 3 3 5 2 3" xfId="13670" xr:uid="{4579D72A-42C7-4AED-96CC-5E24E9CB930C}"/>
    <cellStyle name="Normal 4 4 3 3 5 3" xfId="6416" xr:uid="{00000000-0005-0000-0000-00009D150000}"/>
    <cellStyle name="Normal 4 4 3 3 5 3 2" xfId="15742" xr:uid="{60DFA568-028B-441F-BF58-61193A6498FF}"/>
    <cellStyle name="Normal 4 4 3 3 5 4" xfId="11525" xr:uid="{FA0355F3-4941-42EA-832E-3B28064F33AF}"/>
    <cellStyle name="Normal 4 4 3 3 6" xfId="2546" xr:uid="{00000000-0005-0000-0000-00009E150000}"/>
    <cellStyle name="Normal 4 4 3 3 6 2" xfId="6829" xr:uid="{00000000-0005-0000-0000-00009F150000}"/>
    <cellStyle name="Normal 4 4 3 3 6 2 2" xfId="16155" xr:uid="{BB466F22-8AB5-4A13-B58F-2E9E80187967}"/>
    <cellStyle name="Normal 4 4 3 3 6 3" xfId="11938" xr:uid="{D1A2817C-CC51-46FE-9D9F-306F99532B22}"/>
    <cellStyle name="Normal 4 4 3 3 7" xfId="4764" xr:uid="{00000000-0005-0000-0000-0000A0150000}"/>
    <cellStyle name="Normal 4 4 3 3 7 2" xfId="14090" xr:uid="{72F0EFD7-CF61-4C6B-9DC6-8582830B97DD}"/>
    <cellStyle name="Normal 4 4 3 3 8" xfId="9030" xr:uid="{F975DAAD-4546-4770-9976-5C5C66DA227B}"/>
    <cellStyle name="Normal 4 4 3 3 9" xfId="9873" xr:uid="{292307EB-B27D-42E7-BC40-D858A863F129}"/>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6EE9E7E5-5E54-46B6-92DA-DC970388E6A3}"/>
    <cellStyle name="Normal 4 4 3 4 2 3" xfId="12428" xr:uid="{4607084B-66C7-4E21-BD94-45874ED30918}"/>
    <cellStyle name="Normal 4 4 3 4 3" xfId="5174" xr:uid="{00000000-0005-0000-0000-0000A4150000}"/>
    <cellStyle name="Normal 4 4 3 4 3 2" xfId="14500" xr:uid="{2AA8BC21-399F-4BA7-81AF-08986925A67E}"/>
    <cellStyle name="Normal 4 4 3 4 4" xfId="9248" xr:uid="{6C5F877B-48E6-47C2-B849-E53F373D5A86}"/>
    <cellStyle name="Normal 4 4 3 4 5" xfId="10283" xr:uid="{6F1AE83B-5F4F-48BB-89E3-B51492A4EAA7}"/>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6CD79542-DEB5-43B8-8985-4CC5ABE43A31}"/>
    <cellStyle name="Normal 4 4 3 5 2 3" xfId="12841" xr:uid="{491A894F-2915-429C-8291-F2ADF03DB54C}"/>
    <cellStyle name="Normal 4 4 3 5 3" xfId="5587" xr:uid="{00000000-0005-0000-0000-0000A8150000}"/>
    <cellStyle name="Normal 4 4 3 5 3 2" xfId="14913" xr:uid="{D97228A3-C8CF-4C7B-8BA9-80C98D85CF0F}"/>
    <cellStyle name="Normal 4 4 3 5 4" xfId="10696" xr:uid="{22F8F6E2-3BF9-4836-B0CB-4C3885080FF8}"/>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2B4B4144-A594-47C8-BE16-C6A1A170A802}"/>
    <cellStyle name="Normal 4 4 3 6 2 3" xfId="13254" xr:uid="{629873A3-190B-4727-9DCE-5179FBF770FC}"/>
    <cellStyle name="Normal 4 4 3 6 3" xfId="6000" xr:uid="{00000000-0005-0000-0000-0000AC150000}"/>
    <cellStyle name="Normal 4 4 3 6 3 2" xfId="15326" xr:uid="{54C33514-FF8B-4850-894C-2A80ECFDBFB8}"/>
    <cellStyle name="Normal 4 4 3 6 4" xfId="11109" xr:uid="{B60C64A0-1684-43B2-8C4B-9191FD44A5C3}"/>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FAAD9459-B12C-448E-B00B-B151B7ECE374}"/>
    <cellStyle name="Normal 4 4 3 7 2 3" xfId="13667" xr:uid="{BC777DDA-B100-4737-9140-030D72E47C64}"/>
    <cellStyle name="Normal 4 4 3 7 3" xfId="6413" xr:uid="{00000000-0005-0000-0000-0000B0150000}"/>
    <cellStyle name="Normal 4 4 3 7 3 2" xfId="15739" xr:uid="{BDBAFBD3-5698-49AF-9A69-DA1CD5855A93}"/>
    <cellStyle name="Normal 4 4 3 7 4" xfId="11522" xr:uid="{BD172602-7654-4C4F-A5F7-37FDCB29B7B9}"/>
    <cellStyle name="Normal 4 4 3 8" xfId="2543" xr:uid="{00000000-0005-0000-0000-0000B1150000}"/>
    <cellStyle name="Normal 4 4 3 8 2" xfId="6826" xr:uid="{00000000-0005-0000-0000-0000B2150000}"/>
    <cellStyle name="Normal 4 4 3 8 2 2" xfId="16152" xr:uid="{1DD2C76E-29CA-4F5F-88D7-1946AE81D5C6}"/>
    <cellStyle name="Normal 4 4 3 8 3" xfId="11935" xr:uid="{30A5CD1F-EB36-4723-BD46-3E2D99DC8D05}"/>
    <cellStyle name="Normal 4 4 3 9" xfId="4761" xr:uid="{00000000-0005-0000-0000-0000B3150000}"/>
    <cellStyle name="Normal 4 4 3 9 2" xfId="14087" xr:uid="{E8803FA1-B886-4296-91CD-DAE544E89E8A}"/>
    <cellStyle name="Normal 4 4 4" xfId="391" xr:uid="{00000000-0005-0000-0000-0000B4150000}"/>
    <cellStyle name="Normal 4 4 4 10" xfId="9874" xr:uid="{6B1744B3-1E78-4BCA-88F6-C72C5C50DC13}"/>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1C0BDA66-0318-4CDD-A015-083DCBF4ECF2}"/>
    <cellStyle name="Normal 4 4 4 2 2 2 3" xfId="12433" xr:uid="{0E2F27B3-E901-4252-8EB8-08F8D54B51C6}"/>
    <cellStyle name="Normal 4 4 4 2 2 3" xfId="5179" xr:uid="{00000000-0005-0000-0000-0000B9150000}"/>
    <cellStyle name="Normal 4 4 4 2 2 3 2" xfId="14505" xr:uid="{0DECA5A3-DBF0-46B6-A6AA-77A49388AB61}"/>
    <cellStyle name="Normal 4 4 4 2 2 4" xfId="9484" xr:uid="{69910E0C-08C8-41C5-A6FC-61B52F6CD538}"/>
    <cellStyle name="Normal 4 4 4 2 2 5" xfId="10288" xr:uid="{014DC4D2-38EE-45F0-97BA-E7270A3C2260}"/>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91573BC5-02A9-435C-B33B-F47F7390F3FA}"/>
    <cellStyle name="Normal 4 4 4 2 3 2 3" xfId="12846" xr:uid="{CB45B57E-9891-4510-B49A-D4093B9CF75C}"/>
    <cellStyle name="Normal 4 4 4 2 3 3" xfId="5592" xr:uid="{00000000-0005-0000-0000-0000BD150000}"/>
    <cellStyle name="Normal 4 4 4 2 3 3 2" xfId="14918" xr:uid="{EC9F99C6-EB72-4758-A9CD-577229E458EF}"/>
    <cellStyle name="Normal 4 4 4 2 3 4" xfId="10701" xr:uid="{0B380B33-633C-4CE9-A8EB-7E080622816F}"/>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C8126080-9CBE-4C59-82F5-35A385CBCAD0}"/>
    <cellStyle name="Normal 4 4 4 2 4 2 3" xfId="13259" xr:uid="{522222A4-BC1E-4628-849D-1D77BB4E79E3}"/>
    <cellStyle name="Normal 4 4 4 2 4 3" xfId="6005" xr:uid="{00000000-0005-0000-0000-0000C1150000}"/>
    <cellStyle name="Normal 4 4 4 2 4 3 2" xfId="15331" xr:uid="{96CE5E11-07C3-4FED-B7AA-5C7AE0F54A3D}"/>
    <cellStyle name="Normal 4 4 4 2 4 4" xfId="11114" xr:uid="{C2119B29-CD1D-4DD1-8F73-3A202334981C}"/>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0E5590E7-1B69-4E8C-8B06-0A0C860283A3}"/>
    <cellStyle name="Normal 4 4 4 2 5 2 3" xfId="13672" xr:uid="{2B32BD64-90AE-45BE-898E-41FA08121FB7}"/>
    <cellStyle name="Normal 4 4 4 2 5 3" xfId="6418" xr:uid="{00000000-0005-0000-0000-0000C5150000}"/>
    <cellStyle name="Normal 4 4 4 2 5 3 2" xfId="15744" xr:uid="{98AC8A3C-1CAC-4DDD-8C87-315789B7267C}"/>
    <cellStyle name="Normal 4 4 4 2 5 4" xfId="11527" xr:uid="{53E370E7-EEF7-4B02-88ED-9402B958A3A7}"/>
    <cellStyle name="Normal 4 4 4 2 6" xfId="2548" xr:uid="{00000000-0005-0000-0000-0000C6150000}"/>
    <cellStyle name="Normal 4 4 4 2 6 2" xfId="6831" xr:uid="{00000000-0005-0000-0000-0000C7150000}"/>
    <cellStyle name="Normal 4 4 4 2 6 2 2" xfId="16157" xr:uid="{95E37CAC-FA4A-45B2-983D-C9AE759564F1}"/>
    <cellStyle name="Normal 4 4 4 2 6 3" xfId="11940" xr:uid="{C660C53B-FECA-418B-9CB9-EE8667C1ED37}"/>
    <cellStyle name="Normal 4 4 4 2 7" xfId="4766" xr:uid="{00000000-0005-0000-0000-0000C8150000}"/>
    <cellStyle name="Normal 4 4 4 2 7 2" xfId="14092" xr:uid="{AA2ABBAE-D1D1-45D9-8F0E-5E2224542C0C}"/>
    <cellStyle name="Normal 4 4 4 2 8" xfId="9059" xr:uid="{76617FCA-DBA6-4291-BD32-6340A19903F7}"/>
    <cellStyle name="Normal 4 4 4 2 9" xfId="9875" xr:uid="{6BBEBB2B-F01F-48AC-A4F0-29E3147CB412}"/>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7E3D0B40-DF7A-4BED-8FD9-9FEF66560EF8}"/>
    <cellStyle name="Normal 4 4 4 3 2 3" xfId="12432" xr:uid="{1C7CABE2-15AC-4142-A946-11E367B35787}"/>
    <cellStyle name="Normal 4 4 4 3 3" xfId="5178" xr:uid="{00000000-0005-0000-0000-0000CC150000}"/>
    <cellStyle name="Normal 4 4 4 3 3 2" xfId="14504" xr:uid="{65CCE59D-BA4F-40CC-8C97-4B0222F5CF5B}"/>
    <cellStyle name="Normal 4 4 4 3 4" xfId="9277" xr:uid="{DD01CD29-2559-4BCC-919C-99D1D75C445F}"/>
    <cellStyle name="Normal 4 4 4 3 5" xfId="10287" xr:uid="{926193AC-19F2-4B04-BADD-7701D7F46F8E}"/>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38890D13-D94F-4585-919F-E004A693144E}"/>
    <cellStyle name="Normal 4 4 4 4 2 3" xfId="12845" xr:uid="{456F9E2C-56AC-441F-A26A-9DC94A1971E7}"/>
    <cellStyle name="Normal 4 4 4 4 3" xfId="5591" xr:uid="{00000000-0005-0000-0000-0000D0150000}"/>
    <cellStyle name="Normal 4 4 4 4 3 2" xfId="14917" xr:uid="{717E524F-383F-4CDE-94DD-2891D2874516}"/>
    <cellStyle name="Normal 4 4 4 4 4" xfId="10700" xr:uid="{6AA158AB-13C0-4340-BFB5-06FA0AE31875}"/>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ABD61BB4-7DA7-4687-A372-FA462A2CD38F}"/>
    <cellStyle name="Normal 4 4 4 5 2 3" xfId="13258" xr:uid="{393124C0-72E6-4681-8372-6E8119B9FE44}"/>
    <cellStyle name="Normal 4 4 4 5 3" xfId="6004" xr:uid="{00000000-0005-0000-0000-0000D4150000}"/>
    <cellStyle name="Normal 4 4 4 5 3 2" xfId="15330" xr:uid="{F8979A34-1898-4591-85CE-BD830DCF8770}"/>
    <cellStyle name="Normal 4 4 4 5 4" xfId="11113" xr:uid="{67C6913B-5C6A-4814-BDB2-EAF7C7348775}"/>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7FE07045-8422-4C23-90A2-1E0D1FEF8850}"/>
    <cellStyle name="Normal 4 4 4 6 2 3" xfId="13671" xr:uid="{CCD5594C-BA72-4FC6-9A73-D6A9C378F692}"/>
    <cellStyle name="Normal 4 4 4 6 3" xfId="6417" xr:uid="{00000000-0005-0000-0000-0000D8150000}"/>
    <cellStyle name="Normal 4 4 4 6 3 2" xfId="15743" xr:uid="{6A4701A4-BB6C-41D0-9BD5-2D9761761A0D}"/>
    <cellStyle name="Normal 4 4 4 6 4" xfId="11526" xr:uid="{77FA5B97-7E9D-4466-906F-DD40A5F52CF4}"/>
    <cellStyle name="Normal 4 4 4 7" xfId="2547" xr:uid="{00000000-0005-0000-0000-0000D9150000}"/>
    <cellStyle name="Normal 4 4 4 7 2" xfId="6830" xr:uid="{00000000-0005-0000-0000-0000DA150000}"/>
    <cellStyle name="Normal 4 4 4 7 2 2" xfId="16156" xr:uid="{2B2B5C55-5DEC-41CE-B057-0A75D36B5142}"/>
    <cellStyle name="Normal 4 4 4 7 3" xfId="11939" xr:uid="{9C725C32-BE34-4FED-BDD8-ED4A2BF7D8F1}"/>
    <cellStyle name="Normal 4 4 4 8" xfId="4765" xr:uid="{00000000-0005-0000-0000-0000DB150000}"/>
    <cellStyle name="Normal 4 4 4 8 2" xfId="14091" xr:uid="{A0AEDE43-CAA5-46A1-90E7-CB7AC5B78A52}"/>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70AB40A5-B884-43D5-8C08-5D36EC2BBEB1}"/>
    <cellStyle name="Normal 4 4 5 2 2 3" xfId="12434" xr:uid="{368FE3D1-2BBD-4658-AB59-BBA2E72CC41E}"/>
    <cellStyle name="Normal 4 4 5 2 3" xfId="5180" xr:uid="{00000000-0005-0000-0000-0000E0150000}"/>
    <cellStyle name="Normal 4 4 5 2 3 2" xfId="14506" xr:uid="{622E054E-CE9A-40A2-AB31-A38F69B3F4B6}"/>
    <cellStyle name="Normal 4 4 5 2 4" xfId="9393" xr:uid="{C2991CC4-4E0B-46C4-B338-C6A1C9BA2DE9}"/>
    <cellStyle name="Normal 4 4 5 2 5" xfId="10289" xr:uid="{00795537-44E6-4C56-A03C-4B780DCC9F19}"/>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628DCF44-7C1E-43C6-8A34-11714D06A9F6}"/>
    <cellStyle name="Normal 4 4 5 3 2 3" xfId="12847" xr:uid="{AEDEECD1-71B2-4BBF-A939-89964DEF6435}"/>
    <cellStyle name="Normal 4 4 5 3 3" xfId="5593" xr:uid="{00000000-0005-0000-0000-0000E4150000}"/>
    <cellStyle name="Normal 4 4 5 3 3 2" xfId="14919" xr:uid="{58E3D1C2-9913-4C1B-BD86-1A5018EDA965}"/>
    <cellStyle name="Normal 4 4 5 3 4" xfId="10702" xr:uid="{35810CD8-8D1E-47A6-B945-3BA0E1E87317}"/>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2B34FAC1-1CCA-4DED-AE16-CFDFA1A8F73C}"/>
    <cellStyle name="Normal 4 4 5 4 2 3" xfId="13260" xr:uid="{08B9EA78-6445-4B73-B940-62C2BD6731FB}"/>
    <cellStyle name="Normal 4 4 5 4 3" xfId="6006" xr:uid="{00000000-0005-0000-0000-0000E8150000}"/>
    <cellStyle name="Normal 4 4 5 4 3 2" xfId="15332" xr:uid="{7F8087BE-35ED-420B-806A-2A648FDEA900}"/>
    <cellStyle name="Normal 4 4 5 4 4" xfId="11115" xr:uid="{2A995D98-C586-44A0-BE3C-F41D1AE96152}"/>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CD84B060-33CE-4AC5-8F3D-B5FBC3346B65}"/>
    <cellStyle name="Normal 4 4 5 5 2 3" xfId="13673" xr:uid="{8DA561E7-D06B-481D-BB99-D27C63A5050B}"/>
    <cellStyle name="Normal 4 4 5 5 3" xfId="6419" xr:uid="{00000000-0005-0000-0000-0000EC150000}"/>
    <cellStyle name="Normal 4 4 5 5 3 2" xfId="15745" xr:uid="{F19DAF81-6A3A-402E-BCE1-FA8DD43F2AF3}"/>
    <cellStyle name="Normal 4 4 5 5 4" xfId="11528" xr:uid="{9E3E05A9-FA02-4B2D-8932-E366A7E5B4EF}"/>
    <cellStyle name="Normal 4 4 5 6" xfId="2549" xr:uid="{00000000-0005-0000-0000-0000ED150000}"/>
    <cellStyle name="Normal 4 4 5 6 2" xfId="6832" xr:uid="{00000000-0005-0000-0000-0000EE150000}"/>
    <cellStyle name="Normal 4 4 5 6 2 2" xfId="16158" xr:uid="{83650855-1FAC-4F45-B0D3-0D08315A530B}"/>
    <cellStyle name="Normal 4 4 5 6 3" xfId="11941" xr:uid="{38E8F916-8D97-4D55-A625-BC710EBA1C04}"/>
    <cellStyle name="Normal 4 4 5 7" xfId="4767" xr:uid="{00000000-0005-0000-0000-0000EF150000}"/>
    <cellStyle name="Normal 4 4 5 7 2" xfId="14093" xr:uid="{536E3B14-E471-4C75-ADD3-4A1DCCF23969}"/>
    <cellStyle name="Normal 4 4 5 8" xfId="8968" xr:uid="{BE877DDE-435D-4CBA-84F2-0372D1DDE771}"/>
    <cellStyle name="Normal 4 4 5 9" xfId="9876" xr:uid="{36B4F036-CF15-497D-A9F0-5AD3EB075022}"/>
    <cellStyle name="Normal 4 4 6" xfId="853" xr:uid="{00000000-0005-0000-0000-0000F0150000}"/>
    <cellStyle name="Normal 4 4 6 2" xfId="3088" xr:uid="{00000000-0005-0000-0000-0000F1150000}"/>
    <cellStyle name="Normal 4 4 6 2 2" xfId="7310" xr:uid="{00000000-0005-0000-0000-0000F2150000}"/>
    <cellStyle name="Normal 4 4 6 2 2 2" xfId="16636" xr:uid="{C10B4D55-EB9C-4AC0-BA54-EEC52624AB88}"/>
    <cellStyle name="Normal 4 4 6 2 3" xfId="12419" xr:uid="{5AB2D977-246D-4315-8E06-FF49B5810AE6}"/>
    <cellStyle name="Normal 4 4 6 3" xfId="5165" xr:uid="{00000000-0005-0000-0000-0000F3150000}"/>
    <cellStyle name="Normal 4 4 6 3 2" xfId="14491" xr:uid="{C9B587B3-4103-41BB-A3C7-6E9C5D53802C}"/>
    <cellStyle name="Normal 4 4 6 4" xfId="9171" xr:uid="{C474601B-95F0-4C9E-AB77-B3E61D2A21D7}"/>
    <cellStyle name="Normal 4 4 6 5" xfId="10274" xr:uid="{43EA4AE8-6EEA-4F21-AB7A-14C6EF2B7D34}"/>
    <cellStyle name="Normal 4 4 7" xfId="1271" xr:uid="{00000000-0005-0000-0000-0000F4150000}"/>
    <cellStyle name="Normal 4 4 7 2" xfId="3501" xr:uid="{00000000-0005-0000-0000-0000F5150000}"/>
    <cellStyle name="Normal 4 4 7 2 2" xfId="7723" xr:uid="{00000000-0005-0000-0000-0000F6150000}"/>
    <cellStyle name="Normal 4 4 7 2 2 2" xfId="17049" xr:uid="{93249CB9-617C-4376-926D-9412D1232C42}"/>
    <cellStyle name="Normal 4 4 7 2 3" xfId="12832" xr:uid="{20F36288-8B6F-4424-9575-7D2810E2EF47}"/>
    <cellStyle name="Normal 4 4 7 3" xfId="5578" xr:uid="{00000000-0005-0000-0000-0000F7150000}"/>
    <cellStyle name="Normal 4 4 7 3 2" xfId="14904" xr:uid="{07A05A2B-B6E6-4320-B8BD-345C9F25DEFC}"/>
    <cellStyle name="Normal 4 4 7 4" xfId="10687" xr:uid="{8370AF06-6AC6-47DC-8DCA-337DB1E6D2D4}"/>
    <cellStyle name="Normal 4 4 8" xfId="1684" xr:uid="{00000000-0005-0000-0000-0000F8150000}"/>
    <cellStyle name="Normal 4 4 8 2" xfId="3914" xr:uid="{00000000-0005-0000-0000-0000F9150000}"/>
    <cellStyle name="Normal 4 4 8 2 2" xfId="8136" xr:uid="{00000000-0005-0000-0000-0000FA150000}"/>
    <cellStyle name="Normal 4 4 8 2 2 2" xfId="17462" xr:uid="{66CE56B3-C321-4575-950E-1A29437FE0B4}"/>
    <cellStyle name="Normal 4 4 8 2 3" xfId="13245" xr:uid="{67FE972F-46C4-451E-B89B-281CE431B5EB}"/>
    <cellStyle name="Normal 4 4 8 3" xfId="5991" xr:uid="{00000000-0005-0000-0000-0000FB150000}"/>
    <cellStyle name="Normal 4 4 8 3 2" xfId="15317" xr:uid="{1E8D1042-5C53-4B4D-87DC-983F9C1CCAB4}"/>
    <cellStyle name="Normal 4 4 8 4" xfId="11100" xr:uid="{2E9AF0A8-9777-41B8-977A-264E03EF48DC}"/>
    <cellStyle name="Normal 4 4 9" xfId="2098" xr:uid="{00000000-0005-0000-0000-0000FC150000}"/>
    <cellStyle name="Normal 4 4 9 2" xfId="4327" xr:uid="{00000000-0005-0000-0000-0000FD150000}"/>
    <cellStyle name="Normal 4 4 9 2 2" xfId="8549" xr:uid="{00000000-0005-0000-0000-0000FE150000}"/>
    <cellStyle name="Normal 4 4 9 2 2 2" xfId="17875" xr:uid="{FA8EFAFD-382F-4AD0-B4A8-38E273DA815F}"/>
    <cellStyle name="Normal 4 4 9 2 3" xfId="13658" xr:uid="{891E64CB-D0AB-49DD-82B1-516DA11A04A0}"/>
    <cellStyle name="Normal 4 4 9 3" xfId="6404" xr:uid="{00000000-0005-0000-0000-0000FF150000}"/>
    <cellStyle name="Normal 4 4 9 3 2" xfId="15730" xr:uid="{AD8ADAA4-7CEF-4DD9-A102-2027A87FB50E}"/>
    <cellStyle name="Normal 4 4 9 4" xfId="11513" xr:uid="{E4682B63-AC6B-4764-8C15-A01DDB120D9E}"/>
    <cellStyle name="Normal 4 5" xfId="394" xr:uid="{00000000-0005-0000-0000-000000160000}"/>
    <cellStyle name="Normal 4 6" xfId="395" xr:uid="{00000000-0005-0000-0000-000001160000}"/>
    <cellStyle name="Normal 4 6 10" xfId="4768" xr:uid="{00000000-0005-0000-0000-000002160000}"/>
    <cellStyle name="Normal 4 6 10 2" xfId="14094" xr:uid="{158DF97A-63B1-428C-BA83-C150164CFFB1}"/>
    <cellStyle name="Normal 4 6 11" xfId="8772" xr:uid="{23628FEE-4113-4B2C-B2A0-0106FC7F55C2}"/>
    <cellStyle name="Normal 4 6 12" xfId="9877" xr:uid="{3A789262-94E3-461E-AF91-92CE3AF2A353}"/>
    <cellStyle name="Normal 4 6 2" xfId="396" xr:uid="{00000000-0005-0000-0000-000003160000}"/>
    <cellStyle name="Normal 4 6 2 10" xfId="8825" xr:uid="{C3062495-9D56-441B-95F6-B73E7DAC524C}"/>
    <cellStyle name="Normal 4 6 2 11" xfId="9878" xr:uid="{DD6CA843-D453-4949-8406-B000E0DE9B4A}"/>
    <cellStyle name="Normal 4 6 2 2" xfId="397" xr:uid="{00000000-0005-0000-0000-000004160000}"/>
    <cellStyle name="Normal 4 6 2 2 10" xfId="9879" xr:uid="{A83DE149-8EC0-449C-A01C-4CC457045614}"/>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A7C997C3-07E8-4D00-94C5-27A1248B62B5}"/>
    <cellStyle name="Normal 4 6 2 2 2 2 2 3" xfId="12438" xr:uid="{8CF0F006-5D1C-49EF-A90B-B7DB144694CB}"/>
    <cellStyle name="Normal 4 6 2 2 2 2 3" xfId="5184" xr:uid="{00000000-0005-0000-0000-000009160000}"/>
    <cellStyle name="Normal 4 6 2 2 2 2 3 2" xfId="14510" xr:uid="{6795FE9D-AC2C-4D53-B3AE-4AE31EC1E2B2}"/>
    <cellStyle name="Normal 4 6 2 2 2 2 4" xfId="9560" xr:uid="{04DAEE11-A96E-4522-8546-8A0C107E12B9}"/>
    <cellStyle name="Normal 4 6 2 2 2 2 5" xfId="10293" xr:uid="{1D507C67-DA5B-4E4E-895B-C47C79F77D8E}"/>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1CB3E6F6-4B0B-4FD3-A063-FEB91FF947E4}"/>
    <cellStyle name="Normal 4 6 2 2 2 3 2 3" xfId="12851" xr:uid="{602B2EA1-7DF7-4C1B-8942-033661CA6C68}"/>
    <cellStyle name="Normal 4 6 2 2 2 3 3" xfId="5597" xr:uid="{00000000-0005-0000-0000-00000D160000}"/>
    <cellStyle name="Normal 4 6 2 2 2 3 3 2" xfId="14923" xr:uid="{1D328ECF-00CB-4341-A749-D9D3BA599F25}"/>
    <cellStyle name="Normal 4 6 2 2 2 3 4" xfId="10706" xr:uid="{A4EE9619-977E-4B44-A0FB-9E50BB3C8C78}"/>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A34430A5-DD92-4674-9207-C1186B841523}"/>
    <cellStyle name="Normal 4 6 2 2 2 4 2 3" xfId="13264" xr:uid="{E423B74D-43A3-482B-9EAE-A1CD42B4C237}"/>
    <cellStyle name="Normal 4 6 2 2 2 4 3" xfId="6010" xr:uid="{00000000-0005-0000-0000-000011160000}"/>
    <cellStyle name="Normal 4 6 2 2 2 4 3 2" xfId="15336" xr:uid="{8FD342FA-FC23-4A26-AB38-A4ABC60A7AB0}"/>
    <cellStyle name="Normal 4 6 2 2 2 4 4" xfId="11119" xr:uid="{7E3A6BF5-29E7-446D-94FD-D27902AE2B9B}"/>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0C2BCD8E-3E67-44D0-B846-8A52FEB3F241}"/>
    <cellStyle name="Normal 4 6 2 2 2 5 2 3" xfId="13677" xr:uid="{80957E40-4D85-4BD2-B8B6-B6B088C91A65}"/>
    <cellStyle name="Normal 4 6 2 2 2 5 3" xfId="6423" xr:uid="{00000000-0005-0000-0000-000015160000}"/>
    <cellStyle name="Normal 4 6 2 2 2 5 3 2" xfId="15749" xr:uid="{54CD7760-D2DF-4969-AEE7-6E699D6BE6D1}"/>
    <cellStyle name="Normal 4 6 2 2 2 5 4" xfId="11532" xr:uid="{088B6B9D-BF10-4E51-8077-48435EEF84CB}"/>
    <cellStyle name="Normal 4 6 2 2 2 6" xfId="2553" xr:uid="{00000000-0005-0000-0000-000016160000}"/>
    <cellStyle name="Normal 4 6 2 2 2 6 2" xfId="6836" xr:uid="{00000000-0005-0000-0000-000017160000}"/>
    <cellStyle name="Normal 4 6 2 2 2 6 2 2" xfId="16162" xr:uid="{C945F1C9-EBE7-4675-A344-929A169A6381}"/>
    <cellStyle name="Normal 4 6 2 2 2 6 3" xfId="11945" xr:uid="{B44A146E-2172-4954-AB1E-46D99A1BE6E2}"/>
    <cellStyle name="Normal 4 6 2 2 2 7" xfId="4771" xr:uid="{00000000-0005-0000-0000-000018160000}"/>
    <cellStyle name="Normal 4 6 2 2 2 7 2" xfId="14097" xr:uid="{E6DE7D50-DADF-4C43-A231-29B9FC5E4C1E}"/>
    <cellStyle name="Normal 4 6 2 2 2 8" xfId="9135" xr:uid="{2F4C420F-13DD-45DD-99DD-C7AFF7CD7823}"/>
    <cellStyle name="Normal 4 6 2 2 2 9" xfId="9880" xr:uid="{A09E802C-4387-4216-ADF4-B4A10DAC22D9}"/>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3C6B89EF-C9DA-4C2A-8D91-4B967685F787}"/>
    <cellStyle name="Normal 4 6 2 2 3 2 3" xfId="12437" xr:uid="{894FDEC1-61E6-45A5-B340-43AB539EC137}"/>
    <cellStyle name="Normal 4 6 2 2 3 3" xfId="5183" xr:uid="{00000000-0005-0000-0000-00001C160000}"/>
    <cellStyle name="Normal 4 6 2 2 3 3 2" xfId="14509" xr:uid="{3F35909F-B522-4E39-9CF4-CD3535B5F99E}"/>
    <cellStyle name="Normal 4 6 2 2 3 4" xfId="9353" xr:uid="{60C7EC16-17DE-43AF-A246-41C667B376B7}"/>
    <cellStyle name="Normal 4 6 2 2 3 5" xfId="10292" xr:uid="{F689153D-71CD-4B52-A841-823C37DFC5D3}"/>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0765F727-C15E-4397-8ABB-0F986100E99F}"/>
    <cellStyle name="Normal 4 6 2 2 4 2 3" xfId="12850" xr:uid="{94064C2A-6966-432D-BAC3-0C819E5AE8CD}"/>
    <cellStyle name="Normal 4 6 2 2 4 3" xfId="5596" xr:uid="{00000000-0005-0000-0000-000020160000}"/>
    <cellStyle name="Normal 4 6 2 2 4 3 2" xfId="14922" xr:uid="{277BA2FE-95A7-44B3-A9F0-E120424BD852}"/>
    <cellStyle name="Normal 4 6 2 2 4 4" xfId="10705" xr:uid="{E623CFDF-BA9A-4105-9AD9-5661C9A45717}"/>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1026B001-9878-4095-BB2D-AF54311783E6}"/>
    <cellStyle name="Normal 4 6 2 2 5 2 3" xfId="13263" xr:uid="{B3707300-477F-40E0-B1A8-8C13C03EF9B4}"/>
    <cellStyle name="Normal 4 6 2 2 5 3" xfId="6009" xr:uid="{00000000-0005-0000-0000-000024160000}"/>
    <cellStyle name="Normal 4 6 2 2 5 3 2" xfId="15335" xr:uid="{2A334402-A34A-4152-AC24-1D8C679FC7B1}"/>
    <cellStyle name="Normal 4 6 2 2 5 4" xfId="11118" xr:uid="{0392D58C-3216-433D-AA68-3FD2CC58F328}"/>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933FAC90-F88B-4277-BC0E-A467830B36B4}"/>
    <cellStyle name="Normal 4 6 2 2 6 2 3" xfId="13676" xr:uid="{851C1527-C083-415B-809E-AB984301438E}"/>
    <cellStyle name="Normal 4 6 2 2 6 3" xfId="6422" xr:uid="{00000000-0005-0000-0000-000028160000}"/>
    <cellStyle name="Normal 4 6 2 2 6 3 2" xfId="15748" xr:uid="{7097872B-7E4C-41E0-8375-426278FDAE0A}"/>
    <cellStyle name="Normal 4 6 2 2 6 4" xfId="11531" xr:uid="{206FAE51-E409-4248-B2D5-66E8C0E43C71}"/>
    <cellStyle name="Normal 4 6 2 2 7" xfId="2552" xr:uid="{00000000-0005-0000-0000-000029160000}"/>
    <cellStyle name="Normal 4 6 2 2 7 2" xfId="6835" xr:uid="{00000000-0005-0000-0000-00002A160000}"/>
    <cellStyle name="Normal 4 6 2 2 7 2 2" xfId="16161" xr:uid="{DE498802-BB90-4E99-897F-34BCE3FFAA70}"/>
    <cellStyle name="Normal 4 6 2 2 7 3" xfId="11944" xr:uid="{F3D9DAD3-95E5-4D6A-9FD6-6EE4B64E072E}"/>
    <cellStyle name="Normal 4 6 2 2 8" xfId="4770" xr:uid="{00000000-0005-0000-0000-00002B160000}"/>
    <cellStyle name="Normal 4 6 2 2 8 2" xfId="14096" xr:uid="{642CE81D-9DDA-404A-A2E9-6A0CB9C01C58}"/>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8CBBFE3E-2F5E-4D4B-ABCB-D2B6D36EC155}"/>
    <cellStyle name="Normal 4 6 2 3 2 2 3" xfId="12439" xr:uid="{6D3399F9-B8D2-44ED-8956-61C00FAD2AEE}"/>
    <cellStyle name="Normal 4 6 2 3 2 3" xfId="5185" xr:uid="{00000000-0005-0000-0000-000030160000}"/>
    <cellStyle name="Normal 4 6 2 3 2 3 2" xfId="14511" xr:uid="{090C0BB1-51A6-4B71-87D3-A0DC137E981A}"/>
    <cellStyle name="Normal 4 6 2 3 2 4" xfId="9457" xr:uid="{E86AED2D-42AD-49DE-9461-1FA72B82C89E}"/>
    <cellStyle name="Normal 4 6 2 3 2 5" xfId="10294" xr:uid="{F04F8070-F53E-49C2-9C3D-D39C996E7122}"/>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CCF05940-F186-41BD-B53C-2530220F39AB}"/>
    <cellStyle name="Normal 4 6 2 3 3 2 3" xfId="12852" xr:uid="{C070F71B-EB35-412C-89ED-1B3DDA0CE4AE}"/>
    <cellStyle name="Normal 4 6 2 3 3 3" xfId="5598" xr:uid="{00000000-0005-0000-0000-000034160000}"/>
    <cellStyle name="Normal 4 6 2 3 3 3 2" xfId="14924" xr:uid="{3E291B50-92D5-4CF1-A469-F907C8203391}"/>
    <cellStyle name="Normal 4 6 2 3 3 4" xfId="10707" xr:uid="{486EEC92-58E6-4569-BD53-F3FE42CA64D0}"/>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BE4A0D09-F807-455C-AE66-3B9D720BC985}"/>
    <cellStyle name="Normal 4 6 2 3 4 2 3" xfId="13265" xr:uid="{56F0BC9B-6F4B-41A7-B72B-D93AEC2D30E4}"/>
    <cellStyle name="Normal 4 6 2 3 4 3" xfId="6011" xr:uid="{00000000-0005-0000-0000-000038160000}"/>
    <cellStyle name="Normal 4 6 2 3 4 3 2" xfId="15337" xr:uid="{4F573CA9-34C3-424C-B9F9-4A7BD733CF3C}"/>
    <cellStyle name="Normal 4 6 2 3 4 4" xfId="11120" xr:uid="{ED121E69-1B95-420D-8043-1E3B9EB2CB5F}"/>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88796479-44E3-4794-9583-DFC4975CD615}"/>
    <cellStyle name="Normal 4 6 2 3 5 2 3" xfId="13678" xr:uid="{D1557317-FC67-41F8-9FCB-B6054C5B988B}"/>
    <cellStyle name="Normal 4 6 2 3 5 3" xfId="6424" xr:uid="{00000000-0005-0000-0000-00003C160000}"/>
    <cellStyle name="Normal 4 6 2 3 5 3 2" xfId="15750" xr:uid="{F344AC7C-9AA4-47A9-BAA5-0623ABC8D3B2}"/>
    <cellStyle name="Normal 4 6 2 3 5 4" xfId="11533" xr:uid="{9BEAE683-DE5F-482B-8F3C-08AD462126C5}"/>
    <cellStyle name="Normal 4 6 2 3 6" xfId="2554" xr:uid="{00000000-0005-0000-0000-00003D160000}"/>
    <cellStyle name="Normal 4 6 2 3 6 2" xfId="6837" xr:uid="{00000000-0005-0000-0000-00003E160000}"/>
    <cellStyle name="Normal 4 6 2 3 6 2 2" xfId="16163" xr:uid="{DD8527DE-C67C-45B3-8F66-627A33A05DA5}"/>
    <cellStyle name="Normal 4 6 2 3 6 3" xfId="11946" xr:uid="{D642CDB4-AF50-4F84-996D-9E69A1859F3D}"/>
    <cellStyle name="Normal 4 6 2 3 7" xfId="4772" xr:uid="{00000000-0005-0000-0000-00003F160000}"/>
    <cellStyle name="Normal 4 6 2 3 7 2" xfId="14098" xr:uid="{5DB221D7-F9C5-46E9-8EDC-FFB224E3BC54}"/>
    <cellStyle name="Normal 4 6 2 3 8" xfId="9032" xr:uid="{576A1DC5-5971-4772-803F-0A60F80D4C41}"/>
    <cellStyle name="Normal 4 6 2 3 9" xfId="9881" xr:uid="{166CDE1E-576B-47B5-9B91-9AF003247A51}"/>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B1B215B0-DD5B-4EE9-BF69-17CC1808DF2C}"/>
    <cellStyle name="Normal 4 6 2 4 2 3" xfId="12436" xr:uid="{214C01FA-F74A-48E7-B693-9FC95A828111}"/>
    <cellStyle name="Normal 4 6 2 4 3" xfId="5182" xr:uid="{00000000-0005-0000-0000-000043160000}"/>
    <cellStyle name="Normal 4 6 2 4 3 2" xfId="14508" xr:uid="{C4A7AF1E-8226-4DC8-86B8-E927F8E30399}"/>
    <cellStyle name="Normal 4 6 2 4 4" xfId="9250" xr:uid="{CBBC9A51-5203-4C00-93C7-FE7C973DCDD1}"/>
    <cellStyle name="Normal 4 6 2 4 5" xfId="10291" xr:uid="{83EAB0EB-0B97-4D24-B813-77D6E004806B}"/>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073F0162-D509-4937-A1F0-15A7CFD28B3D}"/>
    <cellStyle name="Normal 4 6 2 5 2 3" xfId="12849" xr:uid="{1A395453-24B1-4990-B5ED-B77442C25E29}"/>
    <cellStyle name="Normal 4 6 2 5 3" xfId="5595" xr:uid="{00000000-0005-0000-0000-000047160000}"/>
    <cellStyle name="Normal 4 6 2 5 3 2" xfId="14921" xr:uid="{8AD2589E-118C-4126-A973-AAFC522B8CE7}"/>
    <cellStyle name="Normal 4 6 2 5 4" xfId="10704" xr:uid="{7D8417EC-8F0C-40B7-89AE-27FD180FA78A}"/>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84384D79-9420-40A6-86CB-BCA011B5988F}"/>
    <cellStyle name="Normal 4 6 2 6 2 3" xfId="13262" xr:uid="{30AC51A6-EC9C-44B9-9845-041686ED1A89}"/>
    <cellStyle name="Normal 4 6 2 6 3" xfId="6008" xr:uid="{00000000-0005-0000-0000-00004B160000}"/>
    <cellStyle name="Normal 4 6 2 6 3 2" xfId="15334" xr:uid="{AE8BB620-EA25-4EA6-B20C-477C4111205F}"/>
    <cellStyle name="Normal 4 6 2 6 4" xfId="11117" xr:uid="{5D36E9CF-26E8-4786-8198-7ACB5158B3E5}"/>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B9BDB49A-C062-4BA3-AB4F-7D60DDAE4CF1}"/>
    <cellStyle name="Normal 4 6 2 7 2 3" xfId="13675" xr:uid="{E98E2876-974F-40FD-B8BC-A05F7853F9A0}"/>
    <cellStyle name="Normal 4 6 2 7 3" xfId="6421" xr:uid="{00000000-0005-0000-0000-00004F160000}"/>
    <cellStyle name="Normal 4 6 2 7 3 2" xfId="15747" xr:uid="{FD18E315-DBB3-4A3C-A6C0-33C756D7A1CC}"/>
    <cellStyle name="Normal 4 6 2 7 4" xfId="11530" xr:uid="{42627CCB-D0B8-4CE1-BE54-FF1DDD0CCB14}"/>
    <cellStyle name="Normal 4 6 2 8" xfId="2551" xr:uid="{00000000-0005-0000-0000-000050160000}"/>
    <cellStyle name="Normal 4 6 2 8 2" xfId="6834" xr:uid="{00000000-0005-0000-0000-000051160000}"/>
    <cellStyle name="Normal 4 6 2 8 2 2" xfId="16160" xr:uid="{78F3A6DC-6054-491A-954F-FF0BB8FFB3F6}"/>
    <cellStyle name="Normal 4 6 2 8 3" xfId="11943" xr:uid="{5A237168-1BDB-4EA9-81B9-995507F79C5D}"/>
    <cellStyle name="Normal 4 6 2 9" xfId="4769" xr:uid="{00000000-0005-0000-0000-000052160000}"/>
    <cellStyle name="Normal 4 6 2 9 2" xfId="14095" xr:uid="{BB5041FD-8A6E-44A4-A2CA-EC01776BB588}"/>
    <cellStyle name="Normal 4 6 3" xfId="400" xr:uid="{00000000-0005-0000-0000-000053160000}"/>
    <cellStyle name="Normal 4 6 3 10" xfId="9882" xr:uid="{DED82C4A-BB19-4125-9619-83CE96EF6D35}"/>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8A530F6B-1A2A-480C-AEE3-57BA75C5095C}"/>
    <cellStyle name="Normal 4 6 3 2 2 2 3" xfId="12441" xr:uid="{EBDC0A07-7CB5-4512-939E-EB80D563FFE1}"/>
    <cellStyle name="Normal 4 6 3 2 2 3" xfId="5187" xr:uid="{00000000-0005-0000-0000-000058160000}"/>
    <cellStyle name="Normal 4 6 3 2 2 3 2" xfId="14513" xr:uid="{9171F621-9A9C-4C6A-9BC6-0439AC99D9D7}"/>
    <cellStyle name="Normal 4 6 3 2 2 4" xfId="9507" xr:uid="{63E4C3EA-8BE6-4CDE-9E44-1D64049D4CF5}"/>
    <cellStyle name="Normal 4 6 3 2 2 5" xfId="10296" xr:uid="{72F9C5FD-5166-45DE-9C62-92AD97E455B5}"/>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5DE408FB-1E61-4FF3-94E4-208C069E903A}"/>
    <cellStyle name="Normal 4 6 3 2 3 2 3" xfId="12854" xr:uid="{26AD40A3-DD87-427F-B28C-4CC22A9EFCA6}"/>
    <cellStyle name="Normal 4 6 3 2 3 3" xfId="5600" xr:uid="{00000000-0005-0000-0000-00005C160000}"/>
    <cellStyle name="Normal 4 6 3 2 3 3 2" xfId="14926" xr:uid="{32790D8A-6D9D-447A-9CC5-14834A246939}"/>
    <cellStyle name="Normal 4 6 3 2 3 4" xfId="10709" xr:uid="{541C1BE0-7984-4430-88EF-2178455180EC}"/>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B1D12D82-F22B-43AB-B98B-C1F44C800DEC}"/>
    <cellStyle name="Normal 4 6 3 2 4 2 3" xfId="13267" xr:uid="{CDD7B2F9-F260-42DE-8444-EFCDAAA84F0B}"/>
    <cellStyle name="Normal 4 6 3 2 4 3" xfId="6013" xr:uid="{00000000-0005-0000-0000-000060160000}"/>
    <cellStyle name="Normal 4 6 3 2 4 3 2" xfId="15339" xr:uid="{05FF793B-D982-4DAF-9610-EB3CB0D149DE}"/>
    <cellStyle name="Normal 4 6 3 2 4 4" xfId="11122" xr:uid="{B0B51D24-0163-4A04-9794-C4DAD9BF770C}"/>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2FE9DE23-61B8-4FDA-978C-7604DC9255D0}"/>
    <cellStyle name="Normal 4 6 3 2 5 2 3" xfId="13680" xr:uid="{AC52CD76-E40D-4EBE-8D72-A76D4F31A017}"/>
    <cellStyle name="Normal 4 6 3 2 5 3" xfId="6426" xr:uid="{00000000-0005-0000-0000-000064160000}"/>
    <cellStyle name="Normal 4 6 3 2 5 3 2" xfId="15752" xr:uid="{3C534552-CED8-44DC-B902-18D7C3842EC0}"/>
    <cellStyle name="Normal 4 6 3 2 5 4" xfId="11535" xr:uid="{9A39ED1A-F2E3-4E29-AE41-FC44A15FBB12}"/>
    <cellStyle name="Normal 4 6 3 2 6" xfId="2556" xr:uid="{00000000-0005-0000-0000-000065160000}"/>
    <cellStyle name="Normal 4 6 3 2 6 2" xfId="6839" xr:uid="{00000000-0005-0000-0000-000066160000}"/>
    <cellStyle name="Normal 4 6 3 2 6 2 2" xfId="16165" xr:uid="{BC47751E-CD87-47AE-B48E-8C15D46C912E}"/>
    <cellStyle name="Normal 4 6 3 2 6 3" xfId="11948" xr:uid="{868D769D-7214-4BB1-B936-AB0921629806}"/>
    <cellStyle name="Normal 4 6 3 2 7" xfId="4774" xr:uid="{00000000-0005-0000-0000-000067160000}"/>
    <cellStyle name="Normal 4 6 3 2 7 2" xfId="14100" xr:uid="{EA159ECA-4B9E-4A8E-A326-A89B2BC8E54E}"/>
    <cellStyle name="Normal 4 6 3 2 8" xfId="9082" xr:uid="{B272D1AE-3713-4AD0-AE3F-D1A7344AD432}"/>
    <cellStyle name="Normal 4 6 3 2 9" xfId="9883" xr:uid="{A8557FE5-4E12-4A53-921B-48B12C5DD8C6}"/>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28F92601-A745-4907-BB48-46BF6C999BAD}"/>
    <cellStyle name="Normal 4 6 3 3 2 3" xfId="12440" xr:uid="{17D9BB23-BAB2-4829-B928-CFDD0C6C39C3}"/>
    <cellStyle name="Normal 4 6 3 3 3" xfId="5186" xr:uid="{00000000-0005-0000-0000-00006B160000}"/>
    <cellStyle name="Normal 4 6 3 3 3 2" xfId="14512" xr:uid="{DBFA058B-8021-407F-80BB-72C53BB3AD2A}"/>
    <cellStyle name="Normal 4 6 3 3 4" xfId="9300" xr:uid="{955A2E97-C871-4115-A4F5-A642AE2D2C4B}"/>
    <cellStyle name="Normal 4 6 3 3 5" xfId="10295" xr:uid="{1E3CEFD4-99F7-4863-89AA-83E28ECCC07E}"/>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BFFDA310-23D4-461C-9513-C500937BFE79}"/>
    <cellStyle name="Normal 4 6 3 4 2 3" xfId="12853" xr:uid="{A49041BF-51CB-4532-A453-6603853EA29C}"/>
    <cellStyle name="Normal 4 6 3 4 3" xfId="5599" xr:uid="{00000000-0005-0000-0000-00006F160000}"/>
    <cellStyle name="Normal 4 6 3 4 3 2" xfId="14925" xr:uid="{308159A6-B4FC-407D-A1FB-B19313B0235F}"/>
    <cellStyle name="Normal 4 6 3 4 4" xfId="10708" xr:uid="{928BB9EE-228A-4053-81AC-B05518974D86}"/>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9CE06159-04FA-47C3-AD07-95652F105623}"/>
    <cellStyle name="Normal 4 6 3 5 2 3" xfId="13266" xr:uid="{7EB4C13B-0FE4-4A73-A044-4F89508792E9}"/>
    <cellStyle name="Normal 4 6 3 5 3" xfId="6012" xr:uid="{00000000-0005-0000-0000-000073160000}"/>
    <cellStyle name="Normal 4 6 3 5 3 2" xfId="15338" xr:uid="{F2C1FBFE-617E-4A96-BC89-E8780F67F79E}"/>
    <cellStyle name="Normal 4 6 3 5 4" xfId="11121" xr:uid="{6005F0E9-D09B-47D8-B469-1A759D7D0689}"/>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7B2E1AC1-2F89-44AA-AA59-F8E8A127FBD6}"/>
    <cellStyle name="Normal 4 6 3 6 2 3" xfId="13679" xr:uid="{C5E1A605-049F-41F2-A6DA-FFD6D5DD1709}"/>
    <cellStyle name="Normal 4 6 3 6 3" xfId="6425" xr:uid="{00000000-0005-0000-0000-000077160000}"/>
    <cellStyle name="Normal 4 6 3 6 3 2" xfId="15751" xr:uid="{5C007780-DDFF-4696-9B4E-71D39B3910BF}"/>
    <cellStyle name="Normal 4 6 3 6 4" xfId="11534" xr:uid="{0BBB1F70-87D8-48FD-A0D2-F5212062C778}"/>
    <cellStyle name="Normal 4 6 3 7" xfId="2555" xr:uid="{00000000-0005-0000-0000-000078160000}"/>
    <cellStyle name="Normal 4 6 3 7 2" xfId="6838" xr:uid="{00000000-0005-0000-0000-000079160000}"/>
    <cellStyle name="Normal 4 6 3 7 2 2" xfId="16164" xr:uid="{8F45E067-3992-47B1-A571-12EA94BFE60F}"/>
    <cellStyle name="Normal 4 6 3 7 3" xfId="11947" xr:uid="{B9BF8641-70D3-4880-8062-3AD1D44C3F5D}"/>
    <cellStyle name="Normal 4 6 3 8" xfId="4773" xr:uid="{00000000-0005-0000-0000-00007A160000}"/>
    <cellStyle name="Normal 4 6 3 8 2" xfId="14099" xr:uid="{11DED728-C63F-491D-A1AF-32395C40BB1A}"/>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0290B340-298D-49EE-9C26-D75654523E63}"/>
    <cellStyle name="Normal 4 6 4 2 2 3" xfId="12442" xr:uid="{CDF1BF7E-1BE1-4F04-BB77-8478E98CB446}"/>
    <cellStyle name="Normal 4 6 4 2 3" xfId="5188" xr:uid="{00000000-0005-0000-0000-00007F160000}"/>
    <cellStyle name="Normal 4 6 4 2 3 2" xfId="14514" xr:uid="{4D951620-BD2F-4B8D-8B02-C6B0CC62C640}"/>
    <cellStyle name="Normal 4 6 4 2 4" xfId="9404" xr:uid="{D1BAB6D6-35EF-4C34-91EA-2EB17352CDF9}"/>
    <cellStyle name="Normal 4 6 4 2 5" xfId="10297" xr:uid="{186AF41B-78AB-489A-9E68-BCC6BA3F555E}"/>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2442251D-E2E9-4576-BCDD-3F50D5FB0E3A}"/>
    <cellStyle name="Normal 4 6 4 3 2 3" xfId="12855" xr:uid="{481336FC-D73E-4B68-AE3B-A86897AF47D8}"/>
    <cellStyle name="Normal 4 6 4 3 3" xfId="5601" xr:uid="{00000000-0005-0000-0000-000083160000}"/>
    <cellStyle name="Normal 4 6 4 3 3 2" xfId="14927" xr:uid="{E1E80FC5-8B49-464C-9B2A-2C12D523CFD1}"/>
    <cellStyle name="Normal 4 6 4 3 4" xfId="10710" xr:uid="{AB298C92-0583-4466-BEDE-99C80122E942}"/>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B28D2485-2CD8-4B79-80A8-A7EC97E65A07}"/>
    <cellStyle name="Normal 4 6 4 4 2 3" xfId="13268" xr:uid="{BE58CBB0-4911-4818-B994-61B2884C1C70}"/>
    <cellStyle name="Normal 4 6 4 4 3" xfId="6014" xr:uid="{00000000-0005-0000-0000-000087160000}"/>
    <cellStyle name="Normal 4 6 4 4 3 2" xfId="15340" xr:uid="{96231D70-D065-4B9B-BD99-FBEA455A17C2}"/>
    <cellStyle name="Normal 4 6 4 4 4" xfId="11123" xr:uid="{458F8195-8217-4962-830F-0DF6D21ABDEB}"/>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F68CC2B8-FDB0-456D-B0FF-7E89F1A44BDE}"/>
    <cellStyle name="Normal 4 6 4 5 2 3" xfId="13681" xr:uid="{045396CE-0C32-4649-B043-FBCDB2B97BCB}"/>
    <cellStyle name="Normal 4 6 4 5 3" xfId="6427" xr:uid="{00000000-0005-0000-0000-00008B160000}"/>
    <cellStyle name="Normal 4 6 4 5 3 2" xfId="15753" xr:uid="{F7428928-3ED3-496E-BAFA-AA0539B55457}"/>
    <cellStyle name="Normal 4 6 4 5 4" xfId="11536" xr:uid="{633C3BA5-37D7-4BDD-B160-DC77BD081554}"/>
    <cellStyle name="Normal 4 6 4 6" xfId="2557" xr:uid="{00000000-0005-0000-0000-00008C160000}"/>
    <cellStyle name="Normal 4 6 4 6 2" xfId="6840" xr:uid="{00000000-0005-0000-0000-00008D160000}"/>
    <cellStyle name="Normal 4 6 4 6 2 2" xfId="16166" xr:uid="{90CE5E62-D4D6-413A-B9A4-B5550E25141D}"/>
    <cellStyle name="Normal 4 6 4 6 3" xfId="11949" xr:uid="{DCDB5DFA-88D5-4745-AA73-8AD688006264}"/>
    <cellStyle name="Normal 4 6 4 7" xfId="4775" xr:uid="{00000000-0005-0000-0000-00008E160000}"/>
    <cellStyle name="Normal 4 6 4 7 2" xfId="14101" xr:uid="{6A973068-DEE6-4677-9EE2-CB4319496815}"/>
    <cellStyle name="Normal 4 6 4 8" xfId="8979" xr:uid="{358D1440-F461-4509-8416-8F78F7D13FF4}"/>
    <cellStyle name="Normal 4 6 4 9" xfId="9884" xr:uid="{D42E4389-5AB9-43F8-AE53-19BA7156EB13}"/>
    <cellStyle name="Normal 4 6 5" xfId="869" xr:uid="{00000000-0005-0000-0000-00008F160000}"/>
    <cellStyle name="Normal 4 6 5 2" xfId="3104" xr:uid="{00000000-0005-0000-0000-000090160000}"/>
    <cellStyle name="Normal 4 6 5 2 2" xfId="7326" xr:uid="{00000000-0005-0000-0000-000091160000}"/>
    <cellStyle name="Normal 4 6 5 2 2 2" xfId="16652" xr:uid="{84B8D282-4834-43C8-AB6E-E783CC5A1DEB}"/>
    <cellStyle name="Normal 4 6 5 2 3" xfId="12435" xr:uid="{AA49750C-0CC4-474F-AB55-3E560C1CB59C}"/>
    <cellStyle name="Normal 4 6 5 3" xfId="5181" xr:uid="{00000000-0005-0000-0000-000092160000}"/>
    <cellStyle name="Normal 4 6 5 3 2" xfId="14507" xr:uid="{C22414BB-5F31-4717-A29B-690C082DD1F2}"/>
    <cellStyle name="Normal 4 6 5 4" xfId="9196" xr:uid="{8DF5D81E-BEC3-4373-A99C-2D9CDEEBBA3C}"/>
    <cellStyle name="Normal 4 6 5 5" xfId="10290" xr:uid="{3CC5DE5F-CA39-48D8-A5EF-4D31F44B895E}"/>
    <cellStyle name="Normal 4 6 6" xfId="1287" xr:uid="{00000000-0005-0000-0000-000093160000}"/>
    <cellStyle name="Normal 4 6 6 2" xfId="3517" xr:uid="{00000000-0005-0000-0000-000094160000}"/>
    <cellStyle name="Normal 4 6 6 2 2" xfId="7739" xr:uid="{00000000-0005-0000-0000-000095160000}"/>
    <cellStyle name="Normal 4 6 6 2 2 2" xfId="17065" xr:uid="{B30E705A-F978-4BF2-AE71-9A079730FECC}"/>
    <cellStyle name="Normal 4 6 6 2 3" xfId="12848" xr:uid="{036BDD36-E3A7-49E7-9C1B-8CFFCF6E3EFA}"/>
    <cellStyle name="Normal 4 6 6 3" xfId="5594" xr:uid="{00000000-0005-0000-0000-000096160000}"/>
    <cellStyle name="Normal 4 6 6 3 2" xfId="14920" xr:uid="{23F9A9CA-8EA4-4E40-A590-36076C7E7D4B}"/>
    <cellStyle name="Normal 4 6 6 4" xfId="10703" xr:uid="{1AD7C052-F2B3-4D72-82AB-9D944C9D49E0}"/>
    <cellStyle name="Normal 4 6 7" xfId="1700" xr:uid="{00000000-0005-0000-0000-000097160000}"/>
    <cellStyle name="Normal 4 6 7 2" xfId="3930" xr:uid="{00000000-0005-0000-0000-000098160000}"/>
    <cellStyle name="Normal 4 6 7 2 2" xfId="8152" xr:uid="{00000000-0005-0000-0000-000099160000}"/>
    <cellStyle name="Normal 4 6 7 2 2 2" xfId="17478" xr:uid="{AF24A081-5484-4A6D-AD93-B9F2A01E0BFF}"/>
    <cellStyle name="Normal 4 6 7 2 3" xfId="13261" xr:uid="{555AED0C-04A2-4314-9A92-70104D98650E}"/>
    <cellStyle name="Normal 4 6 7 3" xfId="6007" xr:uid="{00000000-0005-0000-0000-00009A160000}"/>
    <cellStyle name="Normal 4 6 7 3 2" xfId="15333" xr:uid="{47683A0A-94AF-4C5E-869A-D6E5B9CB823E}"/>
    <cellStyle name="Normal 4 6 7 4" xfId="11116" xr:uid="{687BB60D-48AF-476D-947B-7FE2D45C813F}"/>
    <cellStyle name="Normal 4 6 8" xfId="2114" xr:uid="{00000000-0005-0000-0000-00009B160000}"/>
    <cellStyle name="Normal 4 6 8 2" xfId="4343" xr:uid="{00000000-0005-0000-0000-00009C160000}"/>
    <cellStyle name="Normal 4 6 8 2 2" xfId="8565" xr:uid="{00000000-0005-0000-0000-00009D160000}"/>
    <cellStyle name="Normal 4 6 8 2 2 2" xfId="17891" xr:uid="{B99B52E2-CF7D-4914-B5CD-245A32BB839A}"/>
    <cellStyle name="Normal 4 6 8 2 3" xfId="13674" xr:uid="{7F66D76E-EEA8-436C-B5B7-F9C1D49C97E9}"/>
    <cellStyle name="Normal 4 6 8 3" xfId="6420" xr:uid="{00000000-0005-0000-0000-00009E160000}"/>
    <cellStyle name="Normal 4 6 8 3 2" xfId="15746" xr:uid="{6A45F278-0AF1-46DB-9679-6433C899A78E}"/>
    <cellStyle name="Normal 4 6 8 4" xfId="11529" xr:uid="{A3B5162B-CE30-4E16-9ECC-9C1CE8BD15BC}"/>
    <cellStyle name="Normal 4 6 9" xfId="2550" xr:uid="{00000000-0005-0000-0000-00009F160000}"/>
    <cellStyle name="Normal 4 6 9 2" xfId="6833" xr:uid="{00000000-0005-0000-0000-0000A0160000}"/>
    <cellStyle name="Normal 4 6 9 2 2" xfId="16159" xr:uid="{35AB5BDF-69EE-4ED4-A37C-1434067A8B99}"/>
    <cellStyle name="Normal 4 6 9 3" xfId="11942" xr:uid="{C70D7FC1-40DB-466D-976E-8BF7D1D8977C}"/>
    <cellStyle name="Normal 4 7" xfId="403" xr:uid="{00000000-0005-0000-0000-0000A1160000}"/>
    <cellStyle name="Normal 4 7 10" xfId="9885" xr:uid="{41DAECF3-958D-4E11-B32C-BC360FA168E7}"/>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71A2A34F-52B8-44E7-ACFF-F13830D6D441}"/>
    <cellStyle name="Normal 4 7 2 2 2 3" xfId="12444" xr:uid="{16E91A47-C447-4B4C-8E0C-E94D3D77593C}"/>
    <cellStyle name="Normal 4 7 2 2 3" xfId="5190" xr:uid="{00000000-0005-0000-0000-0000A6160000}"/>
    <cellStyle name="Normal 4 7 2 2 3 2" xfId="14516" xr:uid="{CB6DEB26-3E3A-480B-AE4F-4A4EB2872D43}"/>
    <cellStyle name="Normal 4 7 2 2 4" xfId="9475" xr:uid="{1E309EF6-7D7C-4A4D-B2F1-E00D0CF6E167}"/>
    <cellStyle name="Normal 4 7 2 2 5" xfId="10299" xr:uid="{49941296-C095-4918-96FE-BDA99AAEC2DA}"/>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5A1A3689-B980-48B7-89C9-2C583676D04D}"/>
    <cellStyle name="Normal 4 7 2 3 2 3" xfId="12857" xr:uid="{EE6A62E6-8A48-48F7-9BE9-4E11DC16BB20}"/>
    <cellStyle name="Normal 4 7 2 3 3" xfId="5603" xr:uid="{00000000-0005-0000-0000-0000AA160000}"/>
    <cellStyle name="Normal 4 7 2 3 3 2" xfId="14929" xr:uid="{6F7CD38E-623F-40EA-935E-AB965C54D10E}"/>
    <cellStyle name="Normal 4 7 2 3 4" xfId="10712" xr:uid="{2B5B52A7-8012-472E-A63A-6E26E4AE6DC3}"/>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6BC2F49F-782D-4612-98B6-9B4F7A5891E9}"/>
    <cellStyle name="Normal 4 7 2 4 2 3" xfId="13270" xr:uid="{50947E80-02E9-4E93-B570-8F27103714C4}"/>
    <cellStyle name="Normal 4 7 2 4 3" xfId="6016" xr:uid="{00000000-0005-0000-0000-0000AE160000}"/>
    <cellStyle name="Normal 4 7 2 4 3 2" xfId="15342" xr:uid="{125D0645-8BCB-4E6C-9D09-DA7DD3C9CA94}"/>
    <cellStyle name="Normal 4 7 2 4 4" xfId="11125" xr:uid="{8F873BF7-445F-49F4-9610-956E3627DFDE}"/>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4B5B986F-8AF2-4FD8-80EC-55590F3272CB}"/>
    <cellStyle name="Normal 4 7 2 5 2 3" xfId="13683" xr:uid="{92DB5A30-CF4D-4E67-A1AB-BCA5134C36FF}"/>
    <cellStyle name="Normal 4 7 2 5 3" xfId="6429" xr:uid="{00000000-0005-0000-0000-0000B2160000}"/>
    <cellStyle name="Normal 4 7 2 5 3 2" xfId="15755" xr:uid="{358B53A8-C589-4566-9459-F890E3EF4839}"/>
    <cellStyle name="Normal 4 7 2 5 4" xfId="11538" xr:uid="{EB6DBB4D-11A8-453A-9215-3B8548B5B982}"/>
    <cellStyle name="Normal 4 7 2 6" xfId="2559" xr:uid="{00000000-0005-0000-0000-0000B3160000}"/>
    <cellStyle name="Normal 4 7 2 6 2" xfId="6842" xr:uid="{00000000-0005-0000-0000-0000B4160000}"/>
    <cellStyle name="Normal 4 7 2 6 2 2" xfId="16168" xr:uid="{3865852D-BB62-4408-B3AD-034FDE3060C8}"/>
    <cellStyle name="Normal 4 7 2 6 3" xfId="11951" xr:uid="{68768CFA-C609-4A5D-ABBF-5E620A856AC3}"/>
    <cellStyle name="Normal 4 7 2 7" xfId="4777" xr:uid="{00000000-0005-0000-0000-0000B5160000}"/>
    <cellStyle name="Normal 4 7 2 7 2" xfId="14103" xr:uid="{7E902DBB-95E2-487C-8C1D-5B67B0880E60}"/>
    <cellStyle name="Normal 4 7 2 8" xfId="9050" xr:uid="{C18A0BCD-6C40-47C4-AC72-E06914F008F6}"/>
    <cellStyle name="Normal 4 7 2 9" xfId="9886" xr:uid="{102C2F75-C3EA-43C4-8495-EA588F25ED4C}"/>
    <cellStyle name="Normal 4 7 3" xfId="877" xr:uid="{00000000-0005-0000-0000-0000B6160000}"/>
    <cellStyle name="Normal 4 7 3 2" xfId="3112" xr:uid="{00000000-0005-0000-0000-0000B7160000}"/>
    <cellStyle name="Normal 4 7 3 2 2" xfId="7334" xr:uid="{00000000-0005-0000-0000-0000B8160000}"/>
    <cellStyle name="Normal 4 7 3 2 2 2" xfId="16660" xr:uid="{C7AF66CF-6604-4584-B065-840B23FD64DA}"/>
    <cellStyle name="Normal 4 7 3 2 3" xfId="12443" xr:uid="{3536C4E0-73A9-4404-9729-8C18177C2D0A}"/>
    <cellStyle name="Normal 4 7 3 3" xfId="5189" xr:uid="{00000000-0005-0000-0000-0000B9160000}"/>
    <cellStyle name="Normal 4 7 3 3 2" xfId="14515" xr:uid="{1D718245-D84E-49E2-B6B4-5C089259D3A3}"/>
    <cellStyle name="Normal 4 7 3 4" xfId="9268" xr:uid="{83DA99B2-5D77-4110-AEB9-304D3ECEF3EB}"/>
    <cellStyle name="Normal 4 7 3 5" xfId="10298" xr:uid="{E42F6AA7-4863-4D84-AB3A-015DF3B32F29}"/>
    <cellStyle name="Normal 4 7 4" xfId="1295" xr:uid="{00000000-0005-0000-0000-0000BA160000}"/>
    <cellStyle name="Normal 4 7 4 2" xfId="3525" xr:uid="{00000000-0005-0000-0000-0000BB160000}"/>
    <cellStyle name="Normal 4 7 4 2 2" xfId="7747" xr:uid="{00000000-0005-0000-0000-0000BC160000}"/>
    <cellStyle name="Normal 4 7 4 2 2 2" xfId="17073" xr:uid="{2620A980-C2D9-4F89-AB24-9EC139CA4AF6}"/>
    <cellStyle name="Normal 4 7 4 2 3" xfId="12856" xr:uid="{0DC2F9A7-C82C-4A47-B0AC-0398B90C22F2}"/>
    <cellStyle name="Normal 4 7 4 3" xfId="5602" xr:uid="{00000000-0005-0000-0000-0000BD160000}"/>
    <cellStyle name="Normal 4 7 4 3 2" xfId="14928" xr:uid="{0913A60E-C437-495C-BF14-9F806239EDB2}"/>
    <cellStyle name="Normal 4 7 4 4" xfId="10711" xr:uid="{95A825E1-8B5D-48B6-BBD7-00B32427FA0A}"/>
    <cellStyle name="Normal 4 7 5" xfId="1708" xr:uid="{00000000-0005-0000-0000-0000BE160000}"/>
    <cellStyle name="Normal 4 7 5 2" xfId="3938" xr:uid="{00000000-0005-0000-0000-0000BF160000}"/>
    <cellStyle name="Normal 4 7 5 2 2" xfId="8160" xr:uid="{00000000-0005-0000-0000-0000C0160000}"/>
    <cellStyle name="Normal 4 7 5 2 2 2" xfId="17486" xr:uid="{6407396F-212E-4610-9C3D-AD388D6AE58C}"/>
    <cellStyle name="Normal 4 7 5 2 3" xfId="13269" xr:uid="{19C3894E-88B3-4B08-9640-ED44F7D725BF}"/>
    <cellStyle name="Normal 4 7 5 3" xfId="6015" xr:uid="{00000000-0005-0000-0000-0000C1160000}"/>
    <cellStyle name="Normal 4 7 5 3 2" xfId="15341" xr:uid="{304149CD-A0FB-4D75-B655-7552655C17A7}"/>
    <cellStyle name="Normal 4 7 5 4" xfId="11124" xr:uid="{1D2E1F68-8059-4929-AD22-5454D594E33C}"/>
    <cellStyle name="Normal 4 7 6" xfId="2122" xr:uid="{00000000-0005-0000-0000-0000C2160000}"/>
    <cellStyle name="Normal 4 7 6 2" xfId="4351" xr:uid="{00000000-0005-0000-0000-0000C3160000}"/>
    <cellStyle name="Normal 4 7 6 2 2" xfId="8573" xr:uid="{00000000-0005-0000-0000-0000C4160000}"/>
    <cellStyle name="Normal 4 7 6 2 2 2" xfId="17899" xr:uid="{C93D6EC6-754E-4538-A686-B79B5F5AA393}"/>
    <cellStyle name="Normal 4 7 6 2 3" xfId="13682" xr:uid="{EABE5B87-28F7-48A9-832A-58697F353BCB}"/>
    <cellStyle name="Normal 4 7 6 3" xfId="6428" xr:uid="{00000000-0005-0000-0000-0000C5160000}"/>
    <cellStyle name="Normal 4 7 6 3 2" xfId="15754" xr:uid="{7AA55F40-FFCF-4817-A19F-165813A234A9}"/>
    <cellStyle name="Normal 4 7 6 4" xfId="11537" xr:uid="{B31196EE-1921-4982-86EA-999C56A3CB14}"/>
    <cellStyle name="Normal 4 7 7" xfId="2558" xr:uid="{00000000-0005-0000-0000-0000C6160000}"/>
    <cellStyle name="Normal 4 7 7 2" xfId="6841" xr:uid="{00000000-0005-0000-0000-0000C7160000}"/>
    <cellStyle name="Normal 4 7 7 2 2" xfId="16167" xr:uid="{F034FF19-F9EF-4784-9A64-BD4130AB5657}"/>
    <cellStyle name="Normal 4 7 7 3" xfId="11950" xr:uid="{06E3A299-11CE-416E-BAFB-8998DE013625}"/>
    <cellStyle name="Normal 4 7 8" xfId="4776" xr:uid="{00000000-0005-0000-0000-0000C8160000}"/>
    <cellStyle name="Normal 4 7 8 2" xfId="14102" xr:uid="{A8CAD0E5-5FC8-426D-A844-8FB24C377A7C}"/>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BA229F73-EEDD-42A8-A993-48714D97EDE7}"/>
    <cellStyle name="Normal 4 8 2 2 3" xfId="12445" xr:uid="{DBBE659D-BA35-4AF4-A141-5E9DBEA53076}"/>
    <cellStyle name="Normal 4 8 2 3" xfId="5191" xr:uid="{00000000-0005-0000-0000-0000CD160000}"/>
    <cellStyle name="Normal 4 8 2 3 2" xfId="14517" xr:uid="{8B197453-54F9-4B3C-ACB7-9346F8D0D66C}"/>
    <cellStyle name="Normal 4 8 2 4" xfId="9384" xr:uid="{6351F1DA-E485-4044-8429-C0AE76E79EEE}"/>
    <cellStyle name="Normal 4 8 2 5" xfId="10300" xr:uid="{98E246E2-D4BE-4E35-B118-342CFD6EFB0A}"/>
    <cellStyle name="Normal 4 8 3" xfId="1297" xr:uid="{00000000-0005-0000-0000-0000CE160000}"/>
    <cellStyle name="Normal 4 8 3 2" xfId="3527" xr:uid="{00000000-0005-0000-0000-0000CF160000}"/>
    <cellStyle name="Normal 4 8 3 2 2" xfId="7749" xr:uid="{00000000-0005-0000-0000-0000D0160000}"/>
    <cellStyle name="Normal 4 8 3 2 2 2" xfId="17075" xr:uid="{AE3EB7B0-33F5-4A90-841A-380AB850DD2E}"/>
    <cellStyle name="Normal 4 8 3 2 3" xfId="12858" xr:uid="{C0CCC11E-AEDA-4768-A93D-3C20BA9DF3FE}"/>
    <cellStyle name="Normal 4 8 3 3" xfId="5604" xr:uid="{00000000-0005-0000-0000-0000D1160000}"/>
    <cellStyle name="Normal 4 8 3 3 2" xfId="14930" xr:uid="{5834D8C3-ADBF-47F9-876D-B04681E23D72}"/>
    <cellStyle name="Normal 4 8 3 4" xfId="10713" xr:uid="{BE3F79CF-CA7B-4422-AD1A-9809FFA379CD}"/>
    <cellStyle name="Normal 4 8 4" xfId="1710" xr:uid="{00000000-0005-0000-0000-0000D2160000}"/>
    <cellStyle name="Normal 4 8 4 2" xfId="3940" xr:uid="{00000000-0005-0000-0000-0000D3160000}"/>
    <cellStyle name="Normal 4 8 4 2 2" xfId="8162" xr:uid="{00000000-0005-0000-0000-0000D4160000}"/>
    <cellStyle name="Normal 4 8 4 2 2 2" xfId="17488" xr:uid="{47702946-321B-46F2-93DF-DC69670ABC2D}"/>
    <cellStyle name="Normal 4 8 4 2 3" xfId="13271" xr:uid="{BA5EC8C8-5857-4241-B9DE-0B7FF69551F2}"/>
    <cellStyle name="Normal 4 8 4 3" xfId="6017" xr:uid="{00000000-0005-0000-0000-0000D5160000}"/>
    <cellStyle name="Normal 4 8 4 3 2" xfId="15343" xr:uid="{803622E2-0979-468D-A8E2-14825BDB9028}"/>
    <cellStyle name="Normal 4 8 4 4" xfId="11126" xr:uid="{9AC088C7-C274-42FC-8E71-221610D1C13D}"/>
    <cellStyle name="Normal 4 8 5" xfId="2124" xr:uid="{00000000-0005-0000-0000-0000D6160000}"/>
    <cellStyle name="Normal 4 8 5 2" xfId="4353" xr:uid="{00000000-0005-0000-0000-0000D7160000}"/>
    <cellStyle name="Normal 4 8 5 2 2" xfId="8575" xr:uid="{00000000-0005-0000-0000-0000D8160000}"/>
    <cellStyle name="Normal 4 8 5 2 2 2" xfId="17901" xr:uid="{D437A793-960C-4F88-8EBE-9F58EF976C09}"/>
    <cellStyle name="Normal 4 8 5 2 3" xfId="13684" xr:uid="{A1C392DE-DC6A-47FA-85F5-BB38447522B8}"/>
    <cellStyle name="Normal 4 8 5 3" xfId="6430" xr:uid="{00000000-0005-0000-0000-0000D9160000}"/>
    <cellStyle name="Normal 4 8 5 3 2" xfId="15756" xr:uid="{5B40DB3E-D24A-45A1-903A-51B15627A312}"/>
    <cellStyle name="Normal 4 8 5 4" xfId="11539" xr:uid="{89F9697C-0764-4B7A-AA09-5E178849489F}"/>
    <cellStyle name="Normal 4 8 6" xfId="2560" xr:uid="{00000000-0005-0000-0000-0000DA160000}"/>
    <cellStyle name="Normal 4 8 6 2" xfId="6843" xr:uid="{00000000-0005-0000-0000-0000DB160000}"/>
    <cellStyle name="Normal 4 8 6 2 2" xfId="16169" xr:uid="{832B754E-22B5-4055-843B-3A77492EDC69}"/>
    <cellStyle name="Normal 4 8 6 3" xfId="11952" xr:uid="{2B7E3246-2F1D-4E6F-B23F-563AC9103F6D}"/>
    <cellStyle name="Normal 4 8 7" xfId="4778" xr:uid="{00000000-0005-0000-0000-0000DC160000}"/>
    <cellStyle name="Normal 4 8 7 2" xfId="14104" xr:uid="{8D35B4D0-BB01-4FF3-9366-9D87DE33DFC8}"/>
    <cellStyle name="Normal 4 8 8" xfId="8959" xr:uid="{E3216EF3-66EB-48FF-967C-A258B3C3F4FF}"/>
    <cellStyle name="Normal 4 8 9" xfId="9887" xr:uid="{7557A482-A860-4A63-8371-D62878DACBF7}"/>
    <cellStyle name="Normal 4 9" xfId="4715" xr:uid="{00000000-0005-0000-0000-0000DD160000}"/>
    <cellStyle name="Normal 4 9 2" xfId="9162" xr:uid="{BC355FAB-4557-4712-A03F-EB5522B29E6A}"/>
    <cellStyle name="Normal 4 9 3" xfId="14041" xr:uid="{CBF4C4F8-6EDF-41ED-BDB4-BB0955391A21}"/>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08A659A6-8882-40C5-8226-B296694E760B}"/>
    <cellStyle name="Normal 5 10 2 3" xfId="13272" xr:uid="{3B6B1CCE-B444-47CE-A087-97E029E7AF84}"/>
    <cellStyle name="Normal 5 10 3" xfId="6018" xr:uid="{00000000-0005-0000-0000-0000E2160000}"/>
    <cellStyle name="Normal 5 10 3 2" xfId="15344" xr:uid="{4C558FCD-81CB-4814-96C1-09264C0ECB59}"/>
    <cellStyle name="Normal 5 10 4" xfId="11127" xr:uid="{34C50796-B296-4026-825E-C770F40C62C7}"/>
    <cellStyle name="Normal 5 11" xfId="2125" xr:uid="{00000000-0005-0000-0000-0000E3160000}"/>
    <cellStyle name="Normal 5 11 2" xfId="4354" xr:uid="{00000000-0005-0000-0000-0000E4160000}"/>
    <cellStyle name="Normal 5 11 2 2" xfId="8576" xr:uid="{00000000-0005-0000-0000-0000E5160000}"/>
    <cellStyle name="Normal 5 11 2 2 2" xfId="17902" xr:uid="{EC20497A-BA43-4C62-9EE4-548A7909DA43}"/>
    <cellStyle name="Normal 5 11 2 3" xfId="13685" xr:uid="{42B827B0-3A38-4582-B09C-6846DE9CCB91}"/>
    <cellStyle name="Normal 5 11 3" xfId="6431" xr:uid="{00000000-0005-0000-0000-0000E6160000}"/>
    <cellStyle name="Normal 5 11 3 2" xfId="15757" xr:uid="{9922E83D-81EF-47BE-967F-9653EDF0876F}"/>
    <cellStyle name="Normal 5 11 4" xfId="11540" xr:uid="{CEE503B4-BE83-40E4-90FD-49C0D31F8AC0}"/>
    <cellStyle name="Normal 5 12" xfId="2561" xr:uid="{00000000-0005-0000-0000-0000E7160000}"/>
    <cellStyle name="Normal 5 12 2" xfId="6844" xr:uid="{00000000-0005-0000-0000-0000E8160000}"/>
    <cellStyle name="Normal 5 12 2 2" xfId="16170" xr:uid="{872CBC36-3916-49CC-9734-3229A7DF98FD}"/>
    <cellStyle name="Normal 5 12 3" xfId="11953" xr:uid="{7270AA3A-B60A-4CE6-8AC4-F6393A6629AA}"/>
    <cellStyle name="Normal 5 13" xfId="4779" xr:uid="{00000000-0005-0000-0000-0000E9160000}"/>
    <cellStyle name="Normal 5 13 2" xfId="14105" xr:uid="{EC876342-BC1B-4006-B794-A05BFB8D2A90}"/>
    <cellStyle name="Normal 5 14" xfId="8741" xr:uid="{6467398C-BC57-47BF-AF01-9B3356F8431F}"/>
    <cellStyle name="Normal 5 15" xfId="9888" xr:uid="{F328D870-B1A9-45A1-B49B-4018D4F2930B}"/>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23972DF7-1187-4086-8196-502C96A22C2B}"/>
    <cellStyle name="Normal 5 2 10 2 3" xfId="13686" xr:uid="{48A83116-8419-4F00-9D43-07E5C03B419F}"/>
    <cellStyle name="Normal 5 2 10 3" xfId="6432" xr:uid="{00000000-0005-0000-0000-0000EE160000}"/>
    <cellStyle name="Normal 5 2 10 3 2" xfId="15758" xr:uid="{3C2F595F-F9F7-47D0-84E3-11CB55ECC15D}"/>
    <cellStyle name="Normal 5 2 10 4" xfId="11541" xr:uid="{6C2B2FAF-569D-40A9-8AA2-26DA26CAEA5C}"/>
    <cellStyle name="Normal 5 2 11" xfId="2562" xr:uid="{00000000-0005-0000-0000-0000EF160000}"/>
    <cellStyle name="Normal 5 2 11 2" xfId="6845" xr:uid="{00000000-0005-0000-0000-0000F0160000}"/>
    <cellStyle name="Normal 5 2 11 2 2" xfId="16171" xr:uid="{7B340729-B62D-47FB-B485-F06346FD82C4}"/>
    <cellStyle name="Normal 5 2 11 3" xfId="11954" xr:uid="{B5A4FC73-14B5-406C-9344-AF0CFF46B90C}"/>
    <cellStyle name="Normal 5 2 12" xfId="4780" xr:uid="{00000000-0005-0000-0000-0000F1160000}"/>
    <cellStyle name="Normal 5 2 12 2" xfId="14106" xr:uid="{B15D8F11-54FF-42E0-B0BA-8F2646319B4E}"/>
    <cellStyle name="Normal 5 2 13" xfId="8744" xr:uid="{40D5DF2B-E9DF-4D52-AAE0-3E5A94050B59}"/>
    <cellStyle name="Normal 5 2 14" xfId="9889" xr:uid="{ABA31877-C905-49C9-A6AC-D84D51292C97}"/>
    <cellStyle name="Normal 5 2 2" xfId="408" xr:uid="{00000000-0005-0000-0000-0000F2160000}"/>
    <cellStyle name="Normal 5 2 2 10" xfId="2563" xr:uid="{00000000-0005-0000-0000-0000F3160000}"/>
    <cellStyle name="Normal 5 2 2 10 2" xfId="6846" xr:uid="{00000000-0005-0000-0000-0000F4160000}"/>
    <cellStyle name="Normal 5 2 2 10 2 2" xfId="16172" xr:uid="{8878E7ED-E39F-4555-A9F5-12E9AA9347EA}"/>
    <cellStyle name="Normal 5 2 2 10 3" xfId="11955" xr:uid="{021BD37C-DFEA-4F88-8CF8-1B767FDE87C8}"/>
    <cellStyle name="Normal 5 2 2 11" xfId="4781" xr:uid="{00000000-0005-0000-0000-0000F5160000}"/>
    <cellStyle name="Normal 5 2 2 11 2" xfId="14107" xr:uid="{8DBD3F5A-EC93-45DE-AE4C-CE827CAD10D3}"/>
    <cellStyle name="Normal 5 2 2 12" xfId="8753" xr:uid="{96D04E2F-D92F-448D-9FDA-8261D8BEE094}"/>
    <cellStyle name="Normal 5 2 2 13" xfId="9890" xr:uid="{1405ED9F-6537-4A2D-BB14-C23848962865}"/>
    <cellStyle name="Normal 5 2 2 2" xfId="409" xr:uid="{00000000-0005-0000-0000-0000F6160000}"/>
    <cellStyle name="Normal 5 2 2 2 10" xfId="4782" xr:uid="{00000000-0005-0000-0000-0000F7160000}"/>
    <cellStyle name="Normal 5 2 2 2 10 2" xfId="14108" xr:uid="{E8B1B66E-BDCA-4BB8-B220-56FF196E49D9}"/>
    <cellStyle name="Normal 5 2 2 2 11" xfId="8771" xr:uid="{0E58ED1C-12F1-4692-801F-170CA6F7CBDB}"/>
    <cellStyle name="Normal 5 2 2 2 12" xfId="9891" xr:uid="{A5542BF0-40BB-451D-BBE7-5D1A5AB458EA}"/>
    <cellStyle name="Normal 5 2 2 2 2" xfId="410" xr:uid="{00000000-0005-0000-0000-0000F8160000}"/>
    <cellStyle name="Normal 5 2 2 2 2 10" xfId="8829" xr:uid="{AC161972-21E9-4E03-8D2E-9F95632CB08D}"/>
    <cellStyle name="Normal 5 2 2 2 2 11" xfId="9892" xr:uid="{5715D47B-4C84-4FDD-87E7-AE66EB685F31}"/>
    <cellStyle name="Normal 5 2 2 2 2 2" xfId="411" xr:uid="{00000000-0005-0000-0000-0000F9160000}"/>
    <cellStyle name="Normal 5 2 2 2 2 2 10" xfId="9893" xr:uid="{029D587F-6F01-48B2-A17C-7988639C9F7D}"/>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0A0212DB-4529-4590-9CFA-D3190B83E9A1}"/>
    <cellStyle name="Normal 5 2 2 2 2 2 2 2 2 3" xfId="12452" xr:uid="{E6D69BD4-87D1-43F5-A7EF-4FA0E639BEE0}"/>
    <cellStyle name="Normal 5 2 2 2 2 2 2 2 3" xfId="5198" xr:uid="{00000000-0005-0000-0000-0000FE160000}"/>
    <cellStyle name="Normal 5 2 2 2 2 2 2 2 3 2" xfId="14524" xr:uid="{90785EE3-373F-4246-8509-88575EE41430}"/>
    <cellStyle name="Normal 5 2 2 2 2 2 2 2 4" xfId="9564" xr:uid="{15884BE4-44C0-46E7-A184-FC102AAADEB4}"/>
    <cellStyle name="Normal 5 2 2 2 2 2 2 2 5" xfId="10307" xr:uid="{9B55606A-7032-4229-9A98-8621DC4A4648}"/>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9BA04C44-AF59-4E32-87FD-4BFF6A2BD1B4}"/>
    <cellStyle name="Normal 5 2 2 2 2 2 2 3 2 3" xfId="12865" xr:uid="{783B0FB5-B7C5-48E9-908E-CB8B7AA78648}"/>
    <cellStyle name="Normal 5 2 2 2 2 2 2 3 3" xfId="5611" xr:uid="{00000000-0005-0000-0000-000002170000}"/>
    <cellStyle name="Normal 5 2 2 2 2 2 2 3 3 2" xfId="14937" xr:uid="{1F0CC918-2165-4110-B83C-22FA70D188A3}"/>
    <cellStyle name="Normal 5 2 2 2 2 2 2 3 4" xfId="10720" xr:uid="{999E26B8-A931-4724-9C59-CA638A75BA13}"/>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E93FE8D1-8A0A-4C3D-8775-FAC806F239A4}"/>
    <cellStyle name="Normal 5 2 2 2 2 2 2 4 2 3" xfId="13278" xr:uid="{5830C45F-1FD3-47E5-B81E-C4954DA7BA31}"/>
    <cellStyle name="Normal 5 2 2 2 2 2 2 4 3" xfId="6024" xr:uid="{00000000-0005-0000-0000-000006170000}"/>
    <cellStyle name="Normal 5 2 2 2 2 2 2 4 3 2" xfId="15350" xr:uid="{A6DCE7B0-BAA3-4023-8DEE-BC1F69AA385A}"/>
    <cellStyle name="Normal 5 2 2 2 2 2 2 4 4" xfId="11133" xr:uid="{0B65A758-F536-47C9-877B-AAAC2F52C831}"/>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3D74974F-1A67-4360-8783-0738216A6957}"/>
    <cellStyle name="Normal 5 2 2 2 2 2 2 5 2 3" xfId="13691" xr:uid="{7F072E1C-988A-4CC4-A33F-C2FD3918F9BE}"/>
    <cellStyle name="Normal 5 2 2 2 2 2 2 5 3" xfId="6437" xr:uid="{00000000-0005-0000-0000-00000A170000}"/>
    <cellStyle name="Normal 5 2 2 2 2 2 2 5 3 2" xfId="15763" xr:uid="{D7EBD857-BF19-43A2-AC90-18724BDA309B}"/>
    <cellStyle name="Normal 5 2 2 2 2 2 2 5 4" xfId="11546" xr:uid="{55E6879B-E7F6-4BC5-9734-A3F727ADBC32}"/>
    <cellStyle name="Normal 5 2 2 2 2 2 2 6" xfId="2567" xr:uid="{00000000-0005-0000-0000-00000B170000}"/>
    <cellStyle name="Normal 5 2 2 2 2 2 2 6 2" xfId="6850" xr:uid="{00000000-0005-0000-0000-00000C170000}"/>
    <cellStyle name="Normal 5 2 2 2 2 2 2 6 2 2" xfId="16176" xr:uid="{E3ACA296-7899-4F84-865C-E13F5B122A70}"/>
    <cellStyle name="Normal 5 2 2 2 2 2 2 6 3" xfId="11959" xr:uid="{3404DD9D-306D-4E49-96B0-CAF03EBB3A40}"/>
    <cellStyle name="Normal 5 2 2 2 2 2 2 7" xfId="4785" xr:uid="{00000000-0005-0000-0000-00000D170000}"/>
    <cellStyle name="Normal 5 2 2 2 2 2 2 7 2" xfId="14111" xr:uid="{4C7CC729-5FAE-44CE-8C91-377D06F48DD5}"/>
    <cellStyle name="Normal 5 2 2 2 2 2 2 8" xfId="9139" xr:uid="{CFCC7179-F81D-4929-81F2-C6E64655A093}"/>
    <cellStyle name="Normal 5 2 2 2 2 2 2 9" xfId="9894" xr:uid="{34AD8961-59E9-42D6-8DD5-144267B1FD24}"/>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21FE310C-C2E4-4D44-8F65-85E47CFB8120}"/>
    <cellStyle name="Normal 5 2 2 2 2 2 3 2 3" xfId="12451" xr:uid="{374F4DF6-CB27-4CB8-A896-E37CD824952F}"/>
    <cellStyle name="Normal 5 2 2 2 2 2 3 3" xfId="5197" xr:uid="{00000000-0005-0000-0000-000011170000}"/>
    <cellStyle name="Normal 5 2 2 2 2 2 3 3 2" xfId="14523" xr:uid="{A108DF75-F9D0-4A60-B069-F59F1BF33DE0}"/>
    <cellStyle name="Normal 5 2 2 2 2 2 3 4" xfId="9357" xr:uid="{1809EB60-9E69-4954-99A5-643CD830C5FB}"/>
    <cellStyle name="Normal 5 2 2 2 2 2 3 5" xfId="10306" xr:uid="{BCFEBB83-C356-4E77-9BD4-3A44BF42E9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A3453CB4-FEF7-45DB-98E8-ECF1B843231B}"/>
    <cellStyle name="Normal 5 2 2 2 2 2 4 2 3" xfId="12864" xr:uid="{F50B0E3B-D3B3-4663-9256-BAACE125066F}"/>
    <cellStyle name="Normal 5 2 2 2 2 2 4 3" xfId="5610" xr:uid="{00000000-0005-0000-0000-000015170000}"/>
    <cellStyle name="Normal 5 2 2 2 2 2 4 3 2" xfId="14936" xr:uid="{10F25B14-D437-4D4B-A7CC-E99CEC9CFFB8}"/>
    <cellStyle name="Normal 5 2 2 2 2 2 4 4" xfId="10719" xr:uid="{BD90B0D5-F6D9-4993-BD0A-9394AE690D27}"/>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3DC81141-1AAB-4240-A874-70F4691BE475}"/>
    <cellStyle name="Normal 5 2 2 2 2 2 5 2 3" xfId="13277" xr:uid="{D46F6372-77FA-4C64-ABCB-5935F89F5483}"/>
    <cellStyle name="Normal 5 2 2 2 2 2 5 3" xfId="6023" xr:uid="{00000000-0005-0000-0000-000019170000}"/>
    <cellStyle name="Normal 5 2 2 2 2 2 5 3 2" xfId="15349" xr:uid="{973454A0-AB8B-43BA-BEEA-B3B4BFEDF96B}"/>
    <cellStyle name="Normal 5 2 2 2 2 2 5 4" xfId="11132" xr:uid="{2EFD1465-7C13-4160-81C2-75A4CA52B2CD}"/>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53661747-FDA3-4ABD-BCF8-7C6111C7C7E4}"/>
    <cellStyle name="Normal 5 2 2 2 2 2 6 2 3" xfId="13690" xr:uid="{39A62109-9FD9-4CF2-9DEB-82E8F2107F89}"/>
    <cellStyle name="Normal 5 2 2 2 2 2 6 3" xfId="6436" xr:uid="{00000000-0005-0000-0000-00001D170000}"/>
    <cellStyle name="Normal 5 2 2 2 2 2 6 3 2" xfId="15762" xr:uid="{A10BF292-1877-4157-9111-5D6C58EF40FD}"/>
    <cellStyle name="Normal 5 2 2 2 2 2 6 4" xfId="11545" xr:uid="{FDF3C873-6183-42F7-B7F0-C129D65ABF21}"/>
    <cellStyle name="Normal 5 2 2 2 2 2 7" xfId="2566" xr:uid="{00000000-0005-0000-0000-00001E170000}"/>
    <cellStyle name="Normal 5 2 2 2 2 2 7 2" xfId="6849" xr:uid="{00000000-0005-0000-0000-00001F170000}"/>
    <cellStyle name="Normal 5 2 2 2 2 2 7 2 2" xfId="16175" xr:uid="{5139F78C-7E19-4FC1-966A-6343149E4E52}"/>
    <cellStyle name="Normal 5 2 2 2 2 2 7 3" xfId="11958" xr:uid="{A33729D5-F529-445E-90D0-759A967D8652}"/>
    <cellStyle name="Normal 5 2 2 2 2 2 8" xfId="4784" xr:uid="{00000000-0005-0000-0000-000020170000}"/>
    <cellStyle name="Normal 5 2 2 2 2 2 8 2" xfId="14110" xr:uid="{C246109B-D1DB-460A-A261-319EBA941B4B}"/>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8D2456A5-A2B0-4C4E-85DE-2D1F0BD3A912}"/>
    <cellStyle name="Normal 5 2 2 2 2 3 2 2 3" xfId="12453" xr:uid="{86C21DE1-942D-44DC-AF5E-46E36C45D122}"/>
    <cellStyle name="Normal 5 2 2 2 2 3 2 3" xfId="5199" xr:uid="{00000000-0005-0000-0000-000025170000}"/>
    <cellStyle name="Normal 5 2 2 2 2 3 2 3 2" xfId="14525" xr:uid="{2E086D4E-6133-4A05-B73C-43B6968FA0A1}"/>
    <cellStyle name="Normal 5 2 2 2 2 3 2 4" xfId="9461" xr:uid="{815E4D9A-ED64-4B6C-A17A-F6D83CC40A47}"/>
    <cellStyle name="Normal 5 2 2 2 2 3 2 5" xfId="10308" xr:uid="{75DC2A64-9350-4629-94E7-AC8FCEC53B31}"/>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F169A95A-3929-432D-A906-CC96A79D9C3E}"/>
    <cellStyle name="Normal 5 2 2 2 2 3 3 2 3" xfId="12866" xr:uid="{6B9E2735-A794-4A5C-8B2E-E7706A8BC6D5}"/>
    <cellStyle name="Normal 5 2 2 2 2 3 3 3" xfId="5612" xr:uid="{00000000-0005-0000-0000-000029170000}"/>
    <cellStyle name="Normal 5 2 2 2 2 3 3 3 2" xfId="14938" xr:uid="{EC93ED82-DF56-4952-9E2A-BC303C692D7D}"/>
    <cellStyle name="Normal 5 2 2 2 2 3 3 4" xfId="10721" xr:uid="{15EEF270-A846-4835-BECA-28DCE0C8C1EA}"/>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A219EC01-E309-4141-A4F1-EC6AA7D6415D}"/>
    <cellStyle name="Normal 5 2 2 2 2 3 4 2 3" xfId="13279" xr:uid="{C452FD6F-F405-44BA-A9CF-B7FA7D9B0DB3}"/>
    <cellStyle name="Normal 5 2 2 2 2 3 4 3" xfId="6025" xr:uid="{00000000-0005-0000-0000-00002D170000}"/>
    <cellStyle name="Normal 5 2 2 2 2 3 4 3 2" xfId="15351" xr:uid="{CDB44BB9-233D-4482-A997-0A2F47E1163A}"/>
    <cellStyle name="Normal 5 2 2 2 2 3 4 4" xfId="11134" xr:uid="{4D4ABAD0-2008-4D54-920A-E3B9EF416328}"/>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D44D21A3-B306-4DC9-B59E-70B67D03D180}"/>
    <cellStyle name="Normal 5 2 2 2 2 3 5 2 3" xfId="13692" xr:uid="{D2420F42-96B7-4D34-AD7A-8B5816A0323B}"/>
    <cellStyle name="Normal 5 2 2 2 2 3 5 3" xfId="6438" xr:uid="{00000000-0005-0000-0000-000031170000}"/>
    <cellStyle name="Normal 5 2 2 2 2 3 5 3 2" xfId="15764" xr:uid="{D2BDD056-6DA4-4478-BD1E-D7E200378ABF}"/>
    <cellStyle name="Normal 5 2 2 2 2 3 5 4" xfId="11547" xr:uid="{101D9820-70B4-4FB5-BB7A-487AFF8BF1A2}"/>
    <cellStyle name="Normal 5 2 2 2 2 3 6" xfId="2568" xr:uid="{00000000-0005-0000-0000-000032170000}"/>
    <cellStyle name="Normal 5 2 2 2 2 3 6 2" xfId="6851" xr:uid="{00000000-0005-0000-0000-000033170000}"/>
    <cellStyle name="Normal 5 2 2 2 2 3 6 2 2" xfId="16177" xr:uid="{CE84507D-A362-45A3-887C-8743E2704B5E}"/>
    <cellStyle name="Normal 5 2 2 2 2 3 6 3" xfId="11960" xr:uid="{4A6A8D22-A6BE-43B8-B8FD-9E3356AD041A}"/>
    <cellStyle name="Normal 5 2 2 2 2 3 7" xfId="4786" xr:uid="{00000000-0005-0000-0000-000034170000}"/>
    <cellStyle name="Normal 5 2 2 2 2 3 7 2" xfId="14112" xr:uid="{05093B96-32B9-4DF6-BBE0-6390CE7BAE7E}"/>
    <cellStyle name="Normal 5 2 2 2 2 3 8" xfId="9036" xr:uid="{2B9BC3AC-900A-42EE-A23F-E5574B6E75BC}"/>
    <cellStyle name="Normal 5 2 2 2 2 3 9" xfId="9895" xr:uid="{EF6948B1-0419-48AC-B783-ED84E46A3743}"/>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5EAB48EF-848B-4823-97DB-F2E8834F0789}"/>
    <cellStyle name="Normal 5 2 2 2 2 4 2 3" xfId="12450" xr:uid="{4D20C6B2-6D07-41C5-A67E-BE5DC5B48DAD}"/>
    <cellStyle name="Normal 5 2 2 2 2 4 3" xfId="5196" xr:uid="{00000000-0005-0000-0000-000038170000}"/>
    <cellStyle name="Normal 5 2 2 2 2 4 3 2" xfId="14522" xr:uid="{6DFF3A00-C2F2-4DBA-AD55-AE1A89F65B13}"/>
    <cellStyle name="Normal 5 2 2 2 2 4 4" xfId="9254" xr:uid="{B0B4DA0D-4C0F-4712-8BF0-280C2A85D575}"/>
    <cellStyle name="Normal 5 2 2 2 2 4 5" xfId="10305" xr:uid="{8ADB0C7A-6B15-489C-AF91-9E5C5FF10407}"/>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688E774B-5CF8-42D0-851A-AF07BAA7E81B}"/>
    <cellStyle name="Normal 5 2 2 2 2 5 2 3" xfId="12863" xr:uid="{95C743D1-5C3E-472C-AB7C-60206E1EFA6F}"/>
    <cellStyle name="Normal 5 2 2 2 2 5 3" xfId="5609" xr:uid="{00000000-0005-0000-0000-00003C170000}"/>
    <cellStyle name="Normal 5 2 2 2 2 5 3 2" xfId="14935" xr:uid="{9DC1C828-44C1-44FD-A2E9-FF43A612D382}"/>
    <cellStyle name="Normal 5 2 2 2 2 5 4" xfId="10718" xr:uid="{DF05AA74-B5F2-449D-B016-791A4B304F29}"/>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4B8E5954-9417-4782-AFE5-C4E648614B0C}"/>
    <cellStyle name="Normal 5 2 2 2 2 6 2 3" xfId="13276" xr:uid="{5E520E08-9BB6-436E-BA73-2DA30623D253}"/>
    <cellStyle name="Normal 5 2 2 2 2 6 3" xfId="6022" xr:uid="{00000000-0005-0000-0000-000040170000}"/>
    <cellStyle name="Normal 5 2 2 2 2 6 3 2" xfId="15348" xr:uid="{8EBF9C2B-F60D-4B7A-8B34-B4C4CD332B9C}"/>
    <cellStyle name="Normal 5 2 2 2 2 6 4" xfId="11131" xr:uid="{97C0B8CB-9D08-4ECD-93A2-CAD37D370EC9}"/>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66E13A41-B5CC-42CB-B742-6D5C6F6E7A5B}"/>
    <cellStyle name="Normal 5 2 2 2 2 7 2 3" xfId="13689" xr:uid="{37B8123F-3D4C-4961-B909-463D2BFB4E52}"/>
    <cellStyle name="Normal 5 2 2 2 2 7 3" xfId="6435" xr:uid="{00000000-0005-0000-0000-000044170000}"/>
    <cellStyle name="Normal 5 2 2 2 2 7 3 2" xfId="15761" xr:uid="{FB19D3EC-3550-491E-8F75-9A978E08B13C}"/>
    <cellStyle name="Normal 5 2 2 2 2 7 4" xfId="11544" xr:uid="{7ABDEDDF-1DA9-4160-B43C-3C02542D00FB}"/>
    <cellStyle name="Normal 5 2 2 2 2 8" xfId="2565" xr:uid="{00000000-0005-0000-0000-000045170000}"/>
    <cellStyle name="Normal 5 2 2 2 2 8 2" xfId="6848" xr:uid="{00000000-0005-0000-0000-000046170000}"/>
    <cellStyle name="Normal 5 2 2 2 2 8 2 2" xfId="16174" xr:uid="{E58B19A6-324C-45F5-99AE-9779F91578B9}"/>
    <cellStyle name="Normal 5 2 2 2 2 8 3" xfId="11957" xr:uid="{7B37CC10-707A-42B2-9B31-8DB1314C53A2}"/>
    <cellStyle name="Normal 5 2 2 2 2 9" xfId="4783" xr:uid="{00000000-0005-0000-0000-000047170000}"/>
    <cellStyle name="Normal 5 2 2 2 2 9 2" xfId="14109" xr:uid="{1434A377-7A3E-4EF8-8810-5F3F8C72F6D4}"/>
    <cellStyle name="Normal 5 2 2 2 3" xfId="414" xr:uid="{00000000-0005-0000-0000-000048170000}"/>
    <cellStyle name="Normal 5 2 2 2 3 10" xfId="9896" xr:uid="{21575275-CB05-4DFE-B539-C715E281E96B}"/>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A7E9063B-8380-4B75-B625-E2F82F8B0728}"/>
    <cellStyle name="Normal 5 2 2 2 3 2 2 2 3" xfId="12455" xr:uid="{B65229B9-3BC5-41CC-9F5E-D8587207584E}"/>
    <cellStyle name="Normal 5 2 2 2 3 2 2 3" xfId="5201" xr:uid="{00000000-0005-0000-0000-00004D170000}"/>
    <cellStyle name="Normal 5 2 2 2 3 2 2 3 2" xfId="14527" xr:uid="{BDAF07B8-DE75-4644-BB32-FD108F3CBB9A}"/>
    <cellStyle name="Normal 5 2 2 2 3 2 2 4" xfId="9506" xr:uid="{65E8E1F9-5B62-47C9-8131-412DF42F5268}"/>
    <cellStyle name="Normal 5 2 2 2 3 2 2 5" xfId="10310" xr:uid="{290DF003-E5FF-419D-AA98-BCCEFB17B17B}"/>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4196F611-6BA6-4036-85BC-63C81D4E622A}"/>
    <cellStyle name="Normal 5 2 2 2 3 2 3 2 3" xfId="12868" xr:uid="{1F4485AB-C255-4EB2-8945-092A05D6E4BC}"/>
    <cellStyle name="Normal 5 2 2 2 3 2 3 3" xfId="5614" xr:uid="{00000000-0005-0000-0000-000051170000}"/>
    <cellStyle name="Normal 5 2 2 2 3 2 3 3 2" xfId="14940" xr:uid="{194E53D1-C252-4A91-9B4E-A72DF8F3974F}"/>
    <cellStyle name="Normal 5 2 2 2 3 2 3 4" xfId="10723" xr:uid="{87D77E85-70FF-45A7-AC92-ED872A72E039}"/>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EC42C3DD-9727-421E-97A8-E698542DE308}"/>
    <cellStyle name="Normal 5 2 2 2 3 2 4 2 3" xfId="13281" xr:uid="{5F93C163-4FD1-4F6B-B227-714A013EDBFE}"/>
    <cellStyle name="Normal 5 2 2 2 3 2 4 3" xfId="6027" xr:uid="{00000000-0005-0000-0000-000055170000}"/>
    <cellStyle name="Normal 5 2 2 2 3 2 4 3 2" xfId="15353" xr:uid="{7715D776-2CCB-480C-B359-670256BF80F3}"/>
    <cellStyle name="Normal 5 2 2 2 3 2 4 4" xfId="11136" xr:uid="{C51A45B7-692E-4871-92FC-C51017141C17}"/>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4CDD4361-BBA3-4C44-8C64-6E2DE84680F1}"/>
    <cellStyle name="Normal 5 2 2 2 3 2 5 2 3" xfId="13694" xr:uid="{EF8C60F6-1844-49B5-A5F5-677CF88CB598}"/>
    <cellStyle name="Normal 5 2 2 2 3 2 5 3" xfId="6440" xr:uid="{00000000-0005-0000-0000-000059170000}"/>
    <cellStyle name="Normal 5 2 2 2 3 2 5 3 2" xfId="15766" xr:uid="{0955E4F7-1D12-4FA8-BBE8-D1FDFBDE372C}"/>
    <cellStyle name="Normal 5 2 2 2 3 2 5 4" xfId="11549" xr:uid="{B9C9437E-B0F9-4A7E-957D-DF0C82270C79}"/>
    <cellStyle name="Normal 5 2 2 2 3 2 6" xfId="2570" xr:uid="{00000000-0005-0000-0000-00005A170000}"/>
    <cellStyle name="Normal 5 2 2 2 3 2 6 2" xfId="6853" xr:uid="{00000000-0005-0000-0000-00005B170000}"/>
    <cellStyle name="Normal 5 2 2 2 3 2 6 2 2" xfId="16179" xr:uid="{473BBFE4-90EB-4030-A27F-225F3BDCEA8E}"/>
    <cellStyle name="Normal 5 2 2 2 3 2 6 3" xfId="11962" xr:uid="{3FF1A2D2-DD9B-4419-974D-A262776E9F33}"/>
    <cellStyle name="Normal 5 2 2 2 3 2 7" xfId="4788" xr:uid="{00000000-0005-0000-0000-00005C170000}"/>
    <cellStyle name="Normal 5 2 2 2 3 2 7 2" xfId="14114" xr:uid="{F6FC42BD-738B-41DE-9F63-1C6338AF0C7C}"/>
    <cellStyle name="Normal 5 2 2 2 3 2 8" xfId="9081" xr:uid="{B0400C6D-4400-4F06-9092-2DCAD3324CF1}"/>
    <cellStyle name="Normal 5 2 2 2 3 2 9" xfId="9897" xr:uid="{492351A9-9377-4E3A-8AD1-4CF015A92128}"/>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0D74387E-6194-4FE2-95AA-61ECD3828C7E}"/>
    <cellStyle name="Normal 5 2 2 2 3 3 2 3" xfId="12454" xr:uid="{0C27E00B-5B6B-4FF3-8173-5579355B52F6}"/>
    <cellStyle name="Normal 5 2 2 2 3 3 3" xfId="5200" xr:uid="{00000000-0005-0000-0000-000060170000}"/>
    <cellStyle name="Normal 5 2 2 2 3 3 3 2" xfId="14526" xr:uid="{9BE940F0-E1AB-4221-A393-90D00979C96E}"/>
    <cellStyle name="Normal 5 2 2 2 3 3 4" xfId="9299" xr:uid="{85780536-A38F-4D86-8846-D9FA6BB2D61D}"/>
    <cellStyle name="Normal 5 2 2 2 3 3 5" xfId="10309" xr:uid="{C276169B-7C60-4D66-898E-FB20596C81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5BBB9C0D-72FE-4AFF-8CCC-9E5896CA244C}"/>
    <cellStyle name="Normal 5 2 2 2 3 4 2 3" xfId="12867" xr:uid="{27C3B452-B751-4E10-A2A5-16DD971BE818}"/>
    <cellStyle name="Normal 5 2 2 2 3 4 3" xfId="5613" xr:uid="{00000000-0005-0000-0000-000064170000}"/>
    <cellStyle name="Normal 5 2 2 2 3 4 3 2" xfId="14939" xr:uid="{EA5B66E1-9798-476D-967E-BAD051300DE9}"/>
    <cellStyle name="Normal 5 2 2 2 3 4 4" xfId="10722" xr:uid="{B7F33973-BEC1-482F-A476-B26A83B19A04}"/>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8B7941E5-C1DA-4FB3-9F02-9D661C8A6C2B}"/>
    <cellStyle name="Normal 5 2 2 2 3 5 2 3" xfId="13280" xr:uid="{91056C4C-364C-4B80-A438-FA9AC7E69AC0}"/>
    <cellStyle name="Normal 5 2 2 2 3 5 3" xfId="6026" xr:uid="{00000000-0005-0000-0000-000068170000}"/>
    <cellStyle name="Normal 5 2 2 2 3 5 3 2" xfId="15352" xr:uid="{12C43438-8FD0-4F4B-82E6-A11C1F7DB8E7}"/>
    <cellStyle name="Normal 5 2 2 2 3 5 4" xfId="11135" xr:uid="{D48DB713-931E-4C07-A1BE-D782245C65D1}"/>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675E6B65-A117-4550-BFBB-5FE7EDE244A1}"/>
    <cellStyle name="Normal 5 2 2 2 3 6 2 3" xfId="13693" xr:uid="{F617F532-05B4-4CF2-ADE6-FB8098BA3563}"/>
    <cellStyle name="Normal 5 2 2 2 3 6 3" xfId="6439" xr:uid="{00000000-0005-0000-0000-00006C170000}"/>
    <cellStyle name="Normal 5 2 2 2 3 6 3 2" xfId="15765" xr:uid="{3B92CF78-8F32-4CF4-900E-AC44150828C3}"/>
    <cellStyle name="Normal 5 2 2 2 3 6 4" xfId="11548" xr:uid="{1FDF7AF9-6EAB-40AB-B955-1EFD91439A15}"/>
    <cellStyle name="Normal 5 2 2 2 3 7" xfId="2569" xr:uid="{00000000-0005-0000-0000-00006D170000}"/>
    <cellStyle name="Normal 5 2 2 2 3 7 2" xfId="6852" xr:uid="{00000000-0005-0000-0000-00006E170000}"/>
    <cellStyle name="Normal 5 2 2 2 3 7 2 2" xfId="16178" xr:uid="{596E20F7-3FDF-4610-8952-5E3B8F95C332}"/>
    <cellStyle name="Normal 5 2 2 2 3 7 3" xfId="11961" xr:uid="{D09C6312-1866-481B-92FB-3635C6BEA4CC}"/>
    <cellStyle name="Normal 5 2 2 2 3 8" xfId="4787" xr:uid="{00000000-0005-0000-0000-00006F170000}"/>
    <cellStyle name="Normal 5 2 2 2 3 8 2" xfId="14113" xr:uid="{29D89985-3BD4-414E-8C02-499893C150C3}"/>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5E0AB5A7-6853-4704-A1B6-B0A9FEF1E6D1}"/>
    <cellStyle name="Normal 5 2 2 2 4 2 2 3" xfId="12456" xr:uid="{07E5AF22-7947-44BB-9AF3-11B91B8AB758}"/>
    <cellStyle name="Normal 5 2 2 2 4 2 3" xfId="5202" xr:uid="{00000000-0005-0000-0000-000074170000}"/>
    <cellStyle name="Normal 5 2 2 2 4 2 3 2" xfId="14528" xr:uid="{6BDE9AB0-D1A3-46A4-A9CC-6264C6670746}"/>
    <cellStyle name="Normal 5 2 2 2 4 2 4" xfId="9403" xr:uid="{DDA7C497-662A-4A76-A324-A27E6A0A2B3D}"/>
    <cellStyle name="Normal 5 2 2 2 4 2 5" xfId="10311" xr:uid="{2735AFFD-CDCE-46DA-A2BF-298CC8C3335A}"/>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53C08A7D-2CA8-4A72-85D7-8F510DEDFCD6}"/>
    <cellStyle name="Normal 5 2 2 2 4 3 2 3" xfId="12869" xr:uid="{83EDD8FB-1F99-428E-A4CC-F4E28224EDC3}"/>
    <cellStyle name="Normal 5 2 2 2 4 3 3" xfId="5615" xr:uid="{00000000-0005-0000-0000-000078170000}"/>
    <cellStyle name="Normal 5 2 2 2 4 3 3 2" xfId="14941" xr:uid="{C6FDDBCF-68B6-4E3F-BB03-3EC64F53B3E2}"/>
    <cellStyle name="Normal 5 2 2 2 4 3 4" xfId="10724" xr:uid="{462458ED-217C-4C10-8D46-65A4CA7DFF4C}"/>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D72BFD78-A771-4207-92BF-564B847D07E0}"/>
    <cellStyle name="Normal 5 2 2 2 4 4 2 3" xfId="13282" xr:uid="{07632AF7-E833-4177-B73B-BE919006A9AC}"/>
    <cellStyle name="Normal 5 2 2 2 4 4 3" xfId="6028" xr:uid="{00000000-0005-0000-0000-00007C170000}"/>
    <cellStyle name="Normal 5 2 2 2 4 4 3 2" xfId="15354" xr:uid="{924997A2-8709-4A0C-8D81-BE9CF52E9179}"/>
    <cellStyle name="Normal 5 2 2 2 4 4 4" xfId="11137" xr:uid="{FEC6150D-720C-4980-BD09-7DEAF83A2E1B}"/>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285F4FC9-B668-4EE6-B772-13C1D31B8CAD}"/>
    <cellStyle name="Normal 5 2 2 2 4 5 2 3" xfId="13695" xr:uid="{9FF3DA65-F621-4E9F-B662-E12F9319DE2E}"/>
    <cellStyle name="Normal 5 2 2 2 4 5 3" xfId="6441" xr:uid="{00000000-0005-0000-0000-000080170000}"/>
    <cellStyle name="Normal 5 2 2 2 4 5 3 2" xfId="15767" xr:uid="{E7EF34AE-0C66-4BFD-80EA-E54CE31CF447}"/>
    <cellStyle name="Normal 5 2 2 2 4 5 4" xfId="11550" xr:uid="{E193EBA6-C4CC-4A04-8B8A-398F3BDD8060}"/>
    <cellStyle name="Normal 5 2 2 2 4 6" xfId="2571" xr:uid="{00000000-0005-0000-0000-000081170000}"/>
    <cellStyle name="Normal 5 2 2 2 4 6 2" xfId="6854" xr:uid="{00000000-0005-0000-0000-000082170000}"/>
    <cellStyle name="Normal 5 2 2 2 4 6 2 2" xfId="16180" xr:uid="{64FC14F5-D4F1-4D64-B5FE-CFE561BC3844}"/>
    <cellStyle name="Normal 5 2 2 2 4 6 3" xfId="11963" xr:uid="{80D6234E-8A46-48A5-A8F9-B84E8A3028A2}"/>
    <cellStyle name="Normal 5 2 2 2 4 7" xfId="4789" xr:uid="{00000000-0005-0000-0000-000083170000}"/>
    <cellStyle name="Normal 5 2 2 2 4 7 2" xfId="14115" xr:uid="{3E0D2087-325D-4B90-97F9-D77D092FE97E}"/>
    <cellStyle name="Normal 5 2 2 2 4 8" xfId="8978" xr:uid="{5B5F86B4-BA0F-43A7-920A-E466FD014739}"/>
    <cellStyle name="Normal 5 2 2 2 4 9" xfId="9898" xr:uid="{3A0CFBAD-0117-4B28-8645-3A39461A8F98}"/>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F6616D9F-4545-4167-B5CA-D6ADCB8E5D9D}"/>
    <cellStyle name="Normal 5 2 2 2 5 2 3" xfId="12449" xr:uid="{CEE5394E-3A0B-4BAD-8B9D-DD7C84713DCD}"/>
    <cellStyle name="Normal 5 2 2 2 5 3" xfId="5195" xr:uid="{00000000-0005-0000-0000-000087170000}"/>
    <cellStyle name="Normal 5 2 2 2 5 3 2" xfId="14521" xr:uid="{68D4F9DC-1A25-443B-B2FB-22C961400449}"/>
    <cellStyle name="Normal 5 2 2 2 5 4" xfId="9195" xr:uid="{A7E71EA0-2CA4-4918-870E-A32EEF45C61A}"/>
    <cellStyle name="Normal 5 2 2 2 5 5" xfId="10304" xr:uid="{E650E7C0-B45D-4319-A102-545BC4EF2A43}"/>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0EE8D817-7FE5-41E5-9729-C1A2D46D6E1C}"/>
    <cellStyle name="Normal 5 2 2 2 6 2 3" xfId="12862" xr:uid="{FC3F3887-62DE-4678-8409-7391AEECAD1C}"/>
    <cellStyle name="Normal 5 2 2 2 6 3" xfId="5608" xr:uid="{00000000-0005-0000-0000-00008B170000}"/>
    <cellStyle name="Normal 5 2 2 2 6 3 2" xfId="14934" xr:uid="{CC7F0338-98C1-4BFF-B2CB-73D6E3876177}"/>
    <cellStyle name="Normal 5 2 2 2 6 4" xfId="10717" xr:uid="{1B40FFCB-1620-45F1-BDA7-D8D19A33AB9D}"/>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7FAB915D-7EE2-403B-BCBD-D142455C2BCB}"/>
    <cellStyle name="Normal 5 2 2 2 7 2 3" xfId="13275" xr:uid="{2FB54025-0D5B-4E51-8044-1640E9F24788}"/>
    <cellStyle name="Normal 5 2 2 2 7 3" xfId="6021" xr:uid="{00000000-0005-0000-0000-00008F170000}"/>
    <cellStyle name="Normal 5 2 2 2 7 3 2" xfId="15347" xr:uid="{E23F339E-95DA-4220-8C33-624124C6C3C9}"/>
    <cellStyle name="Normal 5 2 2 2 7 4" xfId="11130" xr:uid="{EEC3ECBD-5912-40E0-8C40-98009F7F01F6}"/>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B6C6BEA9-CDF9-4784-8F28-1E8F6983F150}"/>
    <cellStyle name="Normal 5 2 2 2 8 2 3" xfId="13688" xr:uid="{7B6C1A4F-4E42-4132-B897-F9965E5E8A8A}"/>
    <cellStyle name="Normal 5 2 2 2 8 3" xfId="6434" xr:uid="{00000000-0005-0000-0000-000093170000}"/>
    <cellStyle name="Normal 5 2 2 2 8 3 2" xfId="15760" xr:uid="{5695E7E6-5A1E-411E-AF57-B892F63002CA}"/>
    <cellStyle name="Normal 5 2 2 2 8 4" xfId="11543" xr:uid="{58B79A69-BA36-482A-A4C7-B9CB3DA36CCD}"/>
    <cellStyle name="Normal 5 2 2 2 9" xfId="2564" xr:uid="{00000000-0005-0000-0000-000094170000}"/>
    <cellStyle name="Normal 5 2 2 2 9 2" xfId="6847" xr:uid="{00000000-0005-0000-0000-000095170000}"/>
    <cellStyle name="Normal 5 2 2 2 9 2 2" xfId="16173" xr:uid="{90E44B1A-9F1A-41A9-B1CA-01EE31CD1100}"/>
    <cellStyle name="Normal 5 2 2 2 9 3" xfId="11956" xr:uid="{63D93548-B7FE-4ABA-A2AC-40163C6DC5F2}"/>
    <cellStyle name="Normal 5 2 2 3" xfId="417" xr:uid="{00000000-0005-0000-0000-000096170000}"/>
    <cellStyle name="Normal 5 2 2 3 10" xfId="8828" xr:uid="{5CED8211-F967-469B-812B-9DF6FC250177}"/>
    <cellStyle name="Normal 5 2 2 3 11" xfId="9899" xr:uid="{A93A051E-44A5-4E54-881A-A4ECDF5C516A}"/>
    <cellStyle name="Normal 5 2 2 3 2" xfId="418" xr:uid="{00000000-0005-0000-0000-000097170000}"/>
    <cellStyle name="Normal 5 2 2 3 2 10" xfId="9900" xr:uid="{188980FA-73AD-4D97-BB70-C7E0C9731446}"/>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C7F6ED16-3237-40ED-8D14-4C66E218DECC}"/>
    <cellStyle name="Normal 5 2 2 3 2 2 2 2 3" xfId="12459" xr:uid="{9FC90AAA-89BF-4E5A-B976-928BFE0A58F3}"/>
    <cellStyle name="Normal 5 2 2 3 2 2 2 3" xfId="5205" xr:uid="{00000000-0005-0000-0000-00009C170000}"/>
    <cellStyle name="Normal 5 2 2 3 2 2 2 3 2" xfId="14531" xr:uid="{BB243193-E3FE-4328-9838-96E7B8055565}"/>
    <cellStyle name="Normal 5 2 2 3 2 2 2 4" xfId="9563" xr:uid="{804E641C-B5FA-46A3-B805-C1D4AF390C28}"/>
    <cellStyle name="Normal 5 2 2 3 2 2 2 5" xfId="10314" xr:uid="{CAE8CECA-0FAA-4C83-9B6C-FCDADE666A5E}"/>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26F26189-DCDE-46A2-A099-0CAC5600C0AC}"/>
    <cellStyle name="Normal 5 2 2 3 2 2 3 2 3" xfId="12872" xr:uid="{F70A1B85-B7D8-4E99-B8BE-53AD148925AB}"/>
    <cellStyle name="Normal 5 2 2 3 2 2 3 3" xfId="5618" xr:uid="{00000000-0005-0000-0000-0000A0170000}"/>
    <cellStyle name="Normal 5 2 2 3 2 2 3 3 2" xfId="14944" xr:uid="{C9D5B707-B337-40FA-84BE-8C540CF33C2C}"/>
    <cellStyle name="Normal 5 2 2 3 2 2 3 4" xfId="10727" xr:uid="{EE6E64B1-C7D7-4938-A0AD-9F510253D97A}"/>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35DB0AD4-203C-4FB4-8233-68ABB1074653}"/>
    <cellStyle name="Normal 5 2 2 3 2 2 4 2 3" xfId="13285" xr:uid="{5B6DAEE7-A070-4948-AA28-4614C1EA6B2E}"/>
    <cellStyle name="Normal 5 2 2 3 2 2 4 3" xfId="6031" xr:uid="{00000000-0005-0000-0000-0000A4170000}"/>
    <cellStyle name="Normal 5 2 2 3 2 2 4 3 2" xfId="15357" xr:uid="{A42DAF6B-3CB0-42F9-8A01-FAB2F7A70270}"/>
    <cellStyle name="Normal 5 2 2 3 2 2 4 4" xfId="11140" xr:uid="{E22A19FD-7CE8-49B4-812C-6298759A1AC3}"/>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D3C7B759-BB16-4246-A419-4A69A6D80FF3}"/>
    <cellStyle name="Normal 5 2 2 3 2 2 5 2 3" xfId="13698" xr:uid="{50D6141C-2818-4CAE-9B46-0300CA489F08}"/>
    <cellStyle name="Normal 5 2 2 3 2 2 5 3" xfId="6444" xr:uid="{00000000-0005-0000-0000-0000A8170000}"/>
    <cellStyle name="Normal 5 2 2 3 2 2 5 3 2" xfId="15770" xr:uid="{0438C66B-4669-4101-81C0-B86750282DAB}"/>
    <cellStyle name="Normal 5 2 2 3 2 2 5 4" xfId="11553" xr:uid="{01BAEF9F-895D-4BFB-8550-316BC723E7F0}"/>
    <cellStyle name="Normal 5 2 2 3 2 2 6" xfId="2574" xr:uid="{00000000-0005-0000-0000-0000A9170000}"/>
    <cellStyle name="Normal 5 2 2 3 2 2 6 2" xfId="6857" xr:uid="{00000000-0005-0000-0000-0000AA170000}"/>
    <cellStyle name="Normal 5 2 2 3 2 2 6 2 2" xfId="16183" xr:uid="{3A6B47DE-676F-451F-BD0E-147E27BE557E}"/>
    <cellStyle name="Normal 5 2 2 3 2 2 6 3" xfId="11966" xr:uid="{E39A158E-D063-4C46-A4F5-BE4FD8B365F7}"/>
    <cellStyle name="Normal 5 2 2 3 2 2 7" xfId="4792" xr:uid="{00000000-0005-0000-0000-0000AB170000}"/>
    <cellStyle name="Normal 5 2 2 3 2 2 7 2" xfId="14118" xr:uid="{62011811-BABA-4A97-AD37-5DE47A78C3D3}"/>
    <cellStyle name="Normal 5 2 2 3 2 2 8" xfId="9138" xr:uid="{BE73D583-3CAB-48A9-8A6F-E88EE69D1D1D}"/>
    <cellStyle name="Normal 5 2 2 3 2 2 9" xfId="9901" xr:uid="{591137AC-699D-4B83-99D6-1091F229FE91}"/>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71711057-40C5-42C0-A2A2-8C55C5D7B9E0}"/>
    <cellStyle name="Normal 5 2 2 3 2 3 2 3" xfId="12458" xr:uid="{23365320-E31E-4F6D-B0C9-BCC00AF5D785}"/>
    <cellStyle name="Normal 5 2 2 3 2 3 3" xfId="5204" xr:uid="{00000000-0005-0000-0000-0000AF170000}"/>
    <cellStyle name="Normal 5 2 2 3 2 3 3 2" xfId="14530" xr:uid="{00CE2EE8-6312-4820-8B1B-FD9E7CF79BE4}"/>
    <cellStyle name="Normal 5 2 2 3 2 3 4" xfId="9356" xr:uid="{58BAA3B3-A7A2-4F6F-9929-D8BE9F0A557D}"/>
    <cellStyle name="Normal 5 2 2 3 2 3 5" xfId="10313" xr:uid="{84C7A84E-2406-42AB-9571-038AEE4A08F1}"/>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CA5F6693-7AA6-423A-AF9E-B0CF18D03CE9}"/>
    <cellStyle name="Normal 5 2 2 3 2 4 2 3" xfId="12871" xr:uid="{B938C105-66D6-472B-8105-E428911AD90F}"/>
    <cellStyle name="Normal 5 2 2 3 2 4 3" xfId="5617" xr:uid="{00000000-0005-0000-0000-0000B3170000}"/>
    <cellStyle name="Normal 5 2 2 3 2 4 3 2" xfId="14943" xr:uid="{0739DC35-00AB-4C6D-B22B-B1EC6F96889B}"/>
    <cellStyle name="Normal 5 2 2 3 2 4 4" xfId="10726" xr:uid="{FCF1EF6C-AC6B-4BB5-B5BF-F07673EEEC63}"/>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47142724-05CF-40CE-8306-2BFFBDDF18F0}"/>
    <cellStyle name="Normal 5 2 2 3 2 5 2 3" xfId="13284" xr:uid="{44FC47D2-53FB-4C29-A7B2-10A76D308953}"/>
    <cellStyle name="Normal 5 2 2 3 2 5 3" xfId="6030" xr:uid="{00000000-0005-0000-0000-0000B7170000}"/>
    <cellStyle name="Normal 5 2 2 3 2 5 3 2" xfId="15356" xr:uid="{EF079F59-F901-4B31-AB3B-A13042A9C13E}"/>
    <cellStyle name="Normal 5 2 2 3 2 5 4" xfId="11139" xr:uid="{F4ECFD76-5C7F-4EEF-91B1-5F6EBA3E7EA8}"/>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F840DF2A-C66E-4FC9-B1ED-EE183483DA27}"/>
    <cellStyle name="Normal 5 2 2 3 2 6 2 3" xfId="13697" xr:uid="{99400E2C-E2BF-4485-8D42-97610FA0968F}"/>
    <cellStyle name="Normal 5 2 2 3 2 6 3" xfId="6443" xr:uid="{00000000-0005-0000-0000-0000BB170000}"/>
    <cellStyle name="Normal 5 2 2 3 2 6 3 2" xfId="15769" xr:uid="{84088524-CE27-4D58-8BF4-A98F1B5F6456}"/>
    <cellStyle name="Normal 5 2 2 3 2 6 4" xfId="11552" xr:uid="{F7EC0E27-EFEB-4BD3-B668-1180B1EDB082}"/>
    <cellStyle name="Normal 5 2 2 3 2 7" xfId="2573" xr:uid="{00000000-0005-0000-0000-0000BC170000}"/>
    <cellStyle name="Normal 5 2 2 3 2 7 2" xfId="6856" xr:uid="{00000000-0005-0000-0000-0000BD170000}"/>
    <cellStyle name="Normal 5 2 2 3 2 7 2 2" xfId="16182" xr:uid="{E46666C9-9E55-4387-BD40-DCEEF10DD2B4}"/>
    <cellStyle name="Normal 5 2 2 3 2 7 3" xfId="11965" xr:uid="{93B7C706-3B73-4C67-BBE2-CA1410E9178D}"/>
    <cellStyle name="Normal 5 2 2 3 2 8" xfId="4791" xr:uid="{00000000-0005-0000-0000-0000BE170000}"/>
    <cellStyle name="Normal 5 2 2 3 2 8 2" xfId="14117" xr:uid="{223F8EC5-9E0A-469E-A82B-275A29BC5B4D}"/>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AE736F36-FAD7-4C20-9032-B6CCEF8196B5}"/>
    <cellStyle name="Normal 5 2 2 3 3 2 2 3" xfId="12460" xr:uid="{2B2690C1-6BF7-4786-9F3B-CFD153F1935E}"/>
    <cellStyle name="Normal 5 2 2 3 3 2 3" xfId="5206" xr:uid="{00000000-0005-0000-0000-0000C3170000}"/>
    <cellStyle name="Normal 5 2 2 3 3 2 3 2" xfId="14532" xr:uid="{25EED941-6184-475F-B0DB-D9A2A7A2D011}"/>
    <cellStyle name="Normal 5 2 2 3 3 2 4" xfId="9460" xr:uid="{423E0BE9-24F3-4EF0-8962-2565594BF831}"/>
    <cellStyle name="Normal 5 2 2 3 3 2 5" xfId="10315" xr:uid="{F774833B-7478-43BF-B27E-3886FDB70123}"/>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A02B32B2-B9DA-4CBE-8D9A-2037FB31E990}"/>
    <cellStyle name="Normal 5 2 2 3 3 3 2 3" xfId="12873" xr:uid="{772C3B00-591F-4D12-B7B0-6577B1E90756}"/>
    <cellStyle name="Normal 5 2 2 3 3 3 3" xfId="5619" xr:uid="{00000000-0005-0000-0000-0000C7170000}"/>
    <cellStyle name="Normal 5 2 2 3 3 3 3 2" xfId="14945" xr:uid="{ED9ACD1C-17AA-46A3-94C7-6DBA01964BB7}"/>
    <cellStyle name="Normal 5 2 2 3 3 3 4" xfId="10728" xr:uid="{9B7CBEE2-7BC4-444E-8773-A6303369C448}"/>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39493D2F-AFBA-487C-8AD3-0DB6DAA898A9}"/>
    <cellStyle name="Normal 5 2 2 3 3 4 2 3" xfId="13286" xr:uid="{B0F9057D-DC85-45A1-AC12-B6FB01BE2CF3}"/>
    <cellStyle name="Normal 5 2 2 3 3 4 3" xfId="6032" xr:uid="{00000000-0005-0000-0000-0000CB170000}"/>
    <cellStyle name="Normal 5 2 2 3 3 4 3 2" xfId="15358" xr:uid="{5B68141F-E0DE-46E8-93DD-123BFD3472A9}"/>
    <cellStyle name="Normal 5 2 2 3 3 4 4" xfId="11141" xr:uid="{7F433C08-ABD7-4489-8F4C-22B70F7D6434}"/>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BCA8EA10-24AB-4DC3-97FF-F41AAFB89389}"/>
    <cellStyle name="Normal 5 2 2 3 3 5 2 3" xfId="13699" xr:uid="{F277759F-DE44-4F9F-9646-CED647DCB881}"/>
    <cellStyle name="Normal 5 2 2 3 3 5 3" xfId="6445" xr:uid="{00000000-0005-0000-0000-0000CF170000}"/>
    <cellStyle name="Normal 5 2 2 3 3 5 3 2" xfId="15771" xr:uid="{B5429F8C-118E-4C8D-A4DA-16A6809D2F14}"/>
    <cellStyle name="Normal 5 2 2 3 3 5 4" xfId="11554" xr:uid="{37EC1009-6974-400B-A52D-240FB73634CB}"/>
    <cellStyle name="Normal 5 2 2 3 3 6" xfId="2575" xr:uid="{00000000-0005-0000-0000-0000D0170000}"/>
    <cellStyle name="Normal 5 2 2 3 3 6 2" xfId="6858" xr:uid="{00000000-0005-0000-0000-0000D1170000}"/>
    <cellStyle name="Normal 5 2 2 3 3 6 2 2" xfId="16184" xr:uid="{15CCA428-2594-4564-97D4-1E5EF7489362}"/>
    <cellStyle name="Normal 5 2 2 3 3 6 3" xfId="11967" xr:uid="{6AAB37C7-7FB3-4F37-B35C-147807CEAC8C}"/>
    <cellStyle name="Normal 5 2 2 3 3 7" xfId="4793" xr:uid="{00000000-0005-0000-0000-0000D2170000}"/>
    <cellStyle name="Normal 5 2 2 3 3 7 2" xfId="14119" xr:uid="{93FAF149-A775-4608-B11F-87C4E9554965}"/>
    <cellStyle name="Normal 5 2 2 3 3 8" xfId="9035" xr:uid="{6AC57173-16AF-4847-A277-E4254AACDA36}"/>
    <cellStyle name="Normal 5 2 2 3 3 9" xfId="9902" xr:uid="{8BFAA119-08DD-440D-B26E-5C5FD16EFC12}"/>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2D24C16B-7EEC-4190-94B7-71E63352A1CA}"/>
    <cellStyle name="Normal 5 2 2 3 4 2 3" xfId="12457" xr:uid="{0E82A0E3-82EF-4238-84ED-FDB41EF22542}"/>
    <cellStyle name="Normal 5 2 2 3 4 3" xfId="5203" xr:uid="{00000000-0005-0000-0000-0000D6170000}"/>
    <cellStyle name="Normal 5 2 2 3 4 3 2" xfId="14529" xr:uid="{649D4540-1D4F-4EEB-824B-770AD31EDA59}"/>
    <cellStyle name="Normal 5 2 2 3 4 4" xfId="9253" xr:uid="{A5C3AAF9-67DD-41B1-A0BF-05B69F588F71}"/>
    <cellStyle name="Normal 5 2 2 3 4 5" xfId="10312" xr:uid="{83271B2B-928A-4535-AE23-12A688880DFB}"/>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0F82412F-F978-4192-853D-5F872CE9C5DA}"/>
    <cellStyle name="Normal 5 2 2 3 5 2 3" xfId="12870" xr:uid="{9A314DB0-D35F-4ACC-8CA6-32131D757455}"/>
    <cellStyle name="Normal 5 2 2 3 5 3" xfId="5616" xr:uid="{00000000-0005-0000-0000-0000DA170000}"/>
    <cellStyle name="Normal 5 2 2 3 5 3 2" xfId="14942" xr:uid="{3A39E69E-E849-4A9B-A871-6E503CC6714A}"/>
    <cellStyle name="Normal 5 2 2 3 5 4" xfId="10725" xr:uid="{D86C487C-5D22-48F5-B5C6-41772A392B36}"/>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D4EEEE26-86DF-491F-9385-1BBC762ED093}"/>
    <cellStyle name="Normal 5 2 2 3 6 2 3" xfId="13283" xr:uid="{62A21D65-F521-47D7-ABB5-8DA901B15584}"/>
    <cellStyle name="Normal 5 2 2 3 6 3" xfId="6029" xr:uid="{00000000-0005-0000-0000-0000DE170000}"/>
    <cellStyle name="Normal 5 2 2 3 6 3 2" xfId="15355" xr:uid="{1DAC4B0B-1901-4275-8BD5-8EEDB183CC09}"/>
    <cellStyle name="Normal 5 2 2 3 6 4" xfId="11138" xr:uid="{521EE6AE-9EC8-43B6-AB46-3B652685A0E5}"/>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9153FBD3-F2A8-4667-AE26-76A6E4319EC5}"/>
    <cellStyle name="Normal 5 2 2 3 7 2 3" xfId="13696" xr:uid="{3BF12DB0-A549-41CD-B9B9-F0CD0EDBBFB0}"/>
    <cellStyle name="Normal 5 2 2 3 7 3" xfId="6442" xr:uid="{00000000-0005-0000-0000-0000E2170000}"/>
    <cellStyle name="Normal 5 2 2 3 7 3 2" xfId="15768" xr:uid="{9917B6CD-7483-4307-9ED7-0846B9E17626}"/>
    <cellStyle name="Normal 5 2 2 3 7 4" xfId="11551" xr:uid="{FC389E95-DB96-4E19-AC2A-D7591930E740}"/>
    <cellStyle name="Normal 5 2 2 3 8" xfId="2572" xr:uid="{00000000-0005-0000-0000-0000E3170000}"/>
    <cellStyle name="Normal 5 2 2 3 8 2" xfId="6855" xr:uid="{00000000-0005-0000-0000-0000E4170000}"/>
    <cellStyle name="Normal 5 2 2 3 8 2 2" xfId="16181" xr:uid="{326D4196-DEF6-4DB0-AA91-B493BF0AB0C9}"/>
    <cellStyle name="Normal 5 2 2 3 8 3" xfId="11964" xr:uid="{EBA073B1-75C8-4606-ADF5-DEE97CC5DC85}"/>
    <cellStyle name="Normal 5 2 2 3 9" xfId="4790" xr:uid="{00000000-0005-0000-0000-0000E5170000}"/>
    <cellStyle name="Normal 5 2 2 3 9 2" xfId="14116" xr:uid="{064686FD-EE5B-4856-9B35-D6E5AD3CC2EB}"/>
    <cellStyle name="Normal 5 2 2 4" xfId="421" xr:uid="{00000000-0005-0000-0000-0000E6170000}"/>
    <cellStyle name="Normal 5 2 2 4 10" xfId="9903" xr:uid="{6170BC8A-B9F3-4E07-8D00-B8D758DA97DC}"/>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C825EF99-B21E-4116-B387-9AAB0BA2CE9E}"/>
    <cellStyle name="Normal 5 2 2 4 2 2 2 3" xfId="12462" xr:uid="{BAD573EB-6697-4F65-BCEB-F7505E4B3FDF}"/>
    <cellStyle name="Normal 5 2 2 4 2 2 3" xfId="5208" xr:uid="{00000000-0005-0000-0000-0000EB170000}"/>
    <cellStyle name="Normal 5 2 2 4 2 2 3 2" xfId="14534" xr:uid="{A75FB477-64F5-48C8-AA23-2305B694C380}"/>
    <cellStyle name="Normal 5 2 2 4 2 2 4" xfId="9488" xr:uid="{2997B11D-E810-48A4-BD3C-4498479B295E}"/>
    <cellStyle name="Normal 5 2 2 4 2 2 5" xfId="10317" xr:uid="{0F05977F-4C75-4E20-B38F-FA1CC6D965A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AEC238BC-8AC4-4D84-9E72-C6004FEEBD34}"/>
    <cellStyle name="Normal 5 2 2 4 2 3 2 3" xfId="12875" xr:uid="{84F5F362-AAB6-407A-A107-FE772F6101E7}"/>
    <cellStyle name="Normal 5 2 2 4 2 3 3" xfId="5621" xr:uid="{00000000-0005-0000-0000-0000EF170000}"/>
    <cellStyle name="Normal 5 2 2 4 2 3 3 2" xfId="14947" xr:uid="{409E5FE4-9E20-4122-9621-D097FFA8D946}"/>
    <cellStyle name="Normal 5 2 2 4 2 3 4" xfId="10730" xr:uid="{28695C27-9D4B-4FB5-9787-2E6E953044F6}"/>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21864431-CA42-4C51-9B6A-02A76896D61D}"/>
    <cellStyle name="Normal 5 2 2 4 2 4 2 3" xfId="13288" xr:uid="{CB0EEFBA-B2FB-4561-91A3-EAB4E16A893A}"/>
    <cellStyle name="Normal 5 2 2 4 2 4 3" xfId="6034" xr:uid="{00000000-0005-0000-0000-0000F3170000}"/>
    <cellStyle name="Normal 5 2 2 4 2 4 3 2" xfId="15360" xr:uid="{F88C415B-0685-4A1E-9839-F1A1484DDFC0}"/>
    <cellStyle name="Normal 5 2 2 4 2 4 4" xfId="11143" xr:uid="{9E81724B-2971-4E32-95FC-3BD5DF4443F8}"/>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851D004B-D830-428F-A3CB-48C97BFF88ED}"/>
    <cellStyle name="Normal 5 2 2 4 2 5 2 3" xfId="13701" xr:uid="{379E033E-6348-4095-970D-76EB4C84A2C0}"/>
    <cellStyle name="Normal 5 2 2 4 2 5 3" xfId="6447" xr:uid="{00000000-0005-0000-0000-0000F7170000}"/>
    <cellStyle name="Normal 5 2 2 4 2 5 3 2" xfId="15773" xr:uid="{BD58843A-816B-4524-9386-5D94976D0966}"/>
    <cellStyle name="Normal 5 2 2 4 2 5 4" xfId="11556" xr:uid="{B0851BA7-E616-427F-8CEB-121C3BA80456}"/>
    <cellStyle name="Normal 5 2 2 4 2 6" xfId="2577" xr:uid="{00000000-0005-0000-0000-0000F8170000}"/>
    <cellStyle name="Normal 5 2 2 4 2 6 2" xfId="6860" xr:uid="{00000000-0005-0000-0000-0000F9170000}"/>
    <cellStyle name="Normal 5 2 2 4 2 6 2 2" xfId="16186" xr:uid="{EB2E3BC7-8DAC-4416-81B9-073532F738AC}"/>
    <cellStyle name="Normal 5 2 2 4 2 6 3" xfId="11969" xr:uid="{A4C12A10-4831-4A73-B05C-E9477A28F56A}"/>
    <cellStyle name="Normal 5 2 2 4 2 7" xfId="4795" xr:uid="{00000000-0005-0000-0000-0000FA170000}"/>
    <cellStyle name="Normal 5 2 2 4 2 7 2" xfId="14121" xr:uid="{BB6710D0-5897-40A1-B865-B31D904057E8}"/>
    <cellStyle name="Normal 5 2 2 4 2 8" xfId="9063" xr:uid="{3B1AA107-8D7F-4938-A60C-EED41E9B9A2A}"/>
    <cellStyle name="Normal 5 2 2 4 2 9" xfId="9904" xr:uid="{A3F8CE7F-DF26-43F7-AE07-4A30F77DBAB9}"/>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65010042-9F23-4767-A335-5E0EA8DD1339}"/>
    <cellStyle name="Normal 5 2 2 4 3 2 3" xfId="12461" xr:uid="{831E1529-B727-4480-BE59-C41E59C96C0B}"/>
    <cellStyle name="Normal 5 2 2 4 3 3" xfId="5207" xr:uid="{00000000-0005-0000-0000-0000FE170000}"/>
    <cellStyle name="Normal 5 2 2 4 3 3 2" xfId="14533" xr:uid="{0FB654E7-4C9C-4EB3-8481-5C9B04BD1A74}"/>
    <cellStyle name="Normal 5 2 2 4 3 4" xfId="9281" xr:uid="{9304050F-95A7-4BE3-AD21-FEBB7D0875B2}"/>
    <cellStyle name="Normal 5 2 2 4 3 5" xfId="10316" xr:uid="{35223E5E-1BF8-4BB1-BAB6-1AD4777754CF}"/>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29913B7E-26C3-40A7-AAA2-4A3F376E7DF3}"/>
    <cellStyle name="Normal 5 2 2 4 4 2 3" xfId="12874" xr:uid="{9CCA755B-B916-4D02-AC78-43A7EC945E57}"/>
    <cellStyle name="Normal 5 2 2 4 4 3" xfId="5620" xr:uid="{00000000-0005-0000-0000-000002180000}"/>
    <cellStyle name="Normal 5 2 2 4 4 3 2" xfId="14946" xr:uid="{FFF3B710-7ADE-4734-B022-F9F197E89407}"/>
    <cellStyle name="Normal 5 2 2 4 4 4" xfId="10729" xr:uid="{387BFD4A-CF8F-40CA-B2EF-2548645BCFB0}"/>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C454592A-7866-4118-8166-012A94BD0DB2}"/>
    <cellStyle name="Normal 5 2 2 4 5 2 3" xfId="13287" xr:uid="{123911F5-9901-4140-BF9E-7E5327CC9230}"/>
    <cellStyle name="Normal 5 2 2 4 5 3" xfId="6033" xr:uid="{00000000-0005-0000-0000-000006180000}"/>
    <cellStyle name="Normal 5 2 2 4 5 3 2" xfId="15359" xr:uid="{52B43B8F-3872-486E-88D2-AD3F86AA328A}"/>
    <cellStyle name="Normal 5 2 2 4 5 4" xfId="11142" xr:uid="{052E2062-1D36-447B-89D3-B2CED9A8E749}"/>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FE05E797-C515-4F02-B88F-36B0C6CF681D}"/>
    <cellStyle name="Normal 5 2 2 4 6 2 3" xfId="13700" xr:uid="{51A01F3B-20E3-4FA1-A948-A8B12D872FAC}"/>
    <cellStyle name="Normal 5 2 2 4 6 3" xfId="6446" xr:uid="{00000000-0005-0000-0000-00000A180000}"/>
    <cellStyle name="Normal 5 2 2 4 6 3 2" xfId="15772" xr:uid="{1BD38501-095F-46BC-969D-70D17267D962}"/>
    <cellStyle name="Normal 5 2 2 4 6 4" xfId="11555" xr:uid="{28F49A94-260C-4FDB-B4DE-8CF257315E4E}"/>
    <cellStyle name="Normal 5 2 2 4 7" xfId="2576" xr:uid="{00000000-0005-0000-0000-00000B180000}"/>
    <cellStyle name="Normal 5 2 2 4 7 2" xfId="6859" xr:uid="{00000000-0005-0000-0000-00000C180000}"/>
    <cellStyle name="Normal 5 2 2 4 7 2 2" xfId="16185" xr:uid="{A5C775A7-9458-4AC2-9E2B-C1D7974A8D66}"/>
    <cellStyle name="Normal 5 2 2 4 7 3" xfId="11968" xr:uid="{F4AA0654-4A00-43A9-939D-FB598E0B4D93}"/>
    <cellStyle name="Normal 5 2 2 4 8" xfId="4794" xr:uid="{00000000-0005-0000-0000-00000D180000}"/>
    <cellStyle name="Normal 5 2 2 4 8 2" xfId="14120" xr:uid="{AE6722EB-F0EA-4217-8EE0-2A3568DE7F93}"/>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3426B4A5-438C-4A63-8205-8966C1B3F59B}"/>
    <cellStyle name="Normal 5 2 2 5 2 2 3" xfId="12463" xr:uid="{A9E5278C-8C9A-486E-A62A-CBBE66922E7B}"/>
    <cellStyle name="Normal 5 2 2 5 2 3" xfId="5209" xr:uid="{00000000-0005-0000-0000-000012180000}"/>
    <cellStyle name="Normal 5 2 2 5 2 3 2" xfId="14535" xr:uid="{F92D7B4C-250B-4C5D-90ED-F876FA3592D0}"/>
    <cellStyle name="Normal 5 2 2 5 2 4" xfId="9397" xr:uid="{3CB0B9A4-F907-4F52-ACFC-7970F7AF9B13}"/>
    <cellStyle name="Normal 5 2 2 5 2 5" xfId="10318" xr:uid="{B26D546F-AD7D-4FE4-A63E-7263581A0E55}"/>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E95CDD3C-323D-4FB3-A4F3-81A9C543EC96}"/>
    <cellStyle name="Normal 5 2 2 5 3 2 3" xfId="12876" xr:uid="{082C743E-EA97-448F-9A63-6C1645720E94}"/>
    <cellStyle name="Normal 5 2 2 5 3 3" xfId="5622" xr:uid="{00000000-0005-0000-0000-000016180000}"/>
    <cellStyle name="Normal 5 2 2 5 3 3 2" xfId="14948" xr:uid="{0090B62E-719C-4667-BC99-AE9C339363E3}"/>
    <cellStyle name="Normal 5 2 2 5 3 4" xfId="10731" xr:uid="{13AD8F80-5109-40FF-91BA-5A091A3EFD92}"/>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5E537727-3FFF-42CD-9085-A2C95A9B7735}"/>
    <cellStyle name="Normal 5 2 2 5 4 2 3" xfId="13289" xr:uid="{DF891C89-79F1-4A99-9AD8-7F888E064474}"/>
    <cellStyle name="Normal 5 2 2 5 4 3" xfId="6035" xr:uid="{00000000-0005-0000-0000-00001A180000}"/>
    <cellStyle name="Normal 5 2 2 5 4 3 2" xfId="15361" xr:uid="{738A2459-B6E9-4431-9D71-2E5CAF1A3F53}"/>
    <cellStyle name="Normal 5 2 2 5 4 4" xfId="11144" xr:uid="{E0E55C30-D580-42FF-9A8B-D27B0708C0B4}"/>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E0B218CE-E0C2-4289-AAE3-95D0C5BCEDE5}"/>
    <cellStyle name="Normal 5 2 2 5 5 2 3" xfId="13702" xr:uid="{25BDAED0-EB94-4799-9661-4435752C01C9}"/>
    <cellStyle name="Normal 5 2 2 5 5 3" xfId="6448" xr:uid="{00000000-0005-0000-0000-00001E180000}"/>
    <cellStyle name="Normal 5 2 2 5 5 3 2" xfId="15774" xr:uid="{4C46A7F4-8A0B-4355-BC36-CE3BADECAB1B}"/>
    <cellStyle name="Normal 5 2 2 5 5 4" xfId="11557" xr:uid="{8899F05F-5293-4B8C-A75E-416BDCF1343B}"/>
    <cellStyle name="Normal 5 2 2 5 6" xfId="2578" xr:uid="{00000000-0005-0000-0000-00001F180000}"/>
    <cellStyle name="Normal 5 2 2 5 6 2" xfId="6861" xr:uid="{00000000-0005-0000-0000-000020180000}"/>
    <cellStyle name="Normal 5 2 2 5 6 2 2" xfId="16187" xr:uid="{3F8EE92B-E406-4DB8-8A97-F31CCBB9B382}"/>
    <cellStyle name="Normal 5 2 2 5 6 3" xfId="11970" xr:uid="{AA390A88-6673-4970-BD7C-6EAE63D7ADC5}"/>
    <cellStyle name="Normal 5 2 2 5 7" xfId="4796" xr:uid="{00000000-0005-0000-0000-000021180000}"/>
    <cellStyle name="Normal 5 2 2 5 7 2" xfId="14122" xr:uid="{39DB2FAA-71F8-435E-8099-A94824612515}"/>
    <cellStyle name="Normal 5 2 2 5 8" xfId="8972" xr:uid="{3CCC8856-6464-4309-A4F9-43F74A48C503}"/>
    <cellStyle name="Normal 5 2 2 5 9" xfId="9905" xr:uid="{68C552DF-95E1-4672-A11B-16B609DDCCB4}"/>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56D2722B-FEA1-4A4F-B0EA-6A41773B2F02}"/>
    <cellStyle name="Normal 5 2 2 6 2 3" xfId="12448" xr:uid="{D59C8022-8B5A-4DBA-B97E-8EF0B5CCB8D4}"/>
    <cellStyle name="Normal 5 2 2 6 3" xfId="5194" xr:uid="{00000000-0005-0000-0000-000025180000}"/>
    <cellStyle name="Normal 5 2 2 6 3 2" xfId="14520" xr:uid="{918B913D-0CF4-4F6D-984D-1603B69C1AD8}"/>
    <cellStyle name="Normal 5 2 2 6 4" xfId="9175" xr:uid="{A0BC076A-DB75-4963-A17E-57836FA6391D}"/>
    <cellStyle name="Normal 5 2 2 6 5" xfId="10303" xr:uid="{3FFCEFC5-AD7A-48FC-A7C1-6DF2D3D139B9}"/>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5E92D38A-1E06-476F-9FD9-BB555E1BCF96}"/>
    <cellStyle name="Normal 5 2 2 7 2 3" xfId="12861" xr:uid="{3FD81C81-1BFE-42B3-8BC6-382828DAEBC3}"/>
    <cellStyle name="Normal 5 2 2 7 3" xfId="5607" xr:uid="{00000000-0005-0000-0000-000029180000}"/>
    <cellStyle name="Normal 5 2 2 7 3 2" xfId="14933" xr:uid="{2A090F09-711F-469D-A90C-8EB0C048A651}"/>
    <cellStyle name="Normal 5 2 2 7 4" xfId="10716" xr:uid="{4D00707A-E8F7-4906-A109-AA62B89D2ADA}"/>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F4C88A1D-F49A-45DB-BC62-745C5B57A228}"/>
    <cellStyle name="Normal 5 2 2 8 2 3" xfId="13274" xr:uid="{65B11E68-A3BA-4688-A3A3-C4F6921CA1F3}"/>
    <cellStyle name="Normal 5 2 2 8 3" xfId="6020" xr:uid="{00000000-0005-0000-0000-00002D180000}"/>
    <cellStyle name="Normal 5 2 2 8 3 2" xfId="15346" xr:uid="{AACACA72-BC9A-4A32-AF31-2A284EC624E5}"/>
    <cellStyle name="Normal 5 2 2 8 4" xfId="11129" xr:uid="{684BFDC6-4B7C-4B49-8156-4A31A026E3A5}"/>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F88E1648-0FBA-4887-B57B-1CFAA30FEF13}"/>
    <cellStyle name="Normal 5 2 2 9 2 3" xfId="13687" xr:uid="{A83B82C2-C0F6-46C1-8092-B5DBB0742E2F}"/>
    <cellStyle name="Normal 5 2 2 9 3" xfId="6433" xr:uid="{00000000-0005-0000-0000-000031180000}"/>
    <cellStyle name="Normal 5 2 2 9 3 2" xfId="15759" xr:uid="{76941B94-B9F7-4131-B002-1F3D242591DA}"/>
    <cellStyle name="Normal 5 2 2 9 4" xfId="11542" xr:uid="{21A7B2C3-C463-4706-835F-2CB1E8A1724C}"/>
    <cellStyle name="Normal 5 2 3" xfId="424" xr:uid="{00000000-0005-0000-0000-000032180000}"/>
    <cellStyle name="Normal 5 2 3 10" xfId="4797" xr:uid="{00000000-0005-0000-0000-000033180000}"/>
    <cellStyle name="Normal 5 2 3 10 2" xfId="14123" xr:uid="{6145096D-AD2A-49EE-A7B6-8BB515565C2F}"/>
    <cellStyle name="Normal 5 2 3 11" xfId="8776" xr:uid="{883173D2-CE3E-48F3-8E13-32EAEF7B08C3}"/>
    <cellStyle name="Normal 5 2 3 12" xfId="9906" xr:uid="{E9227294-6EAD-4421-A8C9-ABF201C8F2B0}"/>
    <cellStyle name="Normal 5 2 3 2" xfId="425" xr:uid="{00000000-0005-0000-0000-000034180000}"/>
    <cellStyle name="Normal 5 2 3 2 10" xfId="8830" xr:uid="{287E15F2-6F23-4B3E-B8AA-9DE92D950FBA}"/>
    <cellStyle name="Normal 5 2 3 2 11" xfId="9907" xr:uid="{EBDD6FE4-89DC-4418-BDB0-216654269A9D}"/>
    <cellStyle name="Normal 5 2 3 2 2" xfId="426" xr:uid="{00000000-0005-0000-0000-000035180000}"/>
    <cellStyle name="Normal 5 2 3 2 2 10" xfId="9908" xr:uid="{EC0F47C5-C03A-45A4-9365-E55E001A9482}"/>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0869B9E6-854A-4189-BDAD-B2184AA9DBC1}"/>
    <cellStyle name="Normal 5 2 3 2 2 2 2 2 3" xfId="12467" xr:uid="{0A22FBFC-D5E7-4581-B232-476DDE38FE57}"/>
    <cellStyle name="Normal 5 2 3 2 2 2 2 3" xfId="5213" xr:uid="{00000000-0005-0000-0000-00003A180000}"/>
    <cellStyle name="Normal 5 2 3 2 2 2 2 3 2" xfId="14539" xr:uid="{FA0EBDE0-1F7D-457C-B76A-B8FB87A64594}"/>
    <cellStyle name="Normal 5 2 3 2 2 2 2 4" xfId="9565" xr:uid="{B33C5ECB-02D9-4BAF-B467-F38E8EEB7F6E}"/>
    <cellStyle name="Normal 5 2 3 2 2 2 2 5" xfId="10322" xr:uid="{667E26A3-A379-4ED7-8921-2FB5034DB89C}"/>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86B07C28-6C3E-4BE3-8479-DEFB5C34AD70}"/>
    <cellStyle name="Normal 5 2 3 2 2 2 3 2 3" xfId="12880" xr:uid="{0D7EAA5A-F75F-4BA7-94CA-5C04D7083AFE}"/>
    <cellStyle name="Normal 5 2 3 2 2 2 3 3" xfId="5626" xr:uid="{00000000-0005-0000-0000-00003E180000}"/>
    <cellStyle name="Normal 5 2 3 2 2 2 3 3 2" xfId="14952" xr:uid="{3DBE0324-EA4B-4DB3-A9DC-3A6BDD7DDEF5}"/>
    <cellStyle name="Normal 5 2 3 2 2 2 3 4" xfId="10735" xr:uid="{8E2003E6-6FEB-4A3D-9B63-016022B3CB8E}"/>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9B8C1547-9A9D-439B-8023-779BB2D01513}"/>
    <cellStyle name="Normal 5 2 3 2 2 2 4 2 3" xfId="13293" xr:uid="{C27843AB-00ED-4649-823E-2E15680251A3}"/>
    <cellStyle name="Normal 5 2 3 2 2 2 4 3" xfId="6039" xr:uid="{00000000-0005-0000-0000-000042180000}"/>
    <cellStyle name="Normal 5 2 3 2 2 2 4 3 2" xfId="15365" xr:uid="{89CB9BB8-A0E3-490B-980E-DA0DBF1578B7}"/>
    <cellStyle name="Normal 5 2 3 2 2 2 4 4" xfId="11148" xr:uid="{0533DFAF-0DAD-4864-B736-E0B44365F4A8}"/>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249F3866-8B05-4DA1-BD43-7B6613398F4F}"/>
    <cellStyle name="Normal 5 2 3 2 2 2 5 2 3" xfId="13706" xr:uid="{70B43C92-2373-4916-BE5C-63A09B488DFE}"/>
    <cellStyle name="Normal 5 2 3 2 2 2 5 3" xfId="6452" xr:uid="{00000000-0005-0000-0000-000046180000}"/>
    <cellStyle name="Normal 5 2 3 2 2 2 5 3 2" xfId="15778" xr:uid="{928796A9-D5C0-4384-A464-A23EDBF8A8CB}"/>
    <cellStyle name="Normal 5 2 3 2 2 2 5 4" xfId="11561" xr:uid="{B7C65C0C-EF61-49CC-BD1F-43A1A66CDCBF}"/>
    <cellStyle name="Normal 5 2 3 2 2 2 6" xfId="2582" xr:uid="{00000000-0005-0000-0000-000047180000}"/>
    <cellStyle name="Normal 5 2 3 2 2 2 6 2" xfId="6865" xr:uid="{00000000-0005-0000-0000-000048180000}"/>
    <cellStyle name="Normal 5 2 3 2 2 2 6 2 2" xfId="16191" xr:uid="{F1C34D9B-A559-4DCA-8191-BA360DF0279A}"/>
    <cellStyle name="Normal 5 2 3 2 2 2 6 3" xfId="11974" xr:uid="{B0BCF66D-603A-40E6-BBF2-9B59432B24EC}"/>
    <cellStyle name="Normal 5 2 3 2 2 2 7" xfId="4800" xr:uid="{00000000-0005-0000-0000-000049180000}"/>
    <cellStyle name="Normal 5 2 3 2 2 2 7 2" xfId="14126" xr:uid="{1C0EA69F-8419-4FC4-9AB1-FFDB92602EE2}"/>
    <cellStyle name="Normal 5 2 3 2 2 2 8" xfId="9140" xr:uid="{175A16DB-BA54-4083-AB68-1FA46DB27A86}"/>
    <cellStyle name="Normal 5 2 3 2 2 2 9" xfId="9909" xr:uid="{F234C93A-6858-4D33-8B25-C90246E67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B55A6815-0AC8-4783-A47D-0CB45110ABC6}"/>
    <cellStyle name="Normal 5 2 3 2 2 3 2 3" xfId="12466" xr:uid="{27FDF558-D52B-46B3-AC88-6EACFA764233}"/>
    <cellStyle name="Normal 5 2 3 2 2 3 3" xfId="5212" xr:uid="{00000000-0005-0000-0000-00004D180000}"/>
    <cellStyle name="Normal 5 2 3 2 2 3 3 2" xfId="14538" xr:uid="{B9500255-2D54-43E7-AA53-BCA9CE450BD2}"/>
    <cellStyle name="Normal 5 2 3 2 2 3 4" xfId="9358" xr:uid="{5B196E7D-8DD9-4C59-A83C-7626B0E60040}"/>
    <cellStyle name="Normal 5 2 3 2 2 3 5" xfId="10321" xr:uid="{AECC876F-D6E9-452A-AFE9-4232EA7BFDCF}"/>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8086899B-B713-419B-B4EB-EF5BBE535FA2}"/>
    <cellStyle name="Normal 5 2 3 2 2 4 2 3" xfId="12879" xr:uid="{4199CD2A-42B1-4478-9827-6E843B5CDFDD}"/>
    <cellStyle name="Normal 5 2 3 2 2 4 3" xfId="5625" xr:uid="{00000000-0005-0000-0000-000051180000}"/>
    <cellStyle name="Normal 5 2 3 2 2 4 3 2" xfId="14951" xr:uid="{F41F94A1-2045-4926-870D-2A1CE0E0E845}"/>
    <cellStyle name="Normal 5 2 3 2 2 4 4" xfId="10734" xr:uid="{91F876B3-A8D9-403E-B113-B92C1A33CC21}"/>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4BD978C4-D9FA-4F8B-A14D-B7BE35B0B80D}"/>
    <cellStyle name="Normal 5 2 3 2 2 5 2 3" xfId="13292" xr:uid="{069073ED-C1D4-49CE-B410-05DBD6B2E1AC}"/>
    <cellStyle name="Normal 5 2 3 2 2 5 3" xfId="6038" xr:uid="{00000000-0005-0000-0000-000055180000}"/>
    <cellStyle name="Normal 5 2 3 2 2 5 3 2" xfId="15364" xr:uid="{7FAF9665-9333-480B-B3B9-5342FB86FA70}"/>
    <cellStyle name="Normal 5 2 3 2 2 5 4" xfId="11147" xr:uid="{AF3FF6F4-171B-4920-8B8B-845A5B1C9CA6}"/>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7D6F1E0C-0439-41B7-8095-DF969B359D98}"/>
    <cellStyle name="Normal 5 2 3 2 2 6 2 3" xfId="13705" xr:uid="{E1BC3F8F-4E0B-4326-B3C3-CA3A56D11535}"/>
    <cellStyle name="Normal 5 2 3 2 2 6 3" xfId="6451" xr:uid="{00000000-0005-0000-0000-000059180000}"/>
    <cellStyle name="Normal 5 2 3 2 2 6 3 2" xfId="15777" xr:uid="{191E33AC-F459-4385-99F7-C0D8D7CD7685}"/>
    <cellStyle name="Normal 5 2 3 2 2 6 4" xfId="11560" xr:uid="{604C90DB-6DC2-40A4-8BB8-03CED7AA36B6}"/>
    <cellStyle name="Normal 5 2 3 2 2 7" xfId="2581" xr:uid="{00000000-0005-0000-0000-00005A180000}"/>
    <cellStyle name="Normal 5 2 3 2 2 7 2" xfId="6864" xr:uid="{00000000-0005-0000-0000-00005B180000}"/>
    <cellStyle name="Normal 5 2 3 2 2 7 2 2" xfId="16190" xr:uid="{B76051B6-6066-4405-878F-DF9C4286FECA}"/>
    <cellStyle name="Normal 5 2 3 2 2 7 3" xfId="11973" xr:uid="{460712B7-F45E-44B5-9639-7B03148D0541}"/>
    <cellStyle name="Normal 5 2 3 2 2 8" xfId="4799" xr:uid="{00000000-0005-0000-0000-00005C180000}"/>
    <cellStyle name="Normal 5 2 3 2 2 8 2" xfId="14125" xr:uid="{5515F516-27F1-4AD5-B058-580E196740EB}"/>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D10531E1-AD54-4EC3-BD13-2729D2EC77C8}"/>
    <cellStyle name="Normal 5 2 3 2 3 2 2 3" xfId="12468" xr:uid="{A3BF493A-F9BA-4168-A180-70F57CD1C359}"/>
    <cellStyle name="Normal 5 2 3 2 3 2 3" xfId="5214" xr:uid="{00000000-0005-0000-0000-000061180000}"/>
    <cellStyle name="Normal 5 2 3 2 3 2 3 2" xfId="14540" xr:uid="{737488FF-C490-4DDB-B74C-EA1B5A666FC6}"/>
    <cellStyle name="Normal 5 2 3 2 3 2 4" xfId="9462" xr:uid="{B4C14F1A-A88A-428F-A7F8-BAFD7E5CD045}"/>
    <cellStyle name="Normal 5 2 3 2 3 2 5" xfId="10323" xr:uid="{4DEC5EF2-C4AD-4083-B599-CEF27BEE5C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E5F5129A-9D42-4C4D-ABD1-BB5B18386324}"/>
    <cellStyle name="Normal 5 2 3 2 3 3 2 3" xfId="12881" xr:uid="{C74F2B28-0414-47B2-B886-B3580F9B3C56}"/>
    <cellStyle name="Normal 5 2 3 2 3 3 3" xfId="5627" xr:uid="{00000000-0005-0000-0000-000065180000}"/>
    <cellStyle name="Normal 5 2 3 2 3 3 3 2" xfId="14953" xr:uid="{76B79FC5-9B15-41AB-A844-B89879AC32C7}"/>
    <cellStyle name="Normal 5 2 3 2 3 3 4" xfId="10736" xr:uid="{2B5F108A-9127-4220-9083-A129742D841F}"/>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ED8996A1-0740-4339-B163-87D76E6BD6CE}"/>
    <cellStyle name="Normal 5 2 3 2 3 4 2 3" xfId="13294" xr:uid="{1C7B2EFC-26C8-44CC-AE44-7DAB301F17E6}"/>
    <cellStyle name="Normal 5 2 3 2 3 4 3" xfId="6040" xr:uid="{00000000-0005-0000-0000-000069180000}"/>
    <cellStyle name="Normal 5 2 3 2 3 4 3 2" xfId="15366" xr:uid="{5A6E7313-9DA7-463D-AFD8-6F3D65519134}"/>
    <cellStyle name="Normal 5 2 3 2 3 4 4" xfId="11149" xr:uid="{0334DB83-7B73-4207-B77F-AE175405B322}"/>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59EE802E-27BB-483A-BB39-D7B2862C68D9}"/>
    <cellStyle name="Normal 5 2 3 2 3 5 2 3" xfId="13707" xr:uid="{9B154592-D96E-41C5-8BD2-FD18840C2F16}"/>
    <cellStyle name="Normal 5 2 3 2 3 5 3" xfId="6453" xr:uid="{00000000-0005-0000-0000-00006D180000}"/>
    <cellStyle name="Normal 5 2 3 2 3 5 3 2" xfId="15779" xr:uid="{B361AC4B-530F-4104-9E61-9010770EBCE4}"/>
    <cellStyle name="Normal 5 2 3 2 3 5 4" xfId="11562" xr:uid="{3F663D7B-C868-47EE-8497-A724195A1C3A}"/>
    <cellStyle name="Normal 5 2 3 2 3 6" xfId="2583" xr:uid="{00000000-0005-0000-0000-00006E180000}"/>
    <cellStyle name="Normal 5 2 3 2 3 6 2" xfId="6866" xr:uid="{00000000-0005-0000-0000-00006F180000}"/>
    <cellStyle name="Normal 5 2 3 2 3 6 2 2" xfId="16192" xr:uid="{27503B7A-831A-4787-816C-78A05EA784E0}"/>
    <cellStyle name="Normal 5 2 3 2 3 6 3" xfId="11975" xr:uid="{95D7DB44-0D39-4322-A693-F0415E02AEA7}"/>
    <cellStyle name="Normal 5 2 3 2 3 7" xfId="4801" xr:uid="{00000000-0005-0000-0000-000070180000}"/>
    <cellStyle name="Normal 5 2 3 2 3 7 2" xfId="14127" xr:uid="{E18569FF-A516-4219-B659-EB558744599C}"/>
    <cellStyle name="Normal 5 2 3 2 3 8" xfId="9037" xr:uid="{EED46D7F-EFCD-4AC1-931D-AB06B694E7BE}"/>
    <cellStyle name="Normal 5 2 3 2 3 9" xfId="9910" xr:uid="{B08CA488-650F-41F7-B2DB-19E8C22C5001}"/>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1257BDD1-3D4A-4161-9508-EE17C4347514}"/>
    <cellStyle name="Normal 5 2 3 2 4 2 3" xfId="12465" xr:uid="{CC8EEB11-1E1A-47B7-A697-BC98BE0C6C4E}"/>
    <cellStyle name="Normal 5 2 3 2 4 3" xfId="5211" xr:uid="{00000000-0005-0000-0000-000074180000}"/>
    <cellStyle name="Normal 5 2 3 2 4 3 2" xfId="14537" xr:uid="{016DCA6C-D308-432F-82DE-AEF083B74E99}"/>
    <cellStyle name="Normal 5 2 3 2 4 4" xfId="9255" xr:uid="{C5A161BB-6C4F-4A9D-BBA7-7500B0B26A70}"/>
    <cellStyle name="Normal 5 2 3 2 4 5" xfId="10320" xr:uid="{D04E52E9-F600-4C42-9662-9BCCA7973D2A}"/>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9BE1D885-9ECB-4F39-8734-CED1386D3A5F}"/>
    <cellStyle name="Normal 5 2 3 2 5 2 3" xfId="12878" xr:uid="{09CCC940-F322-4806-89B7-539458A5C5DA}"/>
    <cellStyle name="Normal 5 2 3 2 5 3" xfId="5624" xr:uid="{00000000-0005-0000-0000-000078180000}"/>
    <cellStyle name="Normal 5 2 3 2 5 3 2" xfId="14950" xr:uid="{69BCD7E5-84CD-472D-BB15-DC810A7E63E1}"/>
    <cellStyle name="Normal 5 2 3 2 5 4" xfId="10733" xr:uid="{66EB0B30-CBD8-44BE-A558-23FF08F6A30D}"/>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B896E45A-4739-46E4-B59D-06CA95161EA8}"/>
    <cellStyle name="Normal 5 2 3 2 6 2 3" xfId="13291" xr:uid="{7B1066C4-8FD1-4E32-BD79-3E60196C1988}"/>
    <cellStyle name="Normal 5 2 3 2 6 3" xfId="6037" xr:uid="{00000000-0005-0000-0000-00007C180000}"/>
    <cellStyle name="Normal 5 2 3 2 6 3 2" xfId="15363" xr:uid="{9E7848E7-3758-40B8-ACF7-AAD2594DB6C7}"/>
    <cellStyle name="Normal 5 2 3 2 6 4" xfId="11146" xr:uid="{013444EE-EF06-4100-933A-2843291CF7AE}"/>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B2961375-0D9E-4282-9B64-AD1956656D5F}"/>
    <cellStyle name="Normal 5 2 3 2 7 2 3" xfId="13704" xr:uid="{0DDDB10F-E6D9-4201-8153-5BDD74A20BBC}"/>
    <cellStyle name="Normal 5 2 3 2 7 3" xfId="6450" xr:uid="{00000000-0005-0000-0000-000080180000}"/>
    <cellStyle name="Normal 5 2 3 2 7 3 2" xfId="15776" xr:uid="{BAF26706-69AD-4FF7-8536-AE62EFA25808}"/>
    <cellStyle name="Normal 5 2 3 2 7 4" xfId="11559" xr:uid="{30B62C5B-8F08-4D2E-85B7-46D6A5CF8EA6}"/>
    <cellStyle name="Normal 5 2 3 2 8" xfId="2580" xr:uid="{00000000-0005-0000-0000-000081180000}"/>
    <cellStyle name="Normal 5 2 3 2 8 2" xfId="6863" xr:uid="{00000000-0005-0000-0000-000082180000}"/>
    <cellStyle name="Normal 5 2 3 2 8 2 2" xfId="16189" xr:uid="{1BE9A600-C7F5-4178-9E09-B59DD8C1FFD6}"/>
    <cellStyle name="Normal 5 2 3 2 8 3" xfId="11972" xr:uid="{AE7EE1AB-75F2-49A2-8B13-790745AA07D7}"/>
    <cellStyle name="Normal 5 2 3 2 9" xfId="4798" xr:uid="{00000000-0005-0000-0000-000083180000}"/>
    <cellStyle name="Normal 5 2 3 2 9 2" xfId="14124" xr:uid="{84918541-9B43-43ED-86BA-41AC233C9ABA}"/>
    <cellStyle name="Normal 5 2 3 3" xfId="429" xr:uid="{00000000-0005-0000-0000-000084180000}"/>
    <cellStyle name="Normal 5 2 3 3 10" xfId="9911" xr:uid="{9EA185F3-51A7-4DFC-B2E8-08E34635C9C2}"/>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00CB5724-DEB5-436E-A640-8D5E30EDC5D3}"/>
    <cellStyle name="Normal 5 2 3 3 2 2 2 3" xfId="12470" xr:uid="{122C7CBC-A692-4BCB-BF95-097F8FA2750E}"/>
    <cellStyle name="Normal 5 2 3 3 2 2 3" xfId="5216" xr:uid="{00000000-0005-0000-0000-000089180000}"/>
    <cellStyle name="Normal 5 2 3 3 2 2 3 2" xfId="14542" xr:uid="{DCE494EE-597B-47A7-9B9F-8E353723BB94}"/>
    <cellStyle name="Normal 5 2 3 3 2 2 4" xfId="9511" xr:uid="{75EF02F8-0397-4B30-A858-343ADCA7C08D}"/>
    <cellStyle name="Normal 5 2 3 3 2 2 5" xfId="10325" xr:uid="{DA2DFFC8-9930-4D9C-9E76-E8453CCA41EE}"/>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AA80E3EB-A631-42AE-9495-9F0D60F5211E}"/>
    <cellStyle name="Normal 5 2 3 3 2 3 2 3" xfId="12883" xr:uid="{568464BA-DB4E-4000-AB72-C394DACD281A}"/>
    <cellStyle name="Normal 5 2 3 3 2 3 3" xfId="5629" xr:uid="{00000000-0005-0000-0000-00008D180000}"/>
    <cellStyle name="Normal 5 2 3 3 2 3 3 2" xfId="14955" xr:uid="{67E708B3-7F8A-4518-A18A-89F87716407F}"/>
    <cellStyle name="Normal 5 2 3 3 2 3 4" xfId="10738" xr:uid="{A75167CC-AE03-4ADC-9AB4-5E42343514A1}"/>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0E1066DF-D214-4175-BCE5-9977773FEB83}"/>
    <cellStyle name="Normal 5 2 3 3 2 4 2 3" xfId="13296" xr:uid="{297F0906-56E0-4C7F-8C55-3D1702F56287}"/>
    <cellStyle name="Normal 5 2 3 3 2 4 3" xfId="6042" xr:uid="{00000000-0005-0000-0000-000091180000}"/>
    <cellStyle name="Normal 5 2 3 3 2 4 3 2" xfId="15368" xr:uid="{EDE3C64B-92C1-4040-AEA1-05B02C9BB43A}"/>
    <cellStyle name="Normal 5 2 3 3 2 4 4" xfId="11151" xr:uid="{CAA58113-8331-42C0-939B-5DBE4EA7E4BB}"/>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027D5A18-4FC2-415A-8C38-03839D27593B}"/>
    <cellStyle name="Normal 5 2 3 3 2 5 2 3" xfId="13709" xr:uid="{40048FE3-97DE-4FD2-B007-20A854A6B373}"/>
    <cellStyle name="Normal 5 2 3 3 2 5 3" xfId="6455" xr:uid="{00000000-0005-0000-0000-000095180000}"/>
    <cellStyle name="Normal 5 2 3 3 2 5 3 2" xfId="15781" xr:uid="{C6FA69CB-8E88-4C3A-9EDF-5361FF17AC6B}"/>
    <cellStyle name="Normal 5 2 3 3 2 5 4" xfId="11564" xr:uid="{A08908CF-8B09-4835-98BD-577D5EDFCECA}"/>
    <cellStyle name="Normal 5 2 3 3 2 6" xfId="2585" xr:uid="{00000000-0005-0000-0000-000096180000}"/>
    <cellStyle name="Normal 5 2 3 3 2 6 2" xfId="6868" xr:uid="{00000000-0005-0000-0000-000097180000}"/>
    <cellStyle name="Normal 5 2 3 3 2 6 2 2" xfId="16194" xr:uid="{C30304E9-1BBC-4DBE-9DD8-0DB6F2285FB8}"/>
    <cellStyle name="Normal 5 2 3 3 2 6 3" xfId="11977" xr:uid="{737B71AC-7824-4640-B3F7-AA03B08C4E1D}"/>
    <cellStyle name="Normal 5 2 3 3 2 7" xfId="4803" xr:uid="{00000000-0005-0000-0000-000098180000}"/>
    <cellStyle name="Normal 5 2 3 3 2 7 2" xfId="14129" xr:uid="{5ACDAF7B-312E-485C-9146-1937AA485EBB}"/>
    <cellStyle name="Normal 5 2 3 3 2 8" xfId="9086" xr:uid="{442E5F61-F00C-4774-822F-4985AB3E1CB7}"/>
    <cellStyle name="Normal 5 2 3 3 2 9" xfId="9912" xr:uid="{A492BAC0-D0CA-4138-9E84-2CCBFAC15494}"/>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69BF7F10-668D-43DB-A368-8D96D382A1A4}"/>
    <cellStyle name="Normal 5 2 3 3 3 2 3" xfId="12469" xr:uid="{36E1BAFD-456C-4588-8EBF-A4B28D70B347}"/>
    <cellStyle name="Normal 5 2 3 3 3 3" xfId="5215" xr:uid="{00000000-0005-0000-0000-00009C180000}"/>
    <cellStyle name="Normal 5 2 3 3 3 3 2" xfId="14541" xr:uid="{27C815AF-EA35-4963-B5A4-D1D3157966CE}"/>
    <cellStyle name="Normal 5 2 3 3 3 4" xfId="9304" xr:uid="{2C783A77-F32A-4E64-807E-062B95DB0310}"/>
    <cellStyle name="Normal 5 2 3 3 3 5" xfId="10324" xr:uid="{B257EFDE-CA2D-4094-BD46-A14ABE5D0B85}"/>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43E8D2EE-75A9-4943-BB36-4BCCBF4618AC}"/>
    <cellStyle name="Normal 5 2 3 3 4 2 3" xfId="12882" xr:uid="{98207778-5B32-4333-A4BF-0A4ADE22D042}"/>
    <cellStyle name="Normal 5 2 3 3 4 3" xfId="5628" xr:uid="{00000000-0005-0000-0000-0000A0180000}"/>
    <cellStyle name="Normal 5 2 3 3 4 3 2" xfId="14954" xr:uid="{0C12461A-BBD7-4807-AC84-F142C17C04A6}"/>
    <cellStyle name="Normal 5 2 3 3 4 4" xfId="10737" xr:uid="{D4CA1962-0E12-489C-84B6-553231890C90}"/>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3C1BE8D5-6D66-49B2-A5FF-5960B1C905C2}"/>
    <cellStyle name="Normal 5 2 3 3 5 2 3" xfId="13295" xr:uid="{98894D13-E3C5-4513-9434-537651E64E37}"/>
    <cellStyle name="Normal 5 2 3 3 5 3" xfId="6041" xr:uid="{00000000-0005-0000-0000-0000A4180000}"/>
    <cellStyle name="Normal 5 2 3 3 5 3 2" xfId="15367" xr:uid="{4062153F-49E8-44E6-8969-004E8AD7388D}"/>
    <cellStyle name="Normal 5 2 3 3 5 4" xfId="11150" xr:uid="{86ABB30F-DF5C-4EB8-8693-55352AD4626F}"/>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8269600D-BBF3-461B-974D-2F9ACCB386F3}"/>
    <cellStyle name="Normal 5 2 3 3 6 2 3" xfId="13708" xr:uid="{B1F7731D-9A4E-410C-A907-9A9C8B3ACFFC}"/>
    <cellStyle name="Normal 5 2 3 3 6 3" xfId="6454" xr:uid="{00000000-0005-0000-0000-0000A8180000}"/>
    <cellStyle name="Normal 5 2 3 3 6 3 2" xfId="15780" xr:uid="{1BE8BEDD-6DC6-4B35-BEAE-52CB0BE1BE6B}"/>
    <cellStyle name="Normal 5 2 3 3 6 4" xfId="11563" xr:uid="{9E134266-E30B-4773-B844-D23A3D863D56}"/>
    <cellStyle name="Normal 5 2 3 3 7" xfId="2584" xr:uid="{00000000-0005-0000-0000-0000A9180000}"/>
    <cellStyle name="Normal 5 2 3 3 7 2" xfId="6867" xr:uid="{00000000-0005-0000-0000-0000AA180000}"/>
    <cellStyle name="Normal 5 2 3 3 7 2 2" xfId="16193" xr:uid="{94A28775-B0C9-4A5D-9C81-EEAB49401A14}"/>
    <cellStyle name="Normal 5 2 3 3 7 3" xfId="11976" xr:uid="{26BFD6E9-964D-4DE5-84A6-D5A0EA7A3F97}"/>
    <cellStyle name="Normal 5 2 3 3 8" xfId="4802" xr:uid="{00000000-0005-0000-0000-0000AB180000}"/>
    <cellStyle name="Normal 5 2 3 3 8 2" xfId="14128" xr:uid="{E2A47E2D-99A8-4989-802F-AEB45FB181F3}"/>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9FF86A22-E3B7-45A8-9C72-84349587A017}"/>
    <cellStyle name="Normal 5 2 3 4 2 2 3" xfId="12471" xr:uid="{A529614A-BF3F-41BA-B762-414ABA419105}"/>
    <cellStyle name="Normal 5 2 3 4 2 3" xfId="5217" xr:uid="{00000000-0005-0000-0000-0000B0180000}"/>
    <cellStyle name="Normal 5 2 3 4 2 3 2" xfId="14543" xr:uid="{17B75170-11DE-438F-8BBA-6280017864FE}"/>
    <cellStyle name="Normal 5 2 3 4 2 4" xfId="9408" xr:uid="{3B6F9C6F-3D7C-45F8-99FE-451C0F8CED36}"/>
    <cellStyle name="Normal 5 2 3 4 2 5" xfId="10326" xr:uid="{63A762DA-A1D3-4464-AC77-69A814539C9F}"/>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2971C69B-3821-4C4E-B482-81F633BA82A3}"/>
    <cellStyle name="Normal 5 2 3 4 3 2 3" xfId="12884" xr:uid="{03880913-6361-4D9F-8EBE-5F4DDF641CAA}"/>
    <cellStyle name="Normal 5 2 3 4 3 3" xfId="5630" xr:uid="{00000000-0005-0000-0000-0000B4180000}"/>
    <cellStyle name="Normal 5 2 3 4 3 3 2" xfId="14956" xr:uid="{0D79D311-3682-4402-894A-E5F8D5BA8B2E}"/>
    <cellStyle name="Normal 5 2 3 4 3 4" xfId="10739" xr:uid="{424AA38A-027F-447C-8225-366027507C48}"/>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2365ED27-2A01-48AD-81D8-0C4C38BD24E2}"/>
    <cellStyle name="Normal 5 2 3 4 4 2 3" xfId="13297" xr:uid="{57121C89-219F-4B83-A113-9D5B4FB4DD33}"/>
    <cellStyle name="Normal 5 2 3 4 4 3" xfId="6043" xr:uid="{00000000-0005-0000-0000-0000B8180000}"/>
    <cellStyle name="Normal 5 2 3 4 4 3 2" xfId="15369" xr:uid="{B6752730-B5EA-474D-B747-8B81278F45D8}"/>
    <cellStyle name="Normal 5 2 3 4 4 4" xfId="11152" xr:uid="{6DC8C3A1-32BF-49AA-8990-2FC40EA9A2D8}"/>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8B91A0AB-9B27-4A7B-9AF6-3466231E23BC}"/>
    <cellStyle name="Normal 5 2 3 4 5 2 3" xfId="13710" xr:uid="{6FF15524-FEF2-4EA2-AA66-5133284A4471}"/>
    <cellStyle name="Normal 5 2 3 4 5 3" xfId="6456" xr:uid="{00000000-0005-0000-0000-0000BC180000}"/>
    <cellStyle name="Normal 5 2 3 4 5 3 2" xfId="15782" xr:uid="{31DC5ABA-62C0-4007-A09C-1A4FCAC964AC}"/>
    <cellStyle name="Normal 5 2 3 4 5 4" xfId="11565" xr:uid="{D1145B4F-8C4A-4E68-B923-57096DC92A28}"/>
    <cellStyle name="Normal 5 2 3 4 6" xfId="2586" xr:uid="{00000000-0005-0000-0000-0000BD180000}"/>
    <cellStyle name="Normal 5 2 3 4 6 2" xfId="6869" xr:uid="{00000000-0005-0000-0000-0000BE180000}"/>
    <cellStyle name="Normal 5 2 3 4 6 2 2" xfId="16195" xr:uid="{1469D83F-DDB8-4A45-B0E5-96D1641ED621}"/>
    <cellStyle name="Normal 5 2 3 4 6 3" xfId="11978" xr:uid="{5E01041B-3099-43FB-9CA4-F25D4684F923}"/>
    <cellStyle name="Normal 5 2 3 4 7" xfId="4804" xr:uid="{00000000-0005-0000-0000-0000BF180000}"/>
    <cellStyle name="Normal 5 2 3 4 7 2" xfId="14130" xr:uid="{29E7F3AB-8A69-44CC-8BB3-E470AB7B5AC0}"/>
    <cellStyle name="Normal 5 2 3 4 8" xfId="8983" xr:uid="{07388FCC-03DE-4CE8-89CB-9C92F8174E24}"/>
    <cellStyle name="Normal 5 2 3 4 9" xfId="9913" xr:uid="{CB2437E6-7E21-47BE-9444-8C337FE9472D}"/>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63E756C5-2381-46E3-B48F-811E1791AC88}"/>
    <cellStyle name="Normal 5 2 3 5 2 3" xfId="12464" xr:uid="{16E5E746-F316-4760-A272-304300190347}"/>
    <cellStyle name="Normal 5 2 3 5 3" xfId="5210" xr:uid="{00000000-0005-0000-0000-0000C3180000}"/>
    <cellStyle name="Normal 5 2 3 5 3 2" xfId="14536" xr:uid="{799302B7-B7C5-49E0-9B71-B4B50885AEAB}"/>
    <cellStyle name="Normal 5 2 3 5 4" xfId="9200" xr:uid="{13DE827A-4007-427A-9869-ADBBE6B70993}"/>
    <cellStyle name="Normal 5 2 3 5 5" xfId="10319" xr:uid="{2306155B-DBED-4BDD-8F9A-5CB241EB29B8}"/>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755E1A7C-270D-4589-B841-9A8A9DF6CFBE}"/>
    <cellStyle name="Normal 5 2 3 6 2 3" xfId="12877" xr:uid="{DF56CE8B-EF42-4BD5-BBED-3429C77D441F}"/>
    <cellStyle name="Normal 5 2 3 6 3" xfId="5623" xr:uid="{00000000-0005-0000-0000-0000C7180000}"/>
    <cellStyle name="Normal 5 2 3 6 3 2" xfId="14949" xr:uid="{1BCD67EF-658D-4921-8E6A-F8975F553843}"/>
    <cellStyle name="Normal 5 2 3 6 4" xfId="10732" xr:uid="{BB4A7693-A505-4177-A507-F76CF8955266}"/>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99E37A3A-3B91-437D-9199-DAC216346375}"/>
    <cellStyle name="Normal 5 2 3 7 2 3" xfId="13290" xr:uid="{C76E2E93-0154-44C4-BC28-5A2BEE66E163}"/>
    <cellStyle name="Normal 5 2 3 7 3" xfId="6036" xr:uid="{00000000-0005-0000-0000-0000CB180000}"/>
    <cellStyle name="Normal 5 2 3 7 3 2" xfId="15362" xr:uid="{D4588F70-B32D-423E-94BB-E0B9DFA38E2E}"/>
    <cellStyle name="Normal 5 2 3 7 4" xfId="11145" xr:uid="{E6F7027D-5D19-4B61-B60A-AE6A98C88DA6}"/>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53E5E91E-6244-4964-BA61-BDC488BC6713}"/>
    <cellStyle name="Normal 5 2 3 8 2 3" xfId="13703" xr:uid="{F8EF5B33-AF00-43E3-90F8-D726F328D8CD}"/>
    <cellStyle name="Normal 5 2 3 8 3" xfId="6449" xr:uid="{00000000-0005-0000-0000-0000CF180000}"/>
    <cellStyle name="Normal 5 2 3 8 3 2" xfId="15775" xr:uid="{56CE9ECD-2047-4B74-BB2A-27D981EB19D7}"/>
    <cellStyle name="Normal 5 2 3 8 4" xfId="11558" xr:uid="{34F539D7-A7EA-4065-9DD6-792D1D8FE910}"/>
    <cellStyle name="Normal 5 2 3 9" xfId="2579" xr:uid="{00000000-0005-0000-0000-0000D0180000}"/>
    <cellStyle name="Normal 5 2 3 9 2" xfId="6862" xr:uid="{00000000-0005-0000-0000-0000D1180000}"/>
    <cellStyle name="Normal 5 2 3 9 2 2" xfId="16188" xr:uid="{61FD199B-1793-45DF-A59F-6ACE9F9BB1B6}"/>
    <cellStyle name="Normal 5 2 3 9 3" xfId="11971" xr:uid="{F6B977FC-719D-4CFE-8746-031DC3776763}"/>
    <cellStyle name="Normal 5 2 4" xfId="432" xr:uid="{00000000-0005-0000-0000-0000D2180000}"/>
    <cellStyle name="Normal 5 2 4 10" xfId="8827" xr:uid="{1EC4F605-F0BA-487E-A3C0-2CBAE7C22D8A}"/>
    <cellStyle name="Normal 5 2 4 11" xfId="9914" xr:uid="{6959070C-5B24-41A9-BC63-1DFE1384931C}"/>
    <cellStyle name="Normal 5 2 4 2" xfId="433" xr:uid="{00000000-0005-0000-0000-0000D3180000}"/>
    <cellStyle name="Normal 5 2 4 2 10" xfId="9915" xr:uid="{875364BA-A416-48CB-A643-E4D7A763B835}"/>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DC0868B4-27CF-47DD-BF74-E6D2EA8DC5FD}"/>
    <cellStyle name="Normal 5 2 4 2 2 2 2 3" xfId="12474" xr:uid="{021B6FF0-81C8-4D59-9B47-1B226C40D29D}"/>
    <cellStyle name="Normal 5 2 4 2 2 2 3" xfId="5220" xr:uid="{00000000-0005-0000-0000-0000D8180000}"/>
    <cellStyle name="Normal 5 2 4 2 2 2 3 2" xfId="14546" xr:uid="{89092413-6A47-4DF6-B01B-5368A05981A3}"/>
    <cellStyle name="Normal 5 2 4 2 2 2 4" xfId="9562" xr:uid="{5E243FB4-F3B1-4B34-B377-1444454AD19E}"/>
    <cellStyle name="Normal 5 2 4 2 2 2 5" xfId="10329" xr:uid="{A770CE16-8D25-497C-8350-A676E6848BB7}"/>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E9E2317E-F49C-4B63-8CE2-634C2C056826}"/>
    <cellStyle name="Normal 5 2 4 2 2 3 2 3" xfId="12887" xr:uid="{B4DDF7E2-ACF6-4604-BDFF-8C2F7BE4B898}"/>
    <cellStyle name="Normal 5 2 4 2 2 3 3" xfId="5633" xr:uid="{00000000-0005-0000-0000-0000DC180000}"/>
    <cellStyle name="Normal 5 2 4 2 2 3 3 2" xfId="14959" xr:uid="{985CE5ED-C14C-42C3-BBCF-8AA42F228B4F}"/>
    <cellStyle name="Normal 5 2 4 2 2 3 4" xfId="10742" xr:uid="{7E4081BE-1311-43F7-824E-A12A65F3D916}"/>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D46A14FC-B840-4DCC-918D-CBFA68622F95}"/>
    <cellStyle name="Normal 5 2 4 2 2 4 2 3" xfId="13300" xr:uid="{7FF3DA58-8EE6-4B26-A26D-2BCFCD5EB3C1}"/>
    <cellStyle name="Normal 5 2 4 2 2 4 3" xfId="6046" xr:uid="{00000000-0005-0000-0000-0000E0180000}"/>
    <cellStyle name="Normal 5 2 4 2 2 4 3 2" xfId="15372" xr:uid="{5FB50923-BB94-4116-B6D6-8C9FA7958DC6}"/>
    <cellStyle name="Normal 5 2 4 2 2 4 4" xfId="11155" xr:uid="{F4B764E9-FCBE-4528-ADD4-0B6977596F08}"/>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1AD93981-B29A-4525-8369-23BA3983B52B}"/>
    <cellStyle name="Normal 5 2 4 2 2 5 2 3" xfId="13713" xr:uid="{0DD7674D-631D-4325-A323-8652FFC3EE47}"/>
    <cellStyle name="Normal 5 2 4 2 2 5 3" xfId="6459" xr:uid="{00000000-0005-0000-0000-0000E4180000}"/>
    <cellStyle name="Normal 5 2 4 2 2 5 3 2" xfId="15785" xr:uid="{560B7243-2078-490A-A988-55042BDDD4B5}"/>
    <cellStyle name="Normal 5 2 4 2 2 5 4" xfId="11568" xr:uid="{70C63704-4BDF-474C-B93E-FB9680F2FD25}"/>
    <cellStyle name="Normal 5 2 4 2 2 6" xfId="2589" xr:uid="{00000000-0005-0000-0000-0000E5180000}"/>
    <cellStyle name="Normal 5 2 4 2 2 6 2" xfId="6872" xr:uid="{00000000-0005-0000-0000-0000E6180000}"/>
    <cellStyle name="Normal 5 2 4 2 2 6 2 2" xfId="16198" xr:uid="{45C747D0-7A4B-4E21-9104-98B868237F22}"/>
    <cellStyle name="Normal 5 2 4 2 2 6 3" xfId="11981" xr:uid="{853AAF82-FA04-4076-89F7-E05DD357E13D}"/>
    <cellStyle name="Normal 5 2 4 2 2 7" xfId="4807" xr:uid="{00000000-0005-0000-0000-0000E7180000}"/>
    <cellStyle name="Normal 5 2 4 2 2 7 2" xfId="14133" xr:uid="{204A95D1-4FE8-4BE7-8BE7-5CE3A552848E}"/>
    <cellStyle name="Normal 5 2 4 2 2 8" xfId="9137" xr:uid="{C80E4B27-40CA-4953-ABB8-99E2C575F775}"/>
    <cellStyle name="Normal 5 2 4 2 2 9" xfId="9916" xr:uid="{853D0CD4-7C36-442E-AFFD-4CE3A560FB0C}"/>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43EDD4ED-7EEE-4EDB-9FCB-DD009CD57FC2}"/>
    <cellStyle name="Normal 5 2 4 2 3 2 3" xfId="12473" xr:uid="{7E979DAA-51A4-4AD3-838D-909F1B8F5518}"/>
    <cellStyle name="Normal 5 2 4 2 3 3" xfId="5219" xr:uid="{00000000-0005-0000-0000-0000EB180000}"/>
    <cellStyle name="Normal 5 2 4 2 3 3 2" xfId="14545" xr:uid="{AEC34CFA-96D8-49FB-96E0-760E51D75F04}"/>
    <cellStyle name="Normal 5 2 4 2 3 4" xfId="9355" xr:uid="{9D38A6AA-2F63-4275-9FB8-F86A15F6A4D3}"/>
    <cellStyle name="Normal 5 2 4 2 3 5" xfId="10328" xr:uid="{7EE00E21-C492-4012-AC27-432C958E1713}"/>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86EB2DEB-465B-498A-9B5B-6E00DD7D4B1B}"/>
    <cellStyle name="Normal 5 2 4 2 4 2 3" xfId="12886" xr:uid="{9DBE77DB-462A-424F-8746-B0672B98EEA8}"/>
    <cellStyle name="Normal 5 2 4 2 4 3" xfId="5632" xr:uid="{00000000-0005-0000-0000-0000EF180000}"/>
    <cellStyle name="Normal 5 2 4 2 4 3 2" xfId="14958" xr:uid="{B34B501C-A313-4FD8-90E2-7458973C3C35}"/>
    <cellStyle name="Normal 5 2 4 2 4 4" xfId="10741" xr:uid="{65A872E9-C0D9-43B5-8804-2B932C55220D}"/>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6DB78285-5D6D-42B4-828C-643D63D12280}"/>
    <cellStyle name="Normal 5 2 4 2 5 2 3" xfId="13299" xr:uid="{A0C1B2B8-247E-44D5-952F-11D0B9EF16FF}"/>
    <cellStyle name="Normal 5 2 4 2 5 3" xfId="6045" xr:uid="{00000000-0005-0000-0000-0000F3180000}"/>
    <cellStyle name="Normal 5 2 4 2 5 3 2" xfId="15371" xr:uid="{DA72FE71-58DF-43CB-8D9C-79B4209845C5}"/>
    <cellStyle name="Normal 5 2 4 2 5 4" xfId="11154" xr:uid="{CE0D225B-E063-4158-A3DC-B3F441FE5A1D}"/>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8C97BFF1-7804-487B-B58E-BE302AA9D657}"/>
    <cellStyle name="Normal 5 2 4 2 6 2 3" xfId="13712" xr:uid="{550750E8-C77B-4D7A-A120-FCB7091AD519}"/>
    <cellStyle name="Normal 5 2 4 2 6 3" xfId="6458" xr:uid="{00000000-0005-0000-0000-0000F7180000}"/>
    <cellStyle name="Normal 5 2 4 2 6 3 2" xfId="15784" xr:uid="{C98A7AF3-99F8-405F-B81A-C0EFDE884B4D}"/>
    <cellStyle name="Normal 5 2 4 2 6 4" xfId="11567" xr:uid="{4542D695-4C7E-4CB9-BC9B-9D50900CFB26}"/>
    <cellStyle name="Normal 5 2 4 2 7" xfId="2588" xr:uid="{00000000-0005-0000-0000-0000F8180000}"/>
    <cellStyle name="Normal 5 2 4 2 7 2" xfId="6871" xr:uid="{00000000-0005-0000-0000-0000F9180000}"/>
    <cellStyle name="Normal 5 2 4 2 7 2 2" xfId="16197" xr:uid="{1144E182-BB9C-4B0A-A128-0AFEB4B8AC82}"/>
    <cellStyle name="Normal 5 2 4 2 7 3" xfId="11980" xr:uid="{39CC99A1-34A8-4DB9-B5AD-CAFAA008A881}"/>
    <cellStyle name="Normal 5 2 4 2 8" xfId="4806" xr:uid="{00000000-0005-0000-0000-0000FA180000}"/>
    <cellStyle name="Normal 5 2 4 2 8 2" xfId="14132" xr:uid="{7CCA0680-4926-4549-AFBB-B7151CFD92A8}"/>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FA99F6B7-0F2B-4C19-928F-2ECFBD4DD82F}"/>
    <cellStyle name="Normal 5 2 4 3 2 2 3" xfId="12475" xr:uid="{038EC9B8-2285-494E-B1AA-34EE97BAADC4}"/>
    <cellStyle name="Normal 5 2 4 3 2 3" xfId="5221" xr:uid="{00000000-0005-0000-0000-0000FF180000}"/>
    <cellStyle name="Normal 5 2 4 3 2 3 2" xfId="14547" xr:uid="{FA2741DF-1526-4F83-A4D2-9F030801514D}"/>
    <cellStyle name="Normal 5 2 4 3 2 4" xfId="9459" xr:uid="{ED2A936E-5624-4B26-A175-3FCE68E1BF5A}"/>
    <cellStyle name="Normal 5 2 4 3 2 5" xfId="10330" xr:uid="{8A25A80E-A8F6-43D8-82A5-275A4003BD3C}"/>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24ABFDCB-182B-4FC3-A67E-332556699B5C}"/>
    <cellStyle name="Normal 5 2 4 3 3 2 3" xfId="12888" xr:uid="{FBDB4757-441B-4E6E-B121-FE691680EB93}"/>
    <cellStyle name="Normal 5 2 4 3 3 3" xfId="5634" xr:uid="{00000000-0005-0000-0000-000003190000}"/>
    <cellStyle name="Normal 5 2 4 3 3 3 2" xfId="14960" xr:uid="{39A4893D-DEA1-4505-ADF7-C587D32D8A42}"/>
    <cellStyle name="Normal 5 2 4 3 3 4" xfId="10743" xr:uid="{366A53BD-F766-43F4-A2A4-9F793CAB65D3}"/>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331F14C6-3420-4FA6-8423-31608D21483A}"/>
    <cellStyle name="Normal 5 2 4 3 4 2 3" xfId="13301" xr:uid="{650879E5-1D4E-4B57-93F5-27FCCFEEA876}"/>
    <cellStyle name="Normal 5 2 4 3 4 3" xfId="6047" xr:uid="{00000000-0005-0000-0000-000007190000}"/>
    <cellStyle name="Normal 5 2 4 3 4 3 2" xfId="15373" xr:uid="{3911222D-64B1-4B84-998D-D4B0ADAFC88B}"/>
    <cellStyle name="Normal 5 2 4 3 4 4" xfId="11156" xr:uid="{2952BA97-D5A7-4213-8C53-3926E13D5F80}"/>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A54C33F0-239C-4CC2-94DA-A5066A05631C}"/>
    <cellStyle name="Normal 5 2 4 3 5 2 3" xfId="13714" xr:uid="{F57A545D-1CE7-4901-83C6-22CC4A5F8047}"/>
    <cellStyle name="Normal 5 2 4 3 5 3" xfId="6460" xr:uid="{00000000-0005-0000-0000-00000B190000}"/>
    <cellStyle name="Normal 5 2 4 3 5 3 2" xfId="15786" xr:uid="{B00192B9-7090-4B61-B139-318AFF10253C}"/>
    <cellStyle name="Normal 5 2 4 3 5 4" xfId="11569" xr:uid="{00996170-8949-4349-A3C0-5120843F036E}"/>
    <cellStyle name="Normal 5 2 4 3 6" xfId="2590" xr:uid="{00000000-0005-0000-0000-00000C190000}"/>
    <cellStyle name="Normal 5 2 4 3 6 2" xfId="6873" xr:uid="{00000000-0005-0000-0000-00000D190000}"/>
    <cellStyle name="Normal 5 2 4 3 6 2 2" xfId="16199" xr:uid="{A44E26E5-D0CB-4127-ABB4-2CEB41CA595E}"/>
    <cellStyle name="Normal 5 2 4 3 6 3" xfId="11982" xr:uid="{E7EE9734-ACE4-49B7-B1B4-FCE216E12398}"/>
    <cellStyle name="Normal 5 2 4 3 7" xfId="4808" xr:uid="{00000000-0005-0000-0000-00000E190000}"/>
    <cellStyle name="Normal 5 2 4 3 7 2" xfId="14134" xr:uid="{5F53E5F4-CDDF-4402-A260-339091CB84CB}"/>
    <cellStyle name="Normal 5 2 4 3 8" xfId="9034" xr:uid="{82D3DE5B-E868-4CF9-BA07-6E197DA4FAA5}"/>
    <cellStyle name="Normal 5 2 4 3 9" xfId="9917" xr:uid="{7EC6C02D-73EA-42E1-87EA-2720C24B659C}"/>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352DA203-F809-4308-BB7A-3BD814FF3A67}"/>
    <cellStyle name="Normal 5 2 4 4 2 3" xfId="12472" xr:uid="{C6291538-DE30-458C-B87E-A41208022889}"/>
    <cellStyle name="Normal 5 2 4 4 3" xfId="5218" xr:uid="{00000000-0005-0000-0000-000012190000}"/>
    <cellStyle name="Normal 5 2 4 4 3 2" xfId="14544" xr:uid="{1F750D7A-0A61-4E0C-B936-3E91F248BE8A}"/>
    <cellStyle name="Normal 5 2 4 4 4" xfId="9252" xr:uid="{1D1A8EC4-7286-46A1-B40C-E987F273E760}"/>
    <cellStyle name="Normal 5 2 4 4 5" xfId="10327" xr:uid="{2749846B-13BD-405E-B38E-01C3028D106C}"/>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AB9F5054-F234-4F73-B05A-CDF140247A89}"/>
    <cellStyle name="Normal 5 2 4 5 2 3" xfId="12885" xr:uid="{36C329C1-7C8E-471F-997D-ECF2B6121A73}"/>
    <cellStyle name="Normal 5 2 4 5 3" xfId="5631" xr:uid="{00000000-0005-0000-0000-000016190000}"/>
    <cellStyle name="Normal 5 2 4 5 3 2" xfId="14957" xr:uid="{A623A580-72CC-460B-B1A5-684DA1127E51}"/>
    <cellStyle name="Normal 5 2 4 5 4" xfId="10740" xr:uid="{ADA2FFDE-6793-4437-B553-0AFB455354B0}"/>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3D35055D-C285-4834-B15F-B8E0EB6555E3}"/>
    <cellStyle name="Normal 5 2 4 6 2 3" xfId="13298" xr:uid="{751AA664-6346-414A-B14A-CBCE7178F3FE}"/>
    <cellStyle name="Normal 5 2 4 6 3" xfId="6044" xr:uid="{00000000-0005-0000-0000-00001A190000}"/>
    <cellStyle name="Normal 5 2 4 6 3 2" xfId="15370" xr:uid="{EA14D1BF-E0E4-408B-92F9-B4AD3EC0730C}"/>
    <cellStyle name="Normal 5 2 4 6 4" xfId="11153" xr:uid="{2CE84812-2D90-47D5-9CA1-BA495CC90260}"/>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A20B148E-0EC8-4B34-92EA-6946FC0E01BC}"/>
    <cellStyle name="Normal 5 2 4 7 2 3" xfId="13711" xr:uid="{7DD8BCEA-0067-422F-B7CE-E3D404A774BC}"/>
    <cellStyle name="Normal 5 2 4 7 3" xfId="6457" xr:uid="{00000000-0005-0000-0000-00001E190000}"/>
    <cellStyle name="Normal 5 2 4 7 3 2" xfId="15783" xr:uid="{AA948604-7863-4A37-B2FE-E20B9B5DB0AA}"/>
    <cellStyle name="Normal 5 2 4 7 4" xfId="11566" xr:uid="{47BC9B5A-BACA-47CF-8246-2F18E5FC01BC}"/>
    <cellStyle name="Normal 5 2 4 8" xfId="2587" xr:uid="{00000000-0005-0000-0000-00001F190000}"/>
    <cellStyle name="Normal 5 2 4 8 2" xfId="6870" xr:uid="{00000000-0005-0000-0000-000020190000}"/>
    <cellStyle name="Normal 5 2 4 8 2 2" xfId="16196" xr:uid="{6AAD38D0-F867-421F-A216-B03F03E51DB7}"/>
    <cellStyle name="Normal 5 2 4 8 3" xfId="11979" xr:uid="{7A6E2567-B099-470D-986A-53D3680E811F}"/>
    <cellStyle name="Normal 5 2 4 9" xfId="4805" xr:uid="{00000000-0005-0000-0000-000021190000}"/>
    <cellStyle name="Normal 5 2 4 9 2" xfId="14131" xr:uid="{4F85DACF-11CD-4DD2-8B95-487A5944D69B}"/>
    <cellStyle name="Normal 5 2 5" xfId="436" xr:uid="{00000000-0005-0000-0000-000022190000}"/>
    <cellStyle name="Normal 5 2 5 10" xfId="9918" xr:uid="{7AA05662-1C6A-4EDF-8E34-691E0E6C877D}"/>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09547CCF-1FEA-4AF8-8995-9D22353DB95F}"/>
    <cellStyle name="Normal 5 2 5 2 2 2 3" xfId="12477" xr:uid="{53CB3820-FB3C-4A7E-95F3-A1D448DE1521}"/>
    <cellStyle name="Normal 5 2 5 2 2 3" xfId="5223" xr:uid="{00000000-0005-0000-0000-000027190000}"/>
    <cellStyle name="Normal 5 2 5 2 2 3 2" xfId="14549" xr:uid="{5EB4FC82-7C96-4027-9E71-6010EE226FCA}"/>
    <cellStyle name="Normal 5 2 5 2 2 4" xfId="9479" xr:uid="{0DDFFFD4-5D62-4038-B6D4-9E9BD7CBA380}"/>
    <cellStyle name="Normal 5 2 5 2 2 5" xfId="10332" xr:uid="{526677A1-274D-49D0-98C8-D6B4A239EC9F}"/>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6FD926BE-4761-43B5-A774-708F4322A5BD}"/>
    <cellStyle name="Normal 5 2 5 2 3 2 3" xfId="12890" xr:uid="{9C6E40ED-3C3A-42A9-B173-F482075A1E07}"/>
    <cellStyle name="Normal 5 2 5 2 3 3" xfId="5636" xr:uid="{00000000-0005-0000-0000-00002B190000}"/>
    <cellStyle name="Normal 5 2 5 2 3 3 2" xfId="14962" xr:uid="{D93310CF-2821-4C05-A39A-4F9269D4C99B}"/>
    <cellStyle name="Normal 5 2 5 2 3 4" xfId="10745" xr:uid="{8DAFCF9C-19AF-48C1-B70A-5AD5E4540A14}"/>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15FC55B9-26D6-4560-8508-BD32F1CE7C29}"/>
    <cellStyle name="Normal 5 2 5 2 4 2 3" xfId="13303" xr:uid="{D9747667-3BB6-4300-9661-B6BEC7C94816}"/>
    <cellStyle name="Normal 5 2 5 2 4 3" xfId="6049" xr:uid="{00000000-0005-0000-0000-00002F190000}"/>
    <cellStyle name="Normal 5 2 5 2 4 3 2" xfId="15375" xr:uid="{BC339457-C929-4EE5-ACFC-6BD7299CDAC5}"/>
    <cellStyle name="Normal 5 2 5 2 4 4" xfId="11158" xr:uid="{8EDA47CC-3686-4F0B-86FB-C8BD69107165}"/>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B5525679-E471-40D1-9A53-80C1FBAA4877}"/>
    <cellStyle name="Normal 5 2 5 2 5 2 3" xfId="13716" xr:uid="{3C99A358-4714-45E4-B155-240A053217F7}"/>
    <cellStyle name="Normal 5 2 5 2 5 3" xfId="6462" xr:uid="{00000000-0005-0000-0000-000033190000}"/>
    <cellStyle name="Normal 5 2 5 2 5 3 2" xfId="15788" xr:uid="{AE138D3B-1FDC-43E3-A47C-1E7BA27FFEE8}"/>
    <cellStyle name="Normal 5 2 5 2 5 4" xfId="11571" xr:uid="{5AA9B1B4-3298-49FC-B690-36F598B877F9}"/>
    <cellStyle name="Normal 5 2 5 2 6" xfId="2592" xr:uid="{00000000-0005-0000-0000-000034190000}"/>
    <cellStyle name="Normal 5 2 5 2 6 2" xfId="6875" xr:uid="{00000000-0005-0000-0000-000035190000}"/>
    <cellStyle name="Normal 5 2 5 2 6 2 2" xfId="16201" xr:uid="{0E81F1ED-A60A-460A-B301-D59870C01577}"/>
    <cellStyle name="Normal 5 2 5 2 6 3" xfId="11984" xr:uid="{3C878CF4-F0E3-41CC-A142-6FA4489DE10A}"/>
    <cellStyle name="Normal 5 2 5 2 7" xfId="4810" xr:uid="{00000000-0005-0000-0000-000036190000}"/>
    <cellStyle name="Normal 5 2 5 2 7 2" xfId="14136" xr:uid="{009E890C-D30B-43C9-A351-C26F7D472548}"/>
    <cellStyle name="Normal 5 2 5 2 8" xfId="9054" xr:uid="{844F6476-DDB9-4C38-A2B2-83AB0DCF1773}"/>
    <cellStyle name="Normal 5 2 5 2 9" xfId="9919" xr:uid="{9DE9E3E5-C325-4B89-A93B-2D7675E8286F}"/>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98D945BF-B416-4816-81C0-CF981A121FEE}"/>
    <cellStyle name="Normal 5 2 5 3 2 3" xfId="12476" xr:uid="{18DE2398-3C88-4AD3-8252-5612B8DF9532}"/>
    <cellStyle name="Normal 5 2 5 3 3" xfId="5222" xr:uid="{00000000-0005-0000-0000-00003A190000}"/>
    <cellStyle name="Normal 5 2 5 3 3 2" xfId="14548" xr:uid="{081741FC-BDD1-460E-89C0-26CC2A3BDE1E}"/>
    <cellStyle name="Normal 5 2 5 3 4" xfId="9272" xr:uid="{8865498C-CC61-4C5F-A1F4-57A1D301E1CE}"/>
    <cellStyle name="Normal 5 2 5 3 5" xfId="10331" xr:uid="{C44925E4-E6CB-4D4E-B9DD-9E0D9B2ECA79}"/>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2A0DC79C-3E40-4DBA-AEA5-62D263225B69}"/>
    <cellStyle name="Normal 5 2 5 4 2 3" xfId="12889" xr:uid="{C0EED2CA-D374-484C-B0A0-F5F4E2103209}"/>
    <cellStyle name="Normal 5 2 5 4 3" xfId="5635" xr:uid="{00000000-0005-0000-0000-00003E190000}"/>
    <cellStyle name="Normal 5 2 5 4 3 2" xfId="14961" xr:uid="{2F34825D-B071-4010-9B84-D2C6D2B1C328}"/>
    <cellStyle name="Normal 5 2 5 4 4" xfId="10744" xr:uid="{CE14D2C8-243D-4449-B2F9-68018A439A87}"/>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BB8D5924-2FFC-441D-9890-DD902473ADB3}"/>
    <cellStyle name="Normal 5 2 5 5 2 3" xfId="13302" xr:uid="{B758A8A2-1277-4493-B209-6610B8398366}"/>
    <cellStyle name="Normal 5 2 5 5 3" xfId="6048" xr:uid="{00000000-0005-0000-0000-000042190000}"/>
    <cellStyle name="Normal 5 2 5 5 3 2" xfId="15374" xr:uid="{7A137DBA-4F83-4831-AADC-16D1612A18CB}"/>
    <cellStyle name="Normal 5 2 5 5 4" xfId="11157" xr:uid="{44520B83-E22F-4592-A662-02D90340CB07}"/>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970C7EE2-47D0-46BC-A0AA-D0263F9012D9}"/>
    <cellStyle name="Normal 5 2 5 6 2 3" xfId="13715" xr:uid="{1DF288D4-E97B-4865-B40D-C766A6DCBF46}"/>
    <cellStyle name="Normal 5 2 5 6 3" xfId="6461" xr:uid="{00000000-0005-0000-0000-000046190000}"/>
    <cellStyle name="Normal 5 2 5 6 3 2" xfId="15787" xr:uid="{8D42F0E0-055C-4A04-A63A-00DE053622FD}"/>
    <cellStyle name="Normal 5 2 5 6 4" xfId="11570" xr:uid="{8A1A0DB0-BA45-4F5A-A8D2-05CF41E9962D}"/>
    <cellStyle name="Normal 5 2 5 7" xfId="2591" xr:uid="{00000000-0005-0000-0000-000047190000}"/>
    <cellStyle name="Normal 5 2 5 7 2" xfId="6874" xr:uid="{00000000-0005-0000-0000-000048190000}"/>
    <cellStyle name="Normal 5 2 5 7 2 2" xfId="16200" xr:uid="{029B08A7-D4C3-43BA-BDBF-EF73234DC8FC}"/>
    <cellStyle name="Normal 5 2 5 7 3" xfId="11983" xr:uid="{34F16982-4776-41A5-9341-8F43694A670B}"/>
    <cellStyle name="Normal 5 2 5 8" xfId="4809" xr:uid="{00000000-0005-0000-0000-000049190000}"/>
    <cellStyle name="Normal 5 2 5 8 2" xfId="14135" xr:uid="{09FA94A6-906E-4982-874F-11FCDF300368}"/>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93BB1258-4276-42C4-B420-EA2A7285F134}"/>
    <cellStyle name="Normal 5 2 6 2 2 3" xfId="12478" xr:uid="{988CEEC2-CBF4-449E-9D88-E53185E81280}"/>
    <cellStyle name="Normal 5 2 6 2 3" xfId="5224" xr:uid="{00000000-0005-0000-0000-00004E190000}"/>
    <cellStyle name="Normal 5 2 6 2 3 2" xfId="14550" xr:uid="{0B6E56DC-170D-44D1-A870-2CDB0DA12117}"/>
    <cellStyle name="Normal 5 2 6 2 4" xfId="9388" xr:uid="{38BE55A5-085B-499D-8766-DF826B77D03C}"/>
    <cellStyle name="Normal 5 2 6 2 5" xfId="10333" xr:uid="{B38DF084-A533-4289-8914-B0D29D1BD20B}"/>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9E587661-4379-4BE1-90F1-2F691E17020D}"/>
    <cellStyle name="Normal 5 2 6 3 2 3" xfId="12891" xr:uid="{46155E57-91FB-410D-821C-27A0FE920369}"/>
    <cellStyle name="Normal 5 2 6 3 3" xfId="5637" xr:uid="{00000000-0005-0000-0000-000052190000}"/>
    <cellStyle name="Normal 5 2 6 3 3 2" xfId="14963" xr:uid="{20B113A1-74D8-4D36-B56F-F5548606ACD7}"/>
    <cellStyle name="Normal 5 2 6 3 4" xfId="10746" xr:uid="{377DBE4F-98EF-42A5-9064-01B1B5EAA7CF}"/>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C7CE4056-AB41-4239-B0B4-8A98CD3EF36A}"/>
    <cellStyle name="Normal 5 2 6 4 2 3" xfId="13304" xr:uid="{2DAB1823-54D8-49D6-8D9B-7956E293FA61}"/>
    <cellStyle name="Normal 5 2 6 4 3" xfId="6050" xr:uid="{00000000-0005-0000-0000-000056190000}"/>
    <cellStyle name="Normal 5 2 6 4 3 2" xfId="15376" xr:uid="{5A225C5F-633B-4FA9-B7D9-E982688C4DD4}"/>
    <cellStyle name="Normal 5 2 6 4 4" xfId="11159" xr:uid="{AC510967-1B58-4FC4-8CFB-CC7FA8E207DE}"/>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91F7E2EE-7545-4ECB-9342-E6C738742C01}"/>
    <cellStyle name="Normal 5 2 6 5 2 3" xfId="13717" xr:uid="{53FC6A3F-1141-47E3-B9F3-E1CDBE32B06E}"/>
    <cellStyle name="Normal 5 2 6 5 3" xfId="6463" xr:uid="{00000000-0005-0000-0000-00005A190000}"/>
    <cellStyle name="Normal 5 2 6 5 3 2" xfId="15789" xr:uid="{4FED9A57-66A7-4317-AB8D-BFFD4CFFCBD4}"/>
    <cellStyle name="Normal 5 2 6 5 4" xfId="11572" xr:uid="{108DBE1E-1802-4C90-8862-AA341D307F9A}"/>
    <cellStyle name="Normal 5 2 6 6" xfId="2593" xr:uid="{00000000-0005-0000-0000-00005B190000}"/>
    <cellStyle name="Normal 5 2 6 6 2" xfId="6876" xr:uid="{00000000-0005-0000-0000-00005C190000}"/>
    <cellStyle name="Normal 5 2 6 6 2 2" xfId="16202" xr:uid="{5A79AB14-253D-4433-9FD4-7C03919FA1F9}"/>
    <cellStyle name="Normal 5 2 6 6 3" xfId="11985" xr:uid="{F9651025-2BB6-4A09-98AA-53575EB13F31}"/>
    <cellStyle name="Normal 5 2 6 7" xfId="4811" xr:uid="{00000000-0005-0000-0000-00005D190000}"/>
    <cellStyle name="Normal 5 2 6 7 2" xfId="14137" xr:uid="{F51C5497-D40A-4B5A-87BD-2DC00619B679}"/>
    <cellStyle name="Normal 5 2 6 8" xfId="8963" xr:uid="{01BDB756-0B70-4C0D-AC32-9959EE0C8F11}"/>
    <cellStyle name="Normal 5 2 6 9" xfId="9920" xr:uid="{7D085018-EA96-4A9D-BE91-639264841FC1}"/>
    <cellStyle name="Normal 5 2 7" xfId="881" xr:uid="{00000000-0005-0000-0000-00005E190000}"/>
    <cellStyle name="Normal 5 2 7 2" xfId="3116" xr:uid="{00000000-0005-0000-0000-00005F190000}"/>
    <cellStyle name="Normal 5 2 7 2 2" xfId="7338" xr:uid="{00000000-0005-0000-0000-000060190000}"/>
    <cellStyle name="Normal 5 2 7 2 2 2" xfId="16664" xr:uid="{7F9D31EF-6A3C-46D5-B239-28C53F98E51F}"/>
    <cellStyle name="Normal 5 2 7 2 3" xfId="12447" xr:uid="{BA169181-3CE2-430F-A7AF-4FA69C000795}"/>
    <cellStyle name="Normal 5 2 7 3" xfId="5193" xr:uid="{00000000-0005-0000-0000-000061190000}"/>
    <cellStyle name="Normal 5 2 7 3 2" xfId="14519" xr:uid="{6BDE83B9-9E60-49AA-99FD-90F384376272}"/>
    <cellStyle name="Normal 5 2 7 4" xfId="9166" xr:uid="{903BB692-5043-4803-B109-F7C532EB2A09}"/>
    <cellStyle name="Normal 5 2 7 5" xfId="10302" xr:uid="{6C3AEC0C-0266-42B7-8A4F-BFC1BD3563A1}"/>
    <cellStyle name="Normal 5 2 8" xfId="1299" xr:uid="{00000000-0005-0000-0000-000062190000}"/>
    <cellStyle name="Normal 5 2 8 2" xfId="3529" xr:uid="{00000000-0005-0000-0000-000063190000}"/>
    <cellStyle name="Normal 5 2 8 2 2" xfId="7751" xr:uid="{00000000-0005-0000-0000-000064190000}"/>
    <cellStyle name="Normal 5 2 8 2 2 2" xfId="17077" xr:uid="{9ED53648-E542-4CE0-8050-B69C2832009A}"/>
    <cellStyle name="Normal 5 2 8 2 3" xfId="12860" xr:uid="{7236CE8A-FF02-4F3B-A032-BBED723D2929}"/>
    <cellStyle name="Normal 5 2 8 3" xfId="5606" xr:uid="{00000000-0005-0000-0000-000065190000}"/>
    <cellStyle name="Normal 5 2 8 3 2" xfId="14932" xr:uid="{4E3B7268-339C-4CAA-947F-DCC9BEF0A18E}"/>
    <cellStyle name="Normal 5 2 8 4" xfId="10715" xr:uid="{DEB6DB9C-7275-4524-8619-A3B1C01B7E80}"/>
    <cellStyle name="Normal 5 2 9" xfId="1712" xr:uid="{00000000-0005-0000-0000-000066190000}"/>
    <cellStyle name="Normal 5 2 9 2" xfId="3942" xr:uid="{00000000-0005-0000-0000-000067190000}"/>
    <cellStyle name="Normal 5 2 9 2 2" xfId="8164" xr:uid="{00000000-0005-0000-0000-000068190000}"/>
    <cellStyle name="Normal 5 2 9 2 2 2" xfId="17490" xr:uid="{490EF92A-FD2F-4230-A174-8AAF1C769579}"/>
    <cellStyle name="Normal 5 2 9 2 3" xfId="13273" xr:uid="{7181949D-D3B3-4BA8-9F7C-240077FB92F8}"/>
    <cellStyle name="Normal 5 2 9 3" xfId="6019" xr:uid="{00000000-0005-0000-0000-000069190000}"/>
    <cellStyle name="Normal 5 2 9 3 2" xfId="15345" xr:uid="{AA41F6F9-E6AE-471F-98A9-ABA53EADF412}"/>
    <cellStyle name="Normal 5 2 9 4" xfId="11128" xr:uid="{95F33561-9143-4813-BFF9-99550FD32AB1}"/>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4E725683-17E2-4E1C-82C8-5848D6FAB308}"/>
    <cellStyle name="Normal 5 3 10 2 3" xfId="13718" xr:uid="{83EF223F-D3BC-44D6-A874-866A522450E5}"/>
    <cellStyle name="Normal 5 3 10 3" xfId="6464" xr:uid="{00000000-0005-0000-0000-00006E190000}"/>
    <cellStyle name="Normal 5 3 10 3 2" xfId="15790" xr:uid="{4F1EC69B-40F7-4D6C-8150-5222A6150484}"/>
    <cellStyle name="Normal 5 3 10 4" xfId="11573" xr:uid="{A32E423E-D63E-4343-B856-1111DDDB9B59}"/>
    <cellStyle name="Normal 5 3 11" xfId="2594" xr:uid="{00000000-0005-0000-0000-00006F190000}"/>
    <cellStyle name="Normal 5 3 11 2" xfId="6877" xr:uid="{00000000-0005-0000-0000-000070190000}"/>
    <cellStyle name="Normal 5 3 11 2 2" xfId="16203" xr:uid="{E44B3ADF-F91C-4704-8374-955BBEA8E9F5}"/>
    <cellStyle name="Normal 5 3 11 3" xfId="11986" xr:uid="{5A37F200-8F34-4E79-9195-97E842434F38}"/>
    <cellStyle name="Normal 5 3 12" xfId="4812" xr:uid="{00000000-0005-0000-0000-000071190000}"/>
    <cellStyle name="Normal 5 3 12 2" xfId="14138" xr:uid="{1DDF3509-0775-4DAD-B653-425A8315C03A}"/>
    <cellStyle name="Normal 5 3 13" xfId="8750" xr:uid="{36957AEF-D081-4A23-AEE3-073A5901863C}"/>
    <cellStyle name="Normal 5 3 14" xfId="9921" xr:uid="{E9543EF7-7C24-41A8-BC74-C3BB5C10D6C8}"/>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2E7F5853-2F23-4CF1-AA5F-F02A339237E5}"/>
    <cellStyle name="Normal 5 3 3 11" xfId="8782" xr:uid="{4219AD28-469A-4693-BD0B-B0536AC433E5}"/>
    <cellStyle name="Normal 5 3 3 12" xfId="9922" xr:uid="{08223773-081C-467E-94B7-A17885A79F09}"/>
    <cellStyle name="Normal 5 3 3 2" xfId="442" xr:uid="{00000000-0005-0000-0000-000076190000}"/>
    <cellStyle name="Normal 5 3 3 2 10" xfId="8832" xr:uid="{03323DDB-E4E1-4078-8BBE-EA3DD4471E1B}"/>
    <cellStyle name="Normal 5 3 3 2 11" xfId="9923" xr:uid="{AD87A87C-B0CB-47B2-8D52-A9A3127E3038}"/>
    <cellStyle name="Normal 5 3 3 2 2" xfId="443" xr:uid="{00000000-0005-0000-0000-000077190000}"/>
    <cellStyle name="Normal 5 3 3 2 2 10" xfId="9924" xr:uid="{A90D99A3-C945-4273-95ED-8140FCB91437}"/>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6DD78677-97D6-4E30-9360-DB93A67E9FFD}"/>
    <cellStyle name="Normal 5 3 3 2 2 2 2 2 3" xfId="12483" xr:uid="{366371A4-A738-4D3A-A563-7DBD4E81930D}"/>
    <cellStyle name="Normal 5 3 3 2 2 2 2 3" xfId="5229" xr:uid="{00000000-0005-0000-0000-00007C190000}"/>
    <cellStyle name="Normal 5 3 3 2 2 2 2 3 2" xfId="14555" xr:uid="{D6EEF930-109E-4677-9008-42B51AA43A5E}"/>
    <cellStyle name="Normal 5 3 3 2 2 2 2 4" xfId="9567" xr:uid="{C2519486-6BC5-47D1-879F-EC6040BC9E9D}"/>
    <cellStyle name="Normal 5 3 3 2 2 2 2 5" xfId="10338" xr:uid="{CD4A2ECB-62AC-4080-9C18-8C759C398666}"/>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642B38DB-719E-49B7-A05B-1A58C95BBDE2}"/>
    <cellStyle name="Normal 5 3 3 2 2 2 3 2 3" xfId="12896" xr:uid="{0F56D783-2869-4788-882E-4B110AE76A10}"/>
    <cellStyle name="Normal 5 3 3 2 2 2 3 3" xfId="5642" xr:uid="{00000000-0005-0000-0000-000080190000}"/>
    <cellStyle name="Normal 5 3 3 2 2 2 3 3 2" xfId="14968" xr:uid="{0D28C7A5-4F78-431B-8358-B29826A5EC32}"/>
    <cellStyle name="Normal 5 3 3 2 2 2 3 4" xfId="10751" xr:uid="{587BBE19-2CA5-43AC-8A88-5ADC38A39208}"/>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D7944B68-FB10-4BA1-92A3-25F1879DE827}"/>
    <cellStyle name="Normal 5 3 3 2 2 2 4 2 3" xfId="13309" xr:uid="{483309A2-340B-4F57-821E-162D326F2F2F}"/>
    <cellStyle name="Normal 5 3 3 2 2 2 4 3" xfId="6055" xr:uid="{00000000-0005-0000-0000-000084190000}"/>
    <cellStyle name="Normal 5 3 3 2 2 2 4 3 2" xfId="15381" xr:uid="{CCF97E59-CE7A-42FA-BA8B-57821C6F3DD4}"/>
    <cellStyle name="Normal 5 3 3 2 2 2 4 4" xfId="11164" xr:uid="{EB51FA7F-EB16-4994-AC4C-5ACC09BCA989}"/>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89C7D759-118E-464D-890E-A998E401AACE}"/>
    <cellStyle name="Normal 5 3 3 2 2 2 5 2 3" xfId="13722" xr:uid="{410FCE11-554F-4D92-9765-B75963A7E7B8}"/>
    <cellStyle name="Normal 5 3 3 2 2 2 5 3" xfId="6468" xr:uid="{00000000-0005-0000-0000-000088190000}"/>
    <cellStyle name="Normal 5 3 3 2 2 2 5 3 2" xfId="15794" xr:uid="{98F984E2-0FF4-4598-9532-259CC78F241A}"/>
    <cellStyle name="Normal 5 3 3 2 2 2 5 4" xfId="11577" xr:uid="{257E4ECE-3D13-4C5E-A759-A8C142A7D808}"/>
    <cellStyle name="Normal 5 3 3 2 2 2 6" xfId="2598" xr:uid="{00000000-0005-0000-0000-000089190000}"/>
    <cellStyle name="Normal 5 3 3 2 2 2 6 2" xfId="6881" xr:uid="{00000000-0005-0000-0000-00008A190000}"/>
    <cellStyle name="Normal 5 3 3 2 2 2 6 2 2" xfId="16207" xr:uid="{BFC69B9C-8FDC-428D-9F93-3097D0F21E1B}"/>
    <cellStyle name="Normal 5 3 3 2 2 2 6 3" xfId="11990" xr:uid="{80F6AE8A-3B50-4A90-A6EE-AE5B7A83F1D5}"/>
    <cellStyle name="Normal 5 3 3 2 2 2 7" xfId="4816" xr:uid="{00000000-0005-0000-0000-00008B190000}"/>
    <cellStyle name="Normal 5 3 3 2 2 2 7 2" xfId="14142" xr:uid="{46C4F142-822A-4827-BC28-3DF48602F2EA}"/>
    <cellStyle name="Normal 5 3 3 2 2 2 8" xfId="9142" xr:uid="{81CF9711-3A0B-4712-8E8F-033C974AA9E3}"/>
    <cellStyle name="Normal 5 3 3 2 2 2 9" xfId="9925" xr:uid="{3343DC87-EC8A-4D89-A1D4-765E94754679}"/>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243826F6-D7BA-4A21-952B-D13C10DA1F3E}"/>
    <cellStyle name="Normal 5 3 3 2 2 3 2 3" xfId="12482" xr:uid="{17602817-7AEE-47CC-AA7A-07986B653CF2}"/>
    <cellStyle name="Normal 5 3 3 2 2 3 3" xfId="5228" xr:uid="{00000000-0005-0000-0000-00008F190000}"/>
    <cellStyle name="Normal 5 3 3 2 2 3 3 2" xfId="14554" xr:uid="{339D4A52-6C23-46D1-A0F0-B2A41D4FD27A}"/>
    <cellStyle name="Normal 5 3 3 2 2 3 4" xfId="9360" xr:uid="{07447062-3C9B-4A41-BE9D-50DE495FF588}"/>
    <cellStyle name="Normal 5 3 3 2 2 3 5" xfId="10337" xr:uid="{3111D8D5-A8D9-4FFF-9201-AEF466AABA4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8DC39211-438A-4EB6-ADA0-CFA9A2B01C80}"/>
    <cellStyle name="Normal 5 3 3 2 2 4 2 3" xfId="12895" xr:uid="{C1BCFAED-D320-44A9-81F3-658095A933EA}"/>
    <cellStyle name="Normal 5 3 3 2 2 4 3" xfId="5641" xr:uid="{00000000-0005-0000-0000-000093190000}"/>
    <cellStyle name="Normal 5 3 3 2 2 4 3 2" xfId="14967" xr:uid="{96396A1E-60AE-4A43-8953-C8BA41679E9D}"/>
    <cellStyle name="Normal 5 3 3 2 2 4 4" xfId="10750" xr:uid="{B754A327-EDB0-46C6-894C-D85A41F5C7A4}"/>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7966E020-AF6B-4E73-88CD-9B094BFE4B8F}"/>
    <cellStyle name="Normal 5 3 3 2 2 5 2 3" xfId="13308" xr:uid="{94FBF840-0175-43B4-9A37-7B081870E9B4}"/>
    <cellStyle name="Normal 5 3 3 2 2 5 3" xfId="6054" xr:uid="{00000000-0005-0000-0000-000097190000}"/>
    <cellStyle name="Normal 5 3 3 2 2 5 3 2" xfId="15380" xr:uid="{1308DD24-72C5-483D-B6F5-799D4ED0B073}"/>
    <cellStyle name="Normal 5 3 3 2 2 5 4" xfId="11163" xr:uid="{00CC6CD8-C66A-424E-94B8-A19F2C8BEDCB}"/>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7EC9B195-6563-4DD4-A32F-149B11504208}"/>
    <cellStyle name="Normal 5 3 3 2 2 6 2 3" xfId="13721" xr:uid="{0B69503E-AC84-4753-8F81-EDE8B0FAE672}"/>
    <cellStyle name="Normal 5 3 3 2 2 6 3" xfId="6467" xr:uid="{00000000-0005-0000-0000-00009B190000}"/>
    <cellStyle name="Normal 5 3 3 2 2 6 3 2" xfId="15793" xr:uid="{BBB55A6B-F889-40C1-B390-E4C9DB2B8A97}"/>
    <cellStyle name="Normal 5 3 3 2 2 6 4" xfId="11576" xr:uid="{E664BAA5-60CA-46A9-8AA0-59D7588F513E}"/>
    <cellStyle name="Normal 5 3 3 2 2 7" xfId="2597" xr:uid="{00000000-0005-0000-0000-00009C190000}"/>
    <cellStyle name="Normal 5 3 3 2 2 7 2" xfId="6880" xr:uid="{00000000-0005-0000-0000-00009D190000}"/>
    <cellStyle name="Normal 5 3 3 2 2 7 2 2" xfId="16206" xr:uid="{DEC5212C-F296-41AA-AF22-4FBC21AA5B69}"/>
    <cellStyle name="Normal 5 3 3 2 2 7 3" xfId="11989" xr:uid="{86200CCB-FB95-4326-9278-909924F8C345}"/>
    <cellStyle name="Normal 5 3 3 2 2 8" xfId="4815" xr:uid="{00000000-0005-0000-0000-00009E190000}"/>
    <cellStyle name="Normal 5 3 3 2 2 8 2" xfId="14141" xr:uid="{4DCFAF6B-A2DE-4116-9A1D-9EFDADCF3F73}"/>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EEB774C1-F8B4-4F92-952F-A1835B16CCF9}"/>
    <cellStyle name="Normal 5 3 3 2 3 2 2 3" xfId="12484" xr:uid="{DFDA1E38-E55F-4CCC-BD99-4F38F3FC2376}"/>
    <cellStyle name="Normal 5 3 3 2 3 2 3" xfId="5230" xr:uid="{00000000-0005-0000-0000-0000A3190000}"/>
    <cellStyle name="Normal 5 3 3 2 3 2 3 2" xfId="14556" xr:uid="{650A387D-7A7D-4599-B3E6-E5B183564967}"/>
    <cellStyle name="Normal 5 3 3 2 3 2 4" xfId="9464" xr:uid="{6A182EEF-0879-47AD-839A-17D560B4AF3D}"/>
    <cellStyle name="Normal 5 3 3 2 3 2 5" xfId="10339" xr:uid="{700D6551-5154-41AE-A2C5-183B4A9131F3}"/>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FC35D256-2D9E-4B34-A370-FCBAB2FBE360}"/>
    <cellStyle name="Normal 5 3 3 2 3 3 2 3" xfId="12897" xr:uid="{EFB177A7-5632-4002-A3E6-45DDD6F21B92}"/>
    <cellStyle name="Normal 5 3 3 2 3 3 3" xfId="5643" xr:uid="{00000000-0005-0000-0000-0000A7190000}"/>
    <cellStyle name="Normal 5 3 3 2 3 3 3 2" xfId="14969" xr:uid="{A1E4554F-F46D-4057-93DF-636E7E541069}"/>
    <cellStyle name="Normal 5 3 3 2 3 3 4" xfId="10752" xr:uid="{E9C67887-E8CA-4B39-80CE-A31C363EB1E9}"/>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1E7064C3-9E6C-421F-B426-5E18AD8690B9}"/>
    <cellStyle name="Normal 5 3 3 2 3 4 2 3" xfId="13310" xr:uid="{4CEC47DC-B419-43B7-B4D9-61B7747F7EA6}"/>
    <cellStyle name="Normal 5 3 3 2 3 4 3" xfId="6056" xr:uid="{00000000-0005-0000-0000-0000AB190000}"/>
    <cellStyle name="Normal 5 3 3 2 3 4 3 2" xfId="15382" xr:uid="{3D9B3D6E-E810-4B91-9C3F-067FCB19BCBC}"/>
    <cellStyle name="Normal 5 3 3 2 3 4 4" xfId="11165" xr:uid="{34E44403-28A0-4345-9D74-D104933E2C04}"/>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A32C2E14-8609-4078-9163-5666EA5D141F}"/>
    <cellStyle name="Normal 5 3 3 2 3 5 2 3" xfId="13723" xr:uid="{12DA1BEC-9681-4ECA-9236-C09096ADF66F}"/>
    <cellStyle name="Normal 5 3 3 2 3 5 3" xfId="6469" xr:uid="{00000000-0005-0000-0000-0000AF190000}"/>
    <cellStyle name="Normal 5 3 3 2 3 5 3 2" xfId="15795" xr:uid="{21B181A2-F40A-4D91-B499-2144D49967BA}"/>
    <cellStyle name="Normal 5 3 3 2 3 5 4" xfId="11578" xr:uid="{9263A108-D94B-46F9-9161-4CE6FBEE447D}"/>
    <cellStyle name="Normal 5 3 3 2 3 6" xfId="2599" xr:uid="{00000000-0005-0000-0000-0000B0190000}"/>
    <cellStyle name="Normal 5 3 3 2 3 6 2" xfId="6882" xr:uid="{00000000-0005-0000-0000-0000B1190000}"/>
    <cellStyle name="Normal 5 3 3 2 3 6 2 2" xfId="16208" xr:uid="{068950F4-8CCB-476A-9F84-33C4E4DF267A}"/>
    <cellStyle name="Normal 5 3 3 2 3 6 3" xfId="11991" xr:uid="{9EBD4A08-FE73-4DF7-A7A4-EFF129E19400}"/>
    <cellStyle name="Normal 5 3 3 2 3 7" xfId="4817" xr:uid="{00000000-0005-0000-0000-0000B2190000}"/>
    <cellStyle name="Normal 5 3 3 2 3 7 2" xfId="14143" xr:uid="{53909F02-A82E-4B8C-8896-CF2C13332D2D}"/>
    <cellStyle name="Normal 5 3 3 2 3 8" xfId="9039" xr:uid="{84D80CE6-A0CA-4841-8673-26EA7EC6806D}"/>
    <cellStyle name="Normal 5 3 3 2 3 9" xfId="9926" xr:uid="{F9BBAADD-59C4-4104-806B-DB45FE408803}"/>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B43D0AF0-BF60-41AD-83C0-69113B22CAE9}"/>
    <cellStyle name="Normal 5 3 3 2 4 2 3" xfId="12481" xr:uid="{834D4992-2D2F-4897-B667-9F7D7623512F}"/>
    <cellStyle name="Normal 5 3 3 2 4 3" xfId="5227" xr:uid="{00000000-0005-0000-0000-0000B6190000}"/>
    <cellStyle name="Normal 5 3 3 2 4 3 2" xfId="14553" xr:uid="{1DAD7305-80BE-4A23-9668-720D9C1C8A36}"/>
    <cellStyle name="Normal 5 3 3 2 4 4" xfId="9257" xr:uid="{E6656214-6E5B-491F-B1E3-227CB6568726}"/>
    <cellStyle name="Normal 5 3 3 2 4 5" xfId="10336" xr:uid="{D2B6FFCC-B0E9-40FF-BD00-3F87E789073E}"/>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29EF1386-A42E-40E7-BAF4-F895A40EACC7}"/>
    <cellStyle name="Normal 5 3 3 2 5 2 3" xfId="12894" xr:uid="{D26FD36A-5625-453B-9602-46A78D14FE85}"/>
    <cellStyle name="Normal 5 3 3 2 5 3" xfId="5640" xr:uid="{00000000-0005-0000-0000-0000BA190000}"/>
    <cellStyle name="Normal 5 3 3 2 5 3 2" xfId="14966" xr:uid="{A3239B1C-649D-48B7-BFF7-9602068A9C1A}"/>
    <cellStyle name="Normal 5 3 3 2 5 4" xfId="10749" xr:uid="{AE3D2461-D679-4557-BC97-3A89D7355E24}"/>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506289FC-32A6-45B0-B917-E238F92C455C}"/>
    <cellStyle name="Normal 5 3 3 2 6 2 3" xfId="13307" xr:uid="{EBED3BC8-79F2-4021-B46D-4FD3EDB4B0D5}"/>
    <cellStyle name="Normal 5 3 3 2 6 3" xfId="6053" xr:uid="{00000000-0005-0000-0000-0000BE190000}"/>
    <cellStyle name="Normal 5 3 3 2 6 3 2" xfId="15379" xr:uid="{B81D7AE4-9335-4FD2-8849-9BC07EF98BA4}"/>
    <cellStyle name="Normal 5 3 3 2 6 4" xfId="11162" xr:uid="{763E3A95-59F1-4A58-ACAD-EB1D9AC74CD8}"/>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8F2F69CD-8B32-4C5F-96AD-5B2F0CBC1414}"/>
    <cellStyle name="Normal 5 3 3 2 7 2 3" xfId="13720" xr:uid="{81FDBECC-512C-4E6A-B485-A2564452BFCE}"/>
    <cellStyle name="Normal 5 3 3 2 7 3" xfId="6466" xr:uid="{00000000-0005-0000-0000-0000C2190000}"/>
    <cellStyle name="Normal 5 3 3 2 7 3 2" xfId="15792" xr:uid="{DEDE0BAF-7002-4AF8-B805-DF76EC63C60A}"/>
    <cellStyle name="Normal 5 3 3 2 7 4" xfId="11575" xr:uid="{49A5088C-AF57-4106-8291-3DA60DDF7F15}"/>
    <cellStyle name="Normal 5 3 3 2 8" xfId="2596" xr:uid="{00000000-0005-0000-0000-0000C3190000}"/>
    <cellStyle name="Normal 5 3 3 2 8 2" xfId="6879" xr:uid="{00000000-0005-0000-0000-0000C4190000}"/>
    <cellStyle name="Normal 5 3 3 2 8 2 2" xfId="16205" xr:uid="{71AE9FAC-A4A4-4CE6-9A8E-1D7D95322737}"/>
    <cellStyle name="Normal 5 3 3 2 8 3" xfId="11988" xr:uid="{BEAED3C3-A110-4CC5-80D5-1594BE69565B}"/>
    <cellStyle name="Normal 5 3 3 2 9" xfId="4814" xr:uid="{00000000-0005-0000-0000-0000C5190000}"/>
    <cellStyle name="Normal 5 3 3 2 9 2" xfId="14140" xr:uid="{334CBB56-522D-4AA0-A17B-DC1244A1D2B5}"/>
    <cellStyle name="Normal 5 3 3 3" xfId="446" xr:uid="{00000000-0005-0000-0000-0000C6190000}"/>
    <cellStyle name="Normal 5 3 3 3 10" xfId="9927" xr:uid="{BB90C878-AF98-4805-8C69-F3F0E4D4777E}"/>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77423941-9260-4CE7-ABAB-30766505D3E2}"/>
    <cellStyle name="Normal 5 3 3 3 2 2 2 3" xfId="12486" xr:uid="{49983226-68BA-4C40-B317-E5AA9DAF7419}"/>
    <cellStyle name="Normal 5 3 3 3 2 2 3" xfId="5232" xr:uid="{00000000-0005-0000-0000-0000CB190000}"/>
    <cellStyle name="Normal 5 3 3 3 2 2 3 2" xfId="14558" xr:uid="{1BAFA5C0-9F48-4807-811C-59FC037DCE3D}"/>
    <cellStyle name="Normal 5 3 3 3 2 2 4" xfId="9517" xr:uid="{EA62A3B1-8ED5-4A6F-ACE0-B924BC16AA9E}"/>
    <cellStyle name="Normal 5 3 3 3 2 2 5" xfId="10341" xr:uid="{E408C800-01A6-4A99-BAA4-6F31C1A56142}"/>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F836613C-2523-4812-8C15-DC3602C4D2DE}"/>
    <cellStyle name="Normal 5 3 3 3 2 3 2 3" xfId="12899" xr:uid="{7ED92C8E-380C-4568-A3A6-96BE6A68F6CC}"/>
    <cellStyle name="Normal 5 3 3 3 2 3 3" xfId="5645" xr:uid="{00000000-0005-0000-0000-0000CF190000}"/>
    <cellStyle name="Normal 5 3 3 3 2 3 3 2" xfId="14971" xr:uid="{D8F06004-6CBC-4D06-8F80-DF3639E31B06}"/>
    <cellStyle name="Normal 5 3 3 3 2 3 4" xfId="10754" xr:uid="{9C932128-ED0F-40C1-BCC5-99DD690209A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8F9B79FA-7FCA-4F6A-8B08-D92A83901E70}"/>
    <cellStyle name="Normal 5 3 3 3 2 4 2 3" xfId="13312" xr:uid="{00FA827D-ABE1-41FD-A8A7-1301483A40FF}"/>
    <cellStyle name="Normal 5 3 3 3 2 4 3" xfId="6058" xr:uid="{00000000-0005-0000-0000-0000D3190000}"/>
    <cellStyle name="Normal 5 3 3 3 2 4 3 2" xfId="15384" xr:uid="{9B7F5C79-9101-4E05-B959-5FBF3B9B2701}"/>
    <cellStyle name="Normal 5 3 3 3 2 4 4" xfId="11167" xr:uid="{A7B91B98-1C39-430D-BFFF-FD84DA3A4F56}"/>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C64C9729-6EDD-414C-A096-C73427004323}"/>
    <cellStyle name="Normal 5 3 3 3 2 5 2 3" xfId="13725" xr:uid="{8B764CF9-DD65-4C7F-98EC-E16ED9196968}"/>
    <cellStyle name="Normal 5 3 3 3 2 5 3" xfId="6471" xr:uid="{00000000-0005-0000-0000-0000D7190000}"/>
    <cellStyle name="Normal 5 3 3 3 2 5 3 2" xfId="15797" xr:uid="{01447599-6093-4920-87B9-DD5188911A04}"/>
    <cellStyle name="Normal 5 3 3 3 2 5 4" xfId="11580" xr:uid="{13BCC69A-5FC3-4AE5-9324-18567F9550D0}"/>
    <cellStyle name="Normal 5 3 3 3 2 6" xfId="2601" xr:uid="{00000000-0005-0000-0000-0000D8190000}"/>
    <cellStyle name="Normal 5 3 3 3 2 6 2" xfId="6884" xr:uid="{00000000-0005-0000-0000-0000D9190000}"/>
    <cellStyle name="Normal 5 3 3 3 2 6 2 2" xfId="16210" xr:uid="{4F2B6C27-734D-414E-A4CD-DA1D91EDAECC}"/>
    <cellStyle name="Normal 5 3 3 3 2 6 3" xfId="11993" xr:uid="{70F88B75-A028-43CF-9260-78DEBBD7BF81}"/>
    <cellStyle name="Normal 5 3 3 3 2 7" xfId="4819" xr:uid="{00000000-0005-0000-0000-0000DA190000}"/>
    <cellStyle name="Normal 5 3 3 3 2 7 2" xfId="14145" xr:uid="{0AAC61CE-43C8-45ED-B4BA-81455B873246}"/>
    <cellStyle name="Normal 5 3 3 3 2 8" xfId="9092" xr:uid="{A018BC5E-3880-4BA4-8CFB-322C89A13B5F}"/>
    <cellStyle name="Normal 5 3 3 3 2 9" xfId="9928" xr:uid="{D6BD3456-2635-4CFA-BA84-0D698253FE5E}"/>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D8F35936-2839-4FAF-B5E7-143D2195E235}"/>
    <cellStyle name="Normal 5 3 3 3 3 2 3" xfId="12485" xr:uid="{DE233411-3665-4E78-A949-B9B6F829D18B}"/>
    <cellStyle name="Normal 5 3 3 3 3 3" xfId="5231" xr:uid="{00000000-0005-0000-0000-0000DE190000}"/>
    <cellStyle name="Normal 5 3 3 3 3 3 2" xfId="14557" xr:uid="{7DE4A14D-8859-4684-B005-94C892684EA5}"/>
    <cellStyle name="Normal 5 3 3 3 3 4" xfId="9310" xr:uid="{D169C31A-17C5-4934-97DF-D90479FD2654}"/>
    <cellStyle name="Normal 5 3 3 3 3 5" xfId="10340" xr:uid="{2590FD03-9604-4F28-A28D-ACC0F9CDCF44}"/>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7E892D54-B9F4-46BC-AC7E-06A7CA473973}"/>
    <cellStyle name="Normal 5 3 3 3 4 2 3" xfId="12898" xr:uid="{7D875261-CFE6-4940-8FAC-524C4A39D4E3}"/>
    <cellStyle name="Normal 5 3 3 3 4 3" xfId="5644" xr:uid="{00000000-0005-0000-0000-0000E2190000}"/>
    <cellStyle name="Normal 5 3 3 3 4 3 2" xfId="14970" xr:uid="{5F9A3516-4696-4ECF-918F-D46EE4DC6FB7}"/>
    <cellStyle name="Normal 5 3 3 3 4 4" xfId="10753" xr:uid="{A93CF49C-6FA8-4AA4-8933-15D21ECC668D}"/>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61D111E6-FC53-4F67-8D04-52D69CFEC5CD}"/>
    <cellStyle name="Normal 5 3 3 3 5 2 3" xfId="13311" xr:uid="{50A60C7D-FA42-4394-9656-C7DC7BB7FE38}"/>
    <cellStyle name="Normal 5 3 3 3 5 3" xfId="6057" xr:uid="{00000000-0005-0000-0000-0000E6190000}"/>
    <cellStyle name="Normal 5 3 3 3 5 3 2" xfId="15383" xr:uid="{7B7B0BC9-0640-4152-9B03-86EF566A6FAA}"/>
    <cellStyle name="Normal 5 3 3 3 5 4" xfId="11166" xr:uid="{69B7C9B5-6A16-4659-A4B1-3A3A6E8498B5}"/>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02345E81-CB99-43E3-AE02-3B069642019A}"/>
    <cellStyle name="Normal 5 3 3 3 6 2 3" xfId="13724" xr:uid="{033F083B-5E8B-4476-AE64-7896ED80159D}"/>
    <cellStyle name="Normal 5 3 3 3 6 3" xfId="6470" xr:uid="{00000000-0005-0000-0000-0000EA190000}"/>
    <cellStyle name="Normal 5 3 3 3 6 3 2" xfId="15796" xr:uid="{6F6C5126-840D-4327-98EC-404180ECEC10}"/>
    <cellStyle name="Normal 5 3 3 3 6 4" xfId="11579" xr:uid="{295C9D4B-3650-4332-B17E-B958418300DB}"/>
    <cellStyle name="Normal 5 3 3 3 7" xfId="2600" xr:uid="{00000000-0005-0000-0000-0000EB190000}"/>
    <cellStyle name="Normal 5 3 3 3 7 2" xfId="6883" xr:uid="{00000000-0005-0000-0000-0000EC190000}"/>
    <cellStyle name="Normal 5 3 3 3 7 2 2" xfId="16209" xr:uid="{F8BB97F4-7E64-4A02-8F22-DBB6A64D37BD}"/>
    <cellStyle name="Normal 5 3 3 3 7 3" xfId="11992" xr:uid="{25DD38E3-5829-4A1A-83FE-DA016F7A55D1}"/>
    <cellStyle name="Normal 5 3 3 3 8" xfId="4818" xr:uid="{00000000-0005-0000-0000-0000ED190000}"/>
    <cellStyle name="Normal 5 3 3 3 8 2" xfId="14144" xr:uid="{D398E60E-9EA0-4BC5-902A-D95FD2DC41B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88E4FE86-D28B-4870-B45C-56A89BFC2F42}"/>
    <cellStyle name="Normal 5 3 3 4 2 2 3" xfId="12487" xr:uid="{FA8600CE-9361-4451-BCFF-FF7A29BC7772}"/>
    <cellStyle name="Normal 5 3 3 4 2 3" xfId="5233" xr:uid="{00000000-0005-0000-0000-0000F2190000}"/>
    <cellStyle name="Normal 5 3 3 4 2 3 2" xfId="14559" xr:uid="{8EAA6F7E-426B-4BF0-9656-90793B6765AA}"/>
    <cellStyle name="Normal 5 3 3 4 2 4" xfId="9414" xr:uid="{BD781A4C-FDA7-4D11-87F3-3D38EC19B37A}"/>
    <cellStyle name="Normal 5 3 3 4 2 5" xfId="10342" xr:uid="{DEF050F7-61A8-476E-B43F-6896F742D080}"/>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26675E29-D9B6-40C7-BF99-ACE44B4F13A2}"/>
    <cellStyle name="Normal 5 3 3 4 3 2 3" xfId="12900" xr:uid="{DBDFB31A-42D1-4D92-B5CE-FC03E2B42737}"/>
    <cellStyle name="Normal 5 3 3 4 3 3" xfId="5646" xr:uid="{00000000-0005-0000-0000-0000F6190000}"/>
    <cellStyle name="Normal 5 3 3 4 3 3 2" xfId="14972" xr:uid="{EEE5EAE4-ABD3-47FE-A9B8-143F778CD737}"/>
    <cellStyle name="Normal 5 3 3 4 3 4" xfId="10755" xr:uid="{5C859A26-8678-4B74-AF1D-8166CCBFB59A}"/>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765013E6-A387-4D81-98DC-4A81DF1AD344}"/>
    <cellStyle name="Normal 5 3 3 4 4 2 3" xfId="13313" xr:uid="{E1D47E1B-FD26-46FF-A410-91391C89EB62}"/>
    <cellStyle name="Normal 5 3 3 4 4 3" xfId="6059" xr:uid="{00000000-0005-0000-0000-0000FA190000}"/>
    <cellStyle name="Normal 5 3 3 4 4 3 2" xfId="15385" xr:uid="{1F6B7D98-C5DB-4864-9B7E-B620E36B20F1}"/>
    <cellStyle name="Normal 5 3 3 4 4 4" xfId="11168" xr:uid="{1343FA26-A2FB-4C03-9E0F-1B11F3345CB7}"/>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54563121-BB00-44A2-946B-52C354AD7AEC}"/>
    <cellStyle name="Normal 5 3 3 4 5 2 3" xfId="13726" xr:uid="{EE79D924-0846-49F9-90AB-541CA9706A4A}"/>
    <cellStyle name="Normal 5 3 3 4 5 3" xfId="6472" xr:uid="{00000000-0005-0000-0000-0000FE190000}"/>
    <cellStyle name="Normal 5 3 3 4 5 3 2" xfId="15798" xr:uid="{1D4A7408-754D-4A48-925D-E511BCC7EC69}"/>
    <cellStyle name="Normal 5 3 3 4 5 4" xfId="11581" xr:uid="{CCABC071-7133-4DB7-A049-A379C6DCFE9D}"/>
    <cellStyle name="Normal 5 3 3 4 6" xfId="2602" xr:uid="{00000000-0005-0000-0000-0000FF190000}"/>
    <cellStyle name="Normal 5 3 3 4 6 2" xfId="6885" xr:uid="{00000000-0005-0000-0000-0000001A0000}"/>
    <cellStyle name="Normal 5 3 3 4 6 2 2" xfId="16211" xr:uid="{B8B08007-12A5-4328-BCA6-141D97CA6581}"/>
    <cellStyle name="Normal 5 3 3 4 6 3" xfId="11994" xr:uid="{13608279-6E75-445B-A731-ECEF803FE31B}"/>
    <cellStyle name="Normal 5 3 3 4 7" xfId="4820" xr:uid="{00000000-0005-0000-0000-0000011A0000}"/>
    <cellStyle name="Normal 5 3 3 4 7 2" xfId="14146" xr:uid="{35BA4A9C-7934-4B3F-B477-34605E6E3321}"/>
    <cellStyle name="Normal 5 3 3 4 8" xfId="8989" xr:uid="{20FA1483-98E6-46C4-B00B-4EAF7957981D}"/>
    <cellStyle name="Normal 5 3 3 4 9" xfId="9929" xr:uid="{99FDCB38-C55E-482D-9BC9-7F19755C2314}"/>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08BD2699-8183-4C3B-9F77-4F23D73556C0}"/>
    <cellStyle name="Normal 5 3 3 5 2 3" xfId="12480" xr:uid="{B06C7DBE-8EA5-4C10-B420-F8EDFE200807}"/>
    <cellStyle name="Normal 5 3 3 5 3" xfId="5226" xr:uid="{00000000-0005-0000-0000-0000051A0000}"/>
    <cellStyle name="Normal 5 3 3 5 3 2" xfId="14552" xr:uid="{F49FF0A6-A533-4A24-BB76-E9064A7C7270}"/>
    <cellStyle name="Normal 5 3 3 5 4" xfId="9206" xr:uid="{CA749CBB-EAB5-483B-862D-D7B95A23D45C}"/>
    <cellStyle name="Normal 5 3 3 5 5" xfId="10335" xr:uid="{6A91F892-940C-4375-B02F-FDEBF7258202}"/>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F954138F-3A7B-42A0-BA0F-54E338F34E81}"/>
    <cellStyle name="Normal 5 3 3 6 2 3" xfId="12893" xr:uid="{3F3B6F5E-DC01-42F1-90E1-3D3F986BCD28}"/>
    <cellStyle name="Normal 5 3 3 6 3" xfId="5639" xr:uid="{00000000-0005-0000-0000-0000091A0000}"/>
    <cellStyle name="Normal 5 3 3 6 3 2" xfId="14965" xr:uid="{5C39162C-11F6-4B5D-B9FB-14634257A8C4}"/>
    <cellStyle name="Normal 5 3 3 6 4" xfId="10748" xr:uid="{BA54590A-7D65-4B69-9D28-40D2D995DABD}"/>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3EA25DF1-FEEA-4BB1-9587-2FFEE18BEBFF}"/>
    <cellStyle name="Normal 5 3 3 7 2 3" xfId="13306" xr:uid="{0B3E1AD6-3D10-4890-8BAF-4D4B2E2E33C4}"/>
    <cellStyle name="Normal 5 3 3 7 3" xfId="6052" xr:uid="{00000000-0005-0000-0000-00000D1A0000}"/>
    <cellStyle name="Normal 5 3 3 7 3 2" xfId="15378" xr:uid="{23F71573-FB82-47E3-BB44-460BCD2446AE}"/>
    <cellStyle name="Normal 5 3 3 7 4" xfId="11161" xr:uid="{2DF902BB-27A6-4D2B-982D-554B30F2A9EC}"/>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D0A024EC-443B-447F-9EA3-603562535E5C}"/>
    <cellStyle name="Normal 5 3 3 8 2 3" xfId="13719" xr:uid="{A1EDF134-75B5-4A84-9D64-4B492012B792}"/>
    <cellStyle name="Normal 5 3 3 8 3" xfId="6465" xr:uid="{00000000-0005-0000-0000-0000111A0000}"/>
    <cellStyle name="Normal 5 3 3 8 3 2" xfId="15791" xr:uid="{0A97B59D-0ED2-442B-B616-BDBDEAD4334E}"/>
    <cellStyle name="Normal 5 3 3 8 4" xfId="11574" xr:uid="{ABDAE62E-D69D-4327-8DCA-30E36F4134CB}"/>
    <cellStyle name="Normal 5 3 3 9" xfId="2595" xr:uid="{00000000-0005-0000-0000-0000121A0000}"/>
    <cellStyle name="Normal 5 3 3 9 2" xfId="6878" xr:uid="{00000000-0005-0000-0000-0000131A0000}"/>
    <cellStyle name="Normal 5 3 3 9 2 2" xfId="16204" xr:uid="{AC534C92-319B-40E0-9B81-4842A34FC8FA}"/>
    <cellStyle name="Normal 5 3 3 9 3" xfId="11987" xr:uid="{7CB08616-6338-42C4-BF0B-E3A1A46B27EE}"/>
    <cellStyle name="Normal 5 3 4" xfId="449" xr:uid="{00000000-0005-0000-0000-0000141A0000}"/>
    <cellStyle name="Normal 5 3 4 10" xfId="8831" xr:uid="{39AD872D-FBC2-4C4A-B537-79F8014E4247}"/>
    <cellStyle name="Normal 5 3 4 11" xfId="9930" xr:uid="{CFB53A89-B884-4E82-B605-B750BCDD85B4}"/>
    <cellStyle name="Normal 5 3 4 2" xfId="450" xr:uid="{00000000-0005-0000-0000-0000151A0000}"/>
    <cellStyle name="Normal 5 3 4 2 10" xfId="9931" xr:uid="{7DF6171F-49E9-4C56-9999-38AF0A3501A6}"/>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CB3BFAA2-7BB7-42F7-8364-154CD70B2961}"/>
    <cellStyle name="Normal 5 3 4 2 2 2 2 3" xfId="12490" xr:uid="{29A28CCE-5AFB-41C6-9A0D-F72D409F2489}"/>
    <cellStyle name="Normal 5 3 4 2 2 2 3" xfId="5236" xr:uid="{00000000-0005-0000-0000-00001A1A0000}"/>
    <cellStyle name="Normal 5 3 4 2 2 2 3 2" xfId="14562" xr:uid="{061D9884-F6F2-45BD-9954-44765FC7F4F2}"/>
    <cellStyle name="Normal 5 3 4 2 2 2 4" xfId="9566" xr:uid="{D483C248-9680-462F-989C-42C712CD6EB7}"/>
    <cellStyle name="Normal 5 3 4 2 2 2 5" xfId="10345" xr:uid="{35017A02-3846-4F97-9AD8-81379029812A}"/>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5CCD3832-7434-45E5-8165-99C8D24D71D5}"/>
    <cellStyle name="Normal 5 3 4 2 2 3 2 3" xfId="12903" xr:uid="{6B9CB0B4-8CEE-4C21-874B-40019C35922A}"/>
    <cellStyle name="Normal 5 3 4 2 2 3 3" xfId="5649" xr:uid="{00000000-0005-0000-0000-00001E1A0000}"/>
    <cellStyle name="Normal 5 3 4 2 2 3 3 2" xfId="14975" xr:uid="{79DF50C9-B903-4E7F-84BF-2B0FBE7011F2}"/>
    <cellStyle name="Normal 5 3 4 2 2 3 4" xfId="10758" xr:uid="{2486F702-9178-469A-82BB-6FF3E1DE33EB}"/>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41BE87E0-2EAE-43A6-A4F4-ED6CA63B78E9}"/>
    <cellStyle name="Normal 5 3 4 2 2 4 2 3" xfId="13316" xr:uid="{506821AC-69AF-427B-90B8-97D859CEB17F}"/>
    <cellStyle name="Normal 5 3 4 2 2 4 3" xfId="6062" xr:uid="{00000000-0005-0000-0000-0000221A0000}"/>
    <cellStyle name="Normal 5 3 4 2 2 4 3 2" xfId="15388" xr:uid="{D9873510-EB08-42A5-8CA2-64278D6E7D00}"/>
    <cellStyle name="Normal 5 3 4 2 2 4 4" xfId="11171" xr:uid="{2E0E4223-4E4A-4196-AF22-E42B56975C82}"/>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7E0079C4-F294-40F0-B567-8FCE6F7462AA}"/>
    <cellStyle name="Normal 5 3 4 2 2 5 2 3" xfId="13729" xr:uid="{17F13796-47F9-459E-BB82-104692367A8A}"/>
    <cellStyle name="Normal 5 3 4 2 2 5 3" xfId="6475" xr:uid="{00000000-0005-0000-0000-0000261A0000}"/>
    <cellStyle name="Normal 5 3 4 2 2 5 3 2" xfId="15801" xr:uid="{5BA87DD6-2F0B-4D8C-ADA3-E85FE0D88879}"/>
    <cellStyle name="Normal 5 3 4 2 2 5 4" xfId="11584" xr:uid="{5B522107-DCC9-432F-B70D-E638AD2591B7}"/>
    <cellStyle name="Normal 5 3 4 2 2 6" xfId="2605" xr:uid="{00000000-0005-0000-0000-0000271A0000}"/>
    <cellStyle name="Normal 5 3 4 2 2 6 2" xfId="6888" xr:uid="{00000000-0005-0000-0000-0000281A0000}"/>
    <cellStyle name="Normal 5 3 4 2 2 6 2 2" xfId="16214" xr:uid="{6AB4246B-4D6C-44B1-84AB-BD8F9D33EE6C}"/>
    <cellStyle name="Normal 5 3 4 2 2 6 3" xfId="11997" xr:uid="{14ACD804-AE20-4414-94CA-6B7E73EE417B}"/>
    <cellStyle name="Normal 5 3 4 2 2 7" xfId="4823" xr:uid="{00000000-0005-0000-0000-0000291A0000}"/>
    <cellStyle name="Normal 5 3 4 2 2 7 2" xfId="14149" xr:uid="{D87233CC-EFF4-45EF-81D2-F2AB9D1B3EE9}"/>
    <cellStyle name="Normal 5 3 4 2 2 8" xfId="9141" xr:uid="{6B63A6D0-0E60-498B-8E53-451D5144533A}"/>
    <cellStyle name="Normal 5 3 4 2 2 9" xfId="9932" xr:uid="{662C1BFB-3947-4258-AA28-87F3761389C6}"/>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620A2B24-53C1-430B-9335-E049A2AFEFFB}"/>
    <cellStyle name="Normal 5 3 4 2 3 2 3" xfId="12489" xr:uid="{B3967A76-8E19-4C82-ACE7-7660C96F861D}"/>
    <cellStyle name="Normal 5 3 4 2 3 3" xfId="5235" xr:uid="{00000000-0005-0000-0000-00002D1A0000}"/>
    <cellStyle name="Normal 5 3 4 2 3 3 2" xfId="14561" xr:uid="{F166F7E7-172C-4F12-81A8-A05E94D032A6}"/>
    <cellStyle name="Normal 5 3 4 2 3 4" xfId="9359" xr:uid="{FAC41203-2BC4-411F-9296-10781BA4F1AB}"/>
    <cellStyle name="Normal 5 3 4 2 3 5" xfId="10344" xr:uid="{9BFCA3AF-E70C-4BD9-859C-7EBAC345B885}"/>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029A53E9-030D-4B81-87FD-F16A5DE565F6}"/>
    <cellStyle name="Normal 5 3 4 2 4 2 3" xfId="12902" xr:uid="{7B5A8DDC-57FE-4B97-8278-39BCA0FB8A58}"/>
    <cellStyle name="Normal 5 3 4 2 4 3" xfId="5648" xr:uid="{00000000-0005-0000-0000-0000311A0000}"/>
    <cellStyle name="Normal 5 3 4 2 4 3 2" xfId="14974" xr:uid="{141E2225-13B2-484C-B1A4-264C02489089}"/>
    <cellStyle name="Normal 5 3 4 2 4 4" xfId="10757" xr:uid="{044AE060-14DA-4A89-B03F-1487F2551A9E}"/>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4FC39A63-43EC-4E97-BCAB-564BD01AC2C4}"/>
    <cellStyle name="Normal 5 3 4 2 5 2 3" xfId="13315" xr:uid="{D5E642F5-2264-4100-8D43-585259EEF9B1}"/>
    <cellStyle name="Normal 5 3 4 2 5 3" xfId="6061" xr:uid="{00000000-0005-0000-0000-0000351A0000}"/>
    <cellStyle name="Normal 5 3 4 2 5 3 2" xfId="15387" xr:uid="{19F3D96C-3E4F-4B04-A451-DEF3B36E8EBC}"/>
    <cellStyle name="Normal 5 3 4 2 5 4" xfId="11170" xr:uid="{F3DD98EE-BE31-455E-8952-BB7D57B0B4E7}"/>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0E4CA825-0D70-4B5E-A115-1599D61C495A}"/>
    <cellStyle name="Normal 5 3 4 2 6 2 3" xfId="13728" xr:uid="{622F40A3-7E36-4E37-8B21-A985903134E9}"/>
    <cellStyle name="Normal 5 3 4 2 6 3" xfId="6474" xr:uid="{00000000-0005-0000-0000-0000391A0000}"/>
    <cellStyle name="Normal 5 3 4 2 6 3 2" xfId="15800" xr:uid="{0872B962-41D4-47DD-AF34-97CA9715527B}"/>
    <cellStyle name="Normal 5 3 4 2 6 4" xfId="11583" xr:uid="{472F6BFF-8E5C-4335-90F1-790992EFA34C}"/>
    <cellStyle name="Normal 5 3 4 2 7" xfId="2604" xr:uid="{00000000-0005-0000-0000-00003A1A0000}"/>
    <cellStyle name="Normal 5 3 4 2 7 2" xfId="6887" xr:uid="{00000000-0005-0000-0000-00003B1A0000}"/>
    <cellStyle name="Normal 5 3 4 2 7 2 2" xfId="16213" xr:uid="{E603BAD7-ED56-4EEE-931F-14327C12723A}"/>
    <cellStyle name="Normal 5 3 4 2 7 3" xfId="11996" xr:uid="{FE34D767-907E-4291-B00B-38F421C59AE4}"/>
    <cellStyle name="Normal 5 3 4 2 8" xfId="4822" xr:uid="{00000000-0005-0000-0000-00003C1A0000}"/>
    <cellStyle name="Normal 5 3 4 2 8 2" xfId="14148" xr:uid="{CDE72D5B-5B93-4105-86CA-2189FF68954A}"/>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9FC21D4A-26FB-4B6C-B225-3593ACCADF1B}"/>
    <cellStyle name="Normal 5 3 4 3 2 2 3" xfId="12491" xr:uid="{99DBE4CD-83AF-4804-8DDD-DD568BF8D201}"/>
    <cellStyle name="Normal 5 3 4 3 2 3" xfId="5237" xr:uid="{00000000-0005-0000-0000-0000411A0000}"/>
    <cellStyle name="Normal 5 3 4 3 2 3 2" xfId="14563" xr:uid="{E54AEB38-FF69-4E81-8842-7D570800DC34}"/>
    <cellStyle name="Normal 5 3 4 3 2 4" xfId="9463" xr:uid="{1CC38E89-013B-404F-9F3E-11BABC37F656}"/>
    <cellStyle name="Normal 5 3 4 3 2 5" xfId="10346" xr:uid="{1C54418C-FF37-46D7-9E93-7E5426D204A0}"/>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EEAAA8A0-47ED-4478-8C76-FCCCBB1172F0}"/>
    <cellStyle name="Normal 5 3 4 3 3 2 3" xfId="12904" xr:uid="{3E0A4E08-D20A-4CA4-B836-93D14E7628FB}"/>
    <cellStyle name="Normal 5 3 4 3 3 3" xfId="5650" xr:uid="{00000000-0005-0000-0000-0000451A0000}"/>
    <cellStyle name="Normal 5 3 4 3 3 3 2" xfId="14976" xr:uid="{26626602-2DCC-4D68-9776-BEF18CC90FB0}"/>
    <cellStyle name="Normal 5 3 4 3 3 4" xfId="10759" xr:uid="{E4DC8F89-0E40-44B9-B8D8-AFDAABDF0069}"/>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65DB4B55-E274-446B-B1BD-A54061B17EBF}"/>
    <cellStyle name="Normal 5 3 4 3 4 2 3" xfId="13317" xr:uid="{AF42DDB7-B6F7-49D3-AE2D-E79D85188CA2}"/>
    <cellStyle name="Normal 5 3 4 3 4 3" xfId="6063" xr:uid="{00000000-0005-0000-0000-0000491A0000}"/>
    <cellStyle name="Normal 5 3 4 3 4 3 2" xfId="15389" xr:uid="{7BB6A7E4-02D8-4988-B4F4-8B2F5A71E8E5}"/>
    <cellStyle name="Normal 5 3 4 3 4 4" xfId="11172" xr:uid="{54EE7E48-5E85-493A-896C-FAB550A9877F}"/>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9CF39634-B703-405F-8530-FBC67D17B058}"/>
    <cellStyle name="Normal 5 3 4 3 5 2 3" xfId="13730" xr:uid="{E9D10864-55E5-454A-A2B1-CC0ABF42BACB}"/>
    <cellStyle name="Normal 5 3 4 3 5 3" xfId="6476" xr:uid="{00000000-0005-0000-0000-00004D1A0000}"/>
    <cellStyle name="Normal 5 3 4 3 5 3 2" xfId="15802" xr:uid="{C145643B-256C-4531-BA8D-7DB3E714DD66}"/>
    <cellStyle name="Normal 5 3 4 3 5 4" xfId="11585" xr:uid="{8CD3B487-BD6F-4887-B207-ADF8F23223DF}"/>
    <cellStyle name="Normal 5 3 4 3 6" xfId="2606" xr:uid="{00000000-0005-0000-0000-00004E1A0000}"/>
    <cellStyle name="Normal 5 3 4 3 6 2" xfId="6889" xr:uid="{00000000-0005-0000-0000-00004F1A0000}"/>
    <cellStyle name="Normal 5 3 4 3 6 2 2" xfId="16215" xr:uid="{E5490F0A-5E05-44A4-AA56-DBDF44353413}"/>
    <cellStyle name="Normal 5 3 4 3 6 3" xfId="11998" xr:uid="{ECE4AD1A-9167-4C80-8EFA-138E70BDA726}"/>
    <cellStyle name="Normal 5 3 4 3 7" xfId="4824" xr:uid="{00000000-0005-0000-0000-0000501A0000}"/>
    <cellStyle name="Normal 5 3 4 3 7 2" xfId="14150" xr:uid="{86A7281F-DA8B-4136-B290-B7ED3CD05373}"/>
    <cellStyle name="Normal 5 3 4 3 8" xfId="9038" xr:uid="{15024032-E3C2-4FDD-B674-481D39A836C5}"/>
    <cellStyle name="Normal 5 3 4 3 9" xfId="9933" xr:uid="{674325BB-D722-43E6-B090-14FCC9AA2E6B}"/>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40A97E27-F6CB-45A2-A3E3-A702AAEAF314}"/>
    <cellStyle name="Normal 5 3 4 4 2 3" xfId="12488" xr:uid="{C1A338B4-2C4C-4FF1-8003-225699E4AAD2}"/>
    <cellStyle name="Normal 5 3 4 4 3" xfId="5234" xr:uid="{00000000-0005-0000-0000-0000541A0000}"/>
    <cellStyle name="Normal 5 3 4 4 3 2" xfId="14560" xr:uid="{BB592EAF-8C5D-4455-8AC3-8C7C064CFAEA}"/>
    <cellStyle name="Normal 5 3 4 4 4" xfId="9256" xr:uid="{69A14F57-2B46-4294-8CA5-E21858516C25}"/>
    <cellStyle name="Normal 5 3 4 4 5" xfId="10343" xr:uid="{F012A6C8-848F-4088-8644-30C54E6CB2D9}"/>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BA4086FF-CF65-439C-8035-34C07B3C4553}"/>
    <cellStyle name="Normal 5 3 4 5 2 3" xfId="12901" xr:uid="{36CA4ED7-7455-4B35-BC3E-103825DEFC92}"/>
    <cellStyle name="Normal 5 3 4 5 3" xfId="5647" xr:uid="{00000000-0005-0000-0000-0000581A0000}"/>
    <cellStyle name="Normal 5 3 4 5 3 2" xfId="14973" xr:uid="{160186C0-10F9-4E44-9851-74C52A6483FF}"/>
    <cellStyle name="Normal 5 3 4 5 4" xfId="10756" xr:uid="{608129C2-F258-42D3-B3A6-0979250152D3}"/>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680411FE-D9FD-41F7-8E6B-3D9B2AF3BC7A}"/>
    <cellStyle name="Normal 5 3 4 6 2 3" xfId="13314" xr:uid="{1D1927C7-D164-42F2-8B56-4107CF8CB8F4}"/>
    <cellStyle name="Normal 5 3 4 6 3" xfId="6060" xr:uid="{00000000-0005-0000-0000-00005C1A0000}"/>
    <cellStyle name="Normal 5 3 4 6 3 2" xfId="15386" xr:uid="{16961FE8-A109-425F-92BA-5466882DC0D6}"/>
    <cellStyle name="Normal 5 3 4 6 4" xfId="11169" xr:uid="{6CAE7D42-B17B-4830-A28D-9C2EDA048679}"/>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8C71DF44-AEED-442E-92EC-8AD2E815FDEE}"/>
    <cellStyle name="Normal 5 3 4 7 2 3" xfId="13727" xr:uid="{551FDFEC-B975-456A-93EB-29FEEF842336}"/>
    <cellStyle name="Normal 5 3 4 7 3" xfId="6473" xr:uid="{00000000-0005-0000-0000-0000601A0000}"/>
    <cellStyle name="Normal 5 3 4 7 3 2" xfId="15799" xr:uid="{730F54E9-BA3E-4E4B-882B-3A5651CB71EE}"/>
    <cellStyle name="Normal 5 3 4 7 4" xfId="11582" xr:uid="{AE1F556F-5B9B-4555-8D71-94B0617BD245}"/>
    <cellStyle name="Normal 5 3 4 8" xfId="2603" xr:uid="{00000000-0005-0000-0000-0000611A0000}"/>
    <cellStyle name="Normal 5 3 4 8 2" xfId="6886" xr:uid="{00000000-0005-0000-0000-0000621A0000}"/>
    <cellStyle name="Normal 5 3 4 8 2 2" xfId="16212" xr:uid="{D025B3AF-0ABB-48BF-AD69-C9542CC03A35}"/>
    <cellStyle name="Normal 5 3 4 8 3" xfId="11995" xr:uid="{2B37C12C-DD2D-43BB-99C0-4575E0A15B2C}"/>
    <cellStyle name="Normal 5 3 4 9" xfId="4821" xr:uid="{00000000-0005-0000-0000-0000631A0000}"/>
    <cellStyle name="Normal 5 3 4 9 2" xfId="14147" xr:uid="{1AB2CAF7-746C-4931-9DDB-6DCEAAD87E0C}"/>
    <cellStyle name="Normal 5 3 5" xfId="453" xr:uid="{00000000-0005-0000-0000-0000641A0000}"/>
    <cellStyle name="Normal 5 3 5 10" xfId="9934" xr:uid="{A354E414-EC65-46AD-A656-DF64ADC8BEB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9E9D31F6-8712-43D5-A2F4-54998FB1CE91}"/>
    <cellStyle name="Normal 5 3 5 2 2 2 3" xfId="12493" xr:uid="{7CA5BC64-070F-4B1C-9EE5-F752D5339DBD}"/>
    <cellStyle name="Normal 5 3 5 2 2 3" xfId="5239" xr:uid="{00000000-0005-0000-0000-0000691A0000}"/>
    <cellStyle name="Normal 5 3 5 2 2 3 2" xfId="14565" xr:uid="{7BDA469B-F758-41D8-A11D-ECA1FF44219A}"/>
    <cellStyle name="Normal 5 3 5 2 2 4" xfId="9485" xr:uid="{E88A0512-4544-44F7-B02F-696DEB177F8E}"/>
    <cellStyle name="Normal 5 3 5 2 2 5" xfId="10348" xr:uid="{ED93F2F6-6D68-479C-9426-5F0AD3B74825}"/>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50D7F87A-3122-4F81-BCAB-94ABD71A9D21}"/>
    <cellStyle name="Normal 5 3 5 2 3 2 3" xfId="12906" xr:uid="{7EF6CC7F-9712-460F-8BB7-4716E1B56E4D}"/>
    <cellStyle name="Normal 5 3 5 2 3 3" xfId="5652" xr:uid="{00000000-0005-0000-0000-00006D1A0000}"/>
    <cellStyle name="Normal 5 3 5 2 3 3 2" xfId="14978" xr:uid="{14D95700-BD55-483E-BCBB-C493F444B2F2}"/>
    <cellStyle name="Normal 5 3 5 2 3 4" xfId="10761" xr:uid="{41E96DC3-0252-4E01-AD18-687ED2E0E18A}"/>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FB721659-B41A-43E9-92EE-E5554C125B92}"/>
    <cellStyle name="Normal 5 3 5 2 4 2 3" xfId="13319" xr:uid="{D2725704-1C16-42AD-B822-1AFEAFB25409}"/>
    <cellStyle name="Normal 5 3 5 2 4 3" xfId="6065" xr:uid="{00000000-0005-0000-0000-0000711A0000}"/>
    <cellStyle name="Normal 5 3 5 2 4 3 2" xfId="15391" xr:uid="{D500CD58-C59F-44C9-84BE-F0C3BA024BC9}"/>
    <cellStyle name="Normal 5 3 5 2 4 4" xfId="11174" xr:uid="{0D1657A7-0585-4A68-9E6D-C721F3B1EBD0}"/>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30A20C14-4503-4AAF-A81D-601984050564}"/>
    <cellStyle name="Normal 5 3 5 2 5 2 3" xfId="13732" xr:uid="{FCACCBBE-8CE3-45B7-81B8-1CC69DD23CA6}"/>
    <cellStyle name="Normal 5 3 5 2 5 3" xfId="6478" xr:uid="{00000000-0005-0000-0000-0000751A0000}"/>
    <cellStyle name="Normal 5 3 5 2 5 3 2" xfId="15804" xr:uid="{DFA6F4E8-44BA-40A1-9F34-A8A287E7F6B7}"/>
    <cellStyle name="Normal 5 3 5 2 5 4" xfId="11587" xr:uid="{E60D8C13-BE76-490C-B9D3-156C82F2BE35}"/>
    <cellStyle name="Normal 5 3 5 2 6" xfId="2608" xr:uid="{00000000-0005-0000-0000-0000761A0000}"/>
    <cellStyle name="Normal 5 3 5 2 6 2" xfId="6891" xr:uid="{00000000-0005-0000-0000-0000771A0000}"/>
    <cellStyle name="Normal 5 3 5 2 6 2 2" xfId="16217" xr:uid="{8E336DE3-E195-45E0-A6AB-F857C10DD265}"/>
    <cellStyle name="Normal 5 3 5 2 6 3" xfId="12000" xr:uid="{6B7DB9E4-684B-4D47-923C-02B066FD424D}"/>
    <cellStyle name="Normal 5 3 5 2 7" xfId="4826" xr:uid="{00000000-0005-0000-0000-0000781A0000}"/>
    <cellStyle name="Normal 5 3 5 2 7 2" xfId="14152" xr:uid="{A6AB2BD0-6C48-4070-8571-0691169DDD8A}"/>
    <cellStyle name="Normal 5 3 5 2 8" xfId="9060" xr:uid="{D76124DC-5753-46E4-97E7-1D76E6E20EEE}"/>
    <cellStyle name="Normal 5 3 5 2 9" xfId="9935" xr:uid="{4B62D611-6F9A-4F67-8EFF-EBCE796F03F4}"/>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C43BEC1D-3B7E-4A63-9508-1311B8453AA5}"/>
    <cellStyle name="Normal 5 3 5 3 2 3" xfId="12492" xr:uid="{8BF340DA-1786-4722-8941-E2B780414AA8}"/>
    <cellStyle name="Normal 5 3 5 3 3" xfId="5238" xr:uid="{00000000-0005-0000-0000-00007C1A0000}"/>
    <cellStyle name="Normal 5 3 5 3 3 2" xfId="14564" xr:uid="{3A4514A5-89DF-4422-B975-27695C382509}"/>
    <cellStyle name="Normal 5 3 5 3 4" xfId="9278" xr:uid="{6197750A-97CA-41EF-A67C-63E25EE58E9E}"/>
    <cellStyle name="Normal 5 3 5 3 5" xfId="10347" xr:uid="{F58569AE-9B8A-46CF-8810-C8B4CF4080CB}"/>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FEF3FFCE-105E-4A9A-B2E5-604702F6FAEB}"/>
    <cellStyle name="Normal 5 3 5 4 2 3" xfId="12905" xr:uid="{35C58110-2D37-472D-B3C1-AD9BA6B86243}"/>
    <cellStyle name="Normal 5 3 5 4 3" xfId="5651" xr:uid="{00000000-0005-0000-0000-0000801A0000}"/>
    <cellStyle name="Normal 5 3 5 4 3 2" xfId="14977" xr:uid="{F366B44B-BBAE-4FC4-BC85-5F2BE043B42A}"/>
    <cellStyle name="Normal 5 3 5 4 4" xfId="10760" xr:uid="{2E84F072-73AC-47BB-8331-EC44DCE5A46C}"/>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F73A8BD6-18EB-46A8-871B-E99408B24323}"/>
    <cellStyle name="Normal 5 3 5 5 2 3" xfId="13318" xr:uid="{A7993DB4-5652-4B2E-BB5B-929365A2194F}"/>
    <cellStyle name="Normal 5 3 5 5 3" xfId="6064" xr:uid="{00000000-0005-0000-0000-0000841A0000}"/>
    <cellStyle name="Normal 5 3 5 5 3 2" xfId="15390" xr:uid="{5372A457-4B9C-4DC4-A9BF-BA54EA54ABC3}"/>
    <cellStyle name="Normal 5 3 5 5 4" xfId="11173" xr:uid="{EACA5249-4294-4397-B818-2BF492585FA0}"/>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D6F461E7-47AA-4CC2-99FD-A8FDF4319378}"/>
    <cellStyle name="Normal 5 3 5 6 2 3" xfId="13731" xr:uid="{232E2A2C-9F6A-4116-BE35-3015AE37296B}"/>
    <cellStyle name="Normal 5 3 5 6 3" xfId="6477" xr:uid="{00000000-0005-0000-0000-0000881A0000}"/>
    <cellStyle name="Normal 5 3 5 6 3 2" xfId="15803" xr:uid="{5158B927-39BA-4C4C-85FF-A67D93E0BC84}"/>
    <cellStyle name="Normal 5 3 5 6 4" xfId="11586" xr:uid="{B096DCD5-BAF8-4BB7-8FB2-A397DECE03C2}"/>
    <cellStyle name="Normal 5 3 5 7" xfId="2607" xr:uid="{00000000-0005-0000-0000-0000891A0000}"/>
    <cellStyle name="Normal 5 3 5 7 2" xfId="6890" xr:uid="{00000000-0005-0000-0000-00008A1A0000}"/>
    <cellStyle name="Normal 5 3 5 7 2 2" xfId="16216" xr:uid="{380D0A41-9404-417F-BD34-9A03F9766FB9}"/>
    <cellStyle name="Normal 5 3 5 7 3" xfId="11999" xr:uid="{235F844C-F221-4155-B7FC-234D41E55376}"/>
    <cellStyle name="Normal 5 3 5 8" xfId="4825" xr:uid="{00000000-0005-0000-0000-00008B1A0000}"/>
    <cellStyle name="Normal 5 3 5 8 2" xfId="14151" xr:uid="{83644E18-233D-4DA8-AFF2-B5E3FFFB2EAC}"/>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1917C349-9396-44FB-A9C7-B7EB0AC3C308}"/>
    <cellStyle name="Normal 5 3 6 2 2 3" xfId="12494" xr:uid="{FF06F3B0-E576-45E3-9C41-D4A327A09649}"/>
    <cellStyle name="Normal 5 3 6 2 3" xfId="5240" xr:uid="{00000000-0005-0000-0000-0000901A0000}"/>
    <cellStyle name="Normal 5 3 6 2 3 2" xfId="14566" xr:uid="{BB1EAD7E-EDA2-4C20-AC3F-AFE51689D744}"/>
    <cellStyle name="Normal 5 3 6 2 4" xfId="9394" xr:uid="{040FDD8C-10C9-4583-9A6E-8F76047ECA0C}"/>
    <cellStyle name="Normal 5 3 6 2 5" xfId="10349" xr:uid="{1989CCFB-6F38-4512-BA8B-A9F7375375F2}"/>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C4D982B9-CFB1-49BE-BD07-53DAD474F13F}"/>
    <cellStyle name="Normal 5 3 6 3 2 3" xfId="12907" xr:uid="{AC0C333B-0717-4D14-A8C7-8571BACC6501}"/>
    <cellStyle name="Normal 5 3 6 3 3" xfId="5653" xr:uid="{00000000-0005-0000-0000-0000941A0000}"/>
    <cellStyle name="Normal 5 3 6 3 3 2" xfId="14979" xr:uid="{F2D3A8A0-FB0D-4AC8-89F9-4338EA991C83}"/>
    <cellStyle name="Normal 5 3 6 3 4" xfId="10762" xr:uid="{323E2A65-BF2D-409E-940A-8384FD7D7FF3}"/>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F38FA658-CD9A-4866-8A60-2F60289E2C5D}"/>
    <cellStyle name="Normal 5 3 6 4 2 3" xfId="13320" xr:uid="{5E988EE9-3A95-4AE6-911F-6DC907C61F1B}"/>
    <cellStyle name="Normal 5 3 6 4 3" xfId="6066" xr:uid="{00000000-0005-0000-0000-0000981A0000}"/>
    <cellStyle name="Normal 5 3 6 4 3 2" xfId="15392" xr:uid="{674F7312-16ED-41D4-8548-C4612BC46425}"/>
    <cellStyle name="Normal 5 3 6 4 4" xfId="11175" xr:uid="{13F495BC-FC9D-43E6-B825-4517F5BDD21B}"/>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E74B6652-A39D-4116-AACB-C4E05F511897}"/>
    <cellStyle name="Normal 5 3 6 5 2 3" xfId="13733" xr:uid="{8FA8B8A2-732F-442E-9071-AB20FBB9A0D6}"/>
    <cellStyle name="Normal 5 3 6 5 3" xfId="6479" xr:uid="{00000000-0005-0000-0000-00009C1A0000}"/>
    <cellStyle name="Normal 5 3 6 5 3 2" xfId="15805" xr:uid="{E80302A1-F216-4A23-87BF-B2055D3BD9A0}"/>
    <cellStyle name="Normal 5 3 6 5 4" xfId="11588" xr:uid="{E8D715BA-152A-4ACD-9BDA-A4EC680492B7}"/>
    <cellStyle name="Normal 5 3 6 6" xfId="2609" xr:uid="{00000000-0005-0000-0000-00009D1A0000}"/>
    <cellStyle name="Normal 5 3 6 6 2" xfId="6892" xr:uid="{00000000-0005-0000-0000-00009E1A0000}"/>
    <cellStyle name="Normal 5 3 6 6 2 2" xfId="16218" xr:uid="{E5B13215-1A13-4691-993E-358B88F25F1D}"/>
    <cellStyle name="Normal 5 3 6 6 3" xfId="12001" xr:uid="{67D29F08-88FB-404E-95B1-488BE1E07DB4}"/>
    <cellStyle name="Normal 5 3 6 7" xfId="4827" xr:uid="{00000000-0005-0000-0000-00009F1A0000}"/>
    <cellStyle name="Normal 5 3 6 7 2" xfId="14153" xr:uid="{94161FCE-7798-44AC-A1B8-0DC2D1B08CDF}"/>
    <cellStyle name="Normal 5 3 6 8" xfId="8969" xr:uid="{FA7ABEAF-BFEA-4D3E-A53B-E23F3117BFD8}"/>
    <cellStyle name="Normal 5 3 6 9" xfId="9936" xr:uid="{5CF48FAC-6318-4A72-B56D-244148D08602}"/>
    <cellStyle name="Normal 5 3 7" xfId="913" xr:uid="{00000000-0005-0000-0000-0000A01A0000}"/>
    <cellStyle name="Normal 5 3 7 2" xfId="3148" xr:uid="{00000000-0005-0000-0000-0000A11A0000}"/>
    <cellStyle name="Normal 5 3 7 2 2" xfId="7370" xr:uid="{00000000-0005-0000-0000-0000A21A0000}"/>
    <cellStyle name="Normal 5 3 7 2 2 2" xfId="16696" xr:uid="{B0E178B0-B86F-46D8-9936-C0F5F9BCBE86}"/>
    <cellStyle name="Normal 5 3 7 2 3" xfId="12479" xr:uid="{2479DE90-D81A-4933-A7BC-75CBE605449B}"/>
    <cellStyle name="Normal 5 3 7 3" xfId="5225" xr:uid="{00000000-0005-0000-0000-0000A31A0000}"/>
    <cellStyle name="Normal 5 3 7 3 2" xfId="14551" xr:uid="{94B44758-B017-4E7A-B845-84A567A9F7BB}"/>
    <cellStyle name="Normal 5 3 7 4" xfId="9172" xr:uid="{5609ABAF-B913-41DD-9CCE-B28C6A880815}"/>
    <cellStyle name="Normal 5 3 7 5" xfId="10334" xr:uid="{5607BF1C-D3E0-45FD-9609-4CA84A033542}"/>
    <cellStyle name="Normal 5 3 8" xfId="1331" xr:uid="{00000000-0005-0000-0000-0000A41A0000}"/>
    <cellStyle name="Normal 5 3 8 2" xfId="3561" xr:uid="{00000000-0005-0000-0000-0000A51A0000}"/>
    <cellStyle name="Normal 5 3 8 2 2" xfId="7783" xr:uid="{00000000-0005-0000-0000-0000A61A0000}"/>
    <cellStyle name="Normal 5 3 8 2 2 2" xfId="17109" xr:uid="{C0BB8BF9-9865-4909-9437-DB9747AD0BE5}"/>
    <cellStyle name="Normal 5 3 8 2 3" xfId="12892" xr:uid="{1BA798A1-B820-45DF-AF23-308A596ACFBD}"/>
    <cellStyle name="Normal 5 3 8 3" xfId="5638" xr:uid="{00000000-0005-0000-0000-0000A71A0000}"/>
    <cellStyle name="Normal 5 3 8 3 2" xfId="14964" xr:uid="{8681BA15-8AB1-40DC-935D-59B4B7435AB9}"/>
    <cellStyle name="Normal 5 3 8 4" xfId="10747" xr:uid="{1FAE1D23-750E-457D-8E6C-066033D81072}"/>
    <cellStyle name="Normal 5 3 9" xfId="1744" xr:uid="{00000000-0005-0000-0000-0000A81A0000}"/>
    <cellStyle name="Normal 5 3 9 2" xfId="3974" xr:uid="{00000000-0005-0000-0000-0000A91A0000}"/>
    <cellStyle name="Normal 5 3 9 2 2" xfId="8196" xr:uid="{00000000-0005-0000-0000-0000AA1A0000}"/>
    <cellStyle name="Normal 5 3 9 2 2 2" xfId="17522" xr:uid="{4C5EB3DD-80AF-4B79-8FFB-5EB4FF2A2FF4}"/>
    <cellStyle name="Normal 5 3 9 2 3" xfId="13305" xr:uid="{6D9388EB-02FA-4720-9E54-C7CFD28BF3AC}"/>
    <cellStyle name="Normal 5 3 9 3" xfId="6051" xr:uid="{00000000-0005-0000-0000-0000AB1A0000}"/>
    <cellStyle name="Normal 5 3 9 3 2" xfId="15377" xr:uid="{04CBC8A4-ACD0-427C-BAB1-C102C1D5E209}"/>
    <cellStyle name="Normal 5 3 9 4" xfId="11160" xr:uid="{8916DF0D-9F1C-4545-9CF4-A5FE209B9FA1}"/>
    <cellStyle name="Normal 5 4" xfId="456" xr:uid="{00000000-0005-0000-0000-0000AC1A0000}"/>
    <cellStyle name="Normal 5 4 10" xfId="4828" xr:uid="{00000000-0005-0000-0000-0000AD1A0000}"/>
    <cellStyle name="Normal 5 4 10 2" xfId="14154" xr:uid="{8E2FB7D3-F4B0-4283-B04A-53EEC8F467FB}"/>
    <cellStyle name="Normal 5 4 11" xfId="8773" xr:uid="{50472F80-32FD-428C-B078-8DE338D6CA16}"/>
    <cellStyle name="Normal 5 4 12" xfId="9937" xr:uid="{16341AE6-AB18-4526-B969-570807637706}"/>
    <cellStyle name="Normal 5 4 2" xfId="457" xr:uid="{00000000-0005-0000-0000-0000AE1A0000}"/>
    <cellStyle name="Normal 5 4 2 10" xfId="8833" xr:uid="{6EA55230-8E5B-4EF6-B83C-8DF4202F8C31}"/>
    <cellStyle name="Normal 5 4 2 11" xfId="9938" xr:uid="{074D7263-0897-48A4-8CBE-D64787AD1BFC}"/>
    <cellStyle name="Normal 5 4 2 2" xfId="458" xr:uid="{00000000-0005-0000-0000-0000AF1A0000}"/>
    <cellStyle name="Normal 5 4 2 2 10" xfId="9939" xr:uid="{86A4B6C9-2A25-4E47-856D-B94F7E349ED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060925B6-5ABA-422B-B593-436E9D6E5618}"/>
    <cellStyle name="Normal 5 4 2 2 2 2 2 3" xfId="12498" xr:uid="{6D88EFD1-5AAC-4649-B0B0-99415339B61C}"/>
    <cellStyle name="Normal 5 4 2 2 2 2 3" xfId="5244" xr:uid="{00000000-0005-0000-0000-0000B41A0000}"/>
    <cellStyle name="Normal 5 4 2 2 2 2 3 2" xfId="14570" xr:uid="{F3FB9A41-9F91-4AAB-98B0-4E17EE4095C7}"/>
    <cellStyle name="Normal 5 4 2 2 2 2 4" xfId="9568" xr:uid="{C9922021-D284-4633-BD4E-F2DB1197482A}"/>
    <cellStyle name="Normal 5 4 2 2 2 2 5" xfId="10353" xr:uid="{940F28F6-368B-49B6-AB88-3E2C4FDB6053}"/>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F66AEC45-F21C-47C0-A157-6EDCA92005C8}"/>
    <cellStyle name="Normal 5 4 2 2 2 3 2 3" xfId="12911" xr:uid="{CDCA0F2C-FB5C-4AF2-A9FE-0E90E8A05F72}"/>
    <cellStyle name="Normal 5 4 2 2 2 3 3" xfId="5657" xr:uid="{00000000-0005-0000-0000-0000B81A0000}"/>
    <cellStyle name="Normal 5 4 2 2 2 3 3 2" xfId="14983" xr:uid="{6B58014A-8C34-4A5C-9A99-0098DB888CA6}"/>
    <cellStyle name="Normal 5 4 2 2 2 3 4" xfId="10766" xr:uid="{97F5CAD6-6015-4028-97A0-D5A1F68BBE42}"/>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FCC991E4-A764-4AD9-8DFB-D920356AD75E}"/>
    <cellStyle name="Normal 5 4 2 2 2 4 2 3" xfId="13324" xr:uid="{A5CCAD25-E1A6-4034-870F-E3BBBD083FE1}"/>
    <cellStyle name="Normal 5 4 2 2 2 4 3" xfId="6070" xr:uid="{00000000-0005-0000-0000-0000BC1A0000}"/>
    <cellStyle name="Normal 5 4 2 2 2 4 3 2" xfId="15396" xr:uid="{61132319-8A49-46D0-A975-A8DC6518C08C}"/>
    <cellStyle name="Normal 5 4 2 2 2 4 4" xfId="11179" xr:uid="{228E10A4-6A85-4701-8CCC-E49F325C1B7C}"/>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35ACCE46-790E-4AFA-BFB1-065C5D9F68A4}"/>
    <cellStyle name="Normal 5 4 2 2 2 5 2 3" xfId="13737" xr:uid="{4BB98665-8DA8-4D09-ABAF-F6759D120FCB}"/>
    <cellStyle name="Normal 5 4 2 2 2 5 3" xfId="6483" xr:uid="{00000000-0005-0000-0000-0000C01A0000}"/>
    <cellStyle name="Normal 5 4 2 2 2 5 3 2" xfId="15809" xr:uid="{70233619-BB9A-450D-9791-CCA1F70D7B52}"/>
    <cellStyle name="Normal 5 4 2 2 2 5 4" xfId="11592" xr:uid="{3E57007E-F6B6-48C5-BB7C-7C14774981D7}"/>
    <cellStyle name="Normal 5 4 2 2 2 6" xfId="2613" xr:uid="{00000000-0005-0000-0000-0000C11A0000}"/>
    <cellStyle name="Normal 5 4 2 2 2 6 2" xfId="6896" xr:uid="{00000000-0005-0000-0000-0000C21A0000}"/>
    <cellStyle name="Normal 5 4 2 2 2 6 2 2" xfId="16222" xr:uid="{3C67A60B-EDB3-4027-8BBB-0CAD3494A051}"/>
    <cellStyle name="Normal 5 4 2 2 2 6 3" xfId="12005" xr:uid="{6C5FB841-BADC-4203-ABCB-1EDBD4C75440}"/>
    <cellStyle name="Normal 5 4 2 2 2 7" xfId="4831" xr:uid="{00000000-0005-0000-0000-0000C31A0000}"/>
    <cellStyle name="Normal 5 4 2 2 2 7 2" xfId="14157" xr:uid="{A26A97C0-6FB5-49BE-B312-4324931CCF0C}"/>
    <cellStyle name="Normal 5 4 2 2 2 8" xfId="9143" xr:uid="{C8F15FA9-FDFE-4358-95A8-17B14299B14C}"/>
    <cellStyle name="Normal 5 4 2 2 2 9" xfId="9940" xr:uid="{FDCBEEC6-3FDE-491A-BAEC-4B7B4F279C82}"/>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BC0AE668-A866-48DD-B7F6-7ABE85A8DE85}"/>
    <cellStyle name="Normal 5 4 2 2 3 2 3" xfId="12497" xr:uid="{FDA0558E-2910-4E01-B264-25352416AA51}"/>
    <cellStyle name="Normal 5 4 2 2 3 3" xfId="5243" xr:uid="{00000000-0005-0000-0000-0000C71A0000}"/>
    <cellStyle name="Normal 5 4 2 2 3 3 2" xfId="14569" xr:uid="{628ACED4-B739-454B-B136-BCE8561ABA21}"/>
    <cellStyle name="Normal 5 4 2 2 3 4" xfId="9361" xr:uid="{421F0FC8-8E8F-498F-BD31-B00CB58D5B43}"/>
    <cellStyle name="Normal 5 4 2 2 3 5" xfId="10352" xr:uid="{7DCD6630-8B05-4C94-912F-41D528EF3C37}"/>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3022D4F3-6F9B-492F-A01C-7FE2A3EE5EFD}"/>
    <cellStyle name="Normal 5 4 2 2 4 2 3" xfId="12910" xr:uid="{18C1B4C0-3D94-4D83-A997-1315D9A9628E}"/>
    <cellStyle name="Normal 5 4 2 2 4 3" xfId="5656" xr:uid="{00000000-0005-0000-0000-0000CB1A0000}"/>
    <cellStyle name="Normal 5 4 2 2 4 3 2" xfId="14982" xr:uid="{3F88A775-4A18-42D0-AAC1-7F3EB90A103D}"/>
    <cellStyle name="Normal 5 4 2 2 4 4" xfId="10765" xr:uid="{E0AD93CF-7590-423D-BAB8-7E4A8E9A7615}"/>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34C62FD2-EC67-4834-80C2-3F13D764AA23}"/>
    <cellStyle name="Normal 5 4 2 2 5 2 3" xfId="13323" xr:uid="{6CBB6B40-7A8E-4A0D-92A5-64E915822557}"/>
    <cellStyle name="Normal 5 4 2 2 5 3" xfId="6069" xr:uid="{00000000-0005-0000-0000-0000CF1A0000}"/>
    <cellStyle name="Normal 5 4 2 2 5 3 2" xfId="15395" xr:uid="{ECA22191-0C4D-4129-9328-07A13B344200}"/>
    <cellStyle name="Normal 5 4 2 2 5 4" xfId="11178" xr:uid="{5F49B74D-98F5-439D-8271-D46755F3D8C4}"/>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47EBE948-0B40-4C4D-9C90-2CBB0AE34920}"/>
    <cellStyle name="Normal 5 4 2 2 6 2 3" xfId="13736" xr:uid="{4160C0B9-6B5E-4C83-82B0-67E0C3C8D9CC}"/>
    <cellStyle name="Normal 5 4 2 2 6 3" xfId="6482" xr:uid="{00000000-0005-0000-0000-0000D31A0000}"/>
    <cellStyle name="Normal 5 4 2 2 6 3 2" xfId="15808" xr:uid="{4F0698AD-24A5-4045-8E82-C99FEE505944}"/>
    <cellStyle name="Normal 5 4 2 2 6 4" xfId="11591" xr:uid="{A8D7E3C0-85B1-4E76-9621-A0766F387571}"/>
    <cellStyle name="Normal 5 4 2 2 7" xfId="2612" xr:uid="{00000000-0005-0000-0000-0000D41A0000}"/>
    <cellStyle name="Normal 5 4 2 2 7 2" xfId="6895" xr:uid="{00000000-0005-0000-0000-0000D51A0000}"/>
    <cellStyle name="Normal 5 4 2 2 7 2 2" xfId="16221" xr:uid="{88993630-5CC8-42A8-A786-780991D74A5E}"/>
    <cellStyle name="Normal 5 4 2 2 7 3" xfId="12004" xr:uid="{FE9F6E66-FD68-4A81-93E9-EF950AAFCB05}"/>
    <cellStyle name="Normal 5 4 2 2 8" xfId="4830" xr:uid="{00000000-0005-0000-0000-0000D61A0000}"/>
    <cellStyle name="Normal 5 4 2 2 8 2" xfId="14156" xr:uid="{C48C4BBB-3A2C-4B17-B06C-1010BBAF547D}"/>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25C7BF69-CDA6-4555-89E1-8440207AD2CB}"/>
    <cellStyle name="Normal 5 4 2 3 2 2 3" xfId="12499" xr:uid="{1DFDDDDC-A674-48AE-9F89-8C7269BC7E5B}"/>
    <cellStyle name="Normal 5 4 2 3 2 3" xfId="5245" xr:uid="{00000000-0005-0000-0000-0000DB1A0000}"/>
    <cellStyle name="Normal 5 4 2 3 2 3 2" xfId="14571" xr:uid="{B503B49D-8759-4240-81DF-90A76398B83B}"/>
    <cellStyle name="Normal 5 4 2 3 2 4" xfId="9465" xr:uid="{B8459C73-266B-467B-A163-FFDFF015A460}"/>
    <cellStyle name="Normal 5 4 2 3 2 5" xfId="10354" xr:uid="{B8BF55A7-F4B8-4B21-8BA9-D07A3E071BE1}"/>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8D95A256-9685-4E47-A04A-7E964105452E}"/>
    <cellStyle name="Normal 5 4 2 3 3 2 3" xfId="12912" xr:uid="{5F8BC8BB-BA1F-44B3-8474-75CF878F9DDD}"/>
    <cellStyle name="Normal 5 4 2 3 3 3" xfId="5658" xr:uid="{00000000-0005-0000-0000-0000DF1A0000}"/>
    <cellStyle name="Normal 5 4 2 3 3 3 2" xfId="14984" xr:uid="{AC0D3F2F-0766-4534-B379-B0A160C29FA6}"/>
    <cellStyle name="Normal 5 4 2 3 3 4" xfId="10767" xr:uid="{E1FD95B4-E85D-491D-B7DF-44AD6112AF7F}"/>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A1E7E0D5-48A3-4098-8B0F-E863AC8D0C6C}"/>
    <cellStyle name="Normal 5 4 2 3 4 2 3" xfId="13325" xr:uid="{918CDEB4-370A-4EB4-8734-AA6541085FB5}"/>
    <cellStyle name="Normal 5 4 2 3 4 3" xfId="6071" xr:uid="{00000000-0005-0000-0000-0000E31A0000}"/>
    <cellStyle name="Normal 5 4 2 3 4 3 2" xfId="15397" xr:uid="{B1FC78F4-D31E-42A7-B2F9-54771841254D}"/>
    <cellStyle name="Normal 5 4 2 3 4 4" xfId="11180" xr:uid="{7B7DE592-E730-4CE7-8FE7-33AFE37C5EA1}"/>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EDC2BC1B-2184-41B8-BEC3-76AD9EBF4C95}"/>
    <cellStyle name="Normal 5 4 2 3 5 2 3" xfId="13738" xr:uid="{3C08A745-9C9A-4E41-8C5B-38896E198658}"/>
    <cellStyle name="Normal 5 4 2 3 5 3" xfId="6484" xr:uid="{00000000-0005-0000-0000-0000E71A0000}"/>
    <cellStyle name="Normal 5 4 2 3 5 3 2" xfId="15810" xr:uid="{DB7AA6C6-237A-4023-9D91-84B525DCD31D}"/>
    <cellStyle name="Normal 5 4 2 3 5 4" xfId="11593" xr:uid="{4CC03733-541A-425F-A445-DB477CC38B56}"/>
    <cellStyle name="Normal 5 4 2 3 6" xfId="2614" xr:uid="{00000000-0005-0000-0000-0000E81A0000}"/>
    <cellStyle name="Normal 5 4 2 3 6 2" xfId="6897" xr:uid="{00000000-0005-0000-0000-0000E91A0000}"/>
    <cellStyle name="Normal 5 4 2 3 6 2 2" xfId="16223" xr:uid="{BF9C5487-7FA7-4168-9102-9E6CE992A03D}"/>
    <cellStyle name="Normal 5 4 2 3 6 3" xfId="12006" xr:uid="{B103641B-B53A-4B0C-B95E-C1BBE1456D73}"/>
    <cellStyle name="Normal 5 4 2 3 7" xfId="4832" xr:uid="{00000000-0005-0000-0000-0000EA1A0000}"/>
    <cellStyle name="Normal 5 4 2 3 7 2" xfId="14158" xr:uid="{5FD357E2-80F3-4B39-B06B-9F81584336F2}"/>
    <cellStyle name="Normal 5 4 2 3 8" xfId="9040" xr:uid="{D68CAB17-BB41-4D9B-AA76-76FE511392DC}"/>
    <cellStyle name="Normal 5 4 2 3 9" xfId="9941" xr:uid="{1F688B0D-FA30-4440-BAC5-F36653116569}"/>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60723D1B-9711-47E1-8462-7317A5278382}"/>
    <cellStyle name="Normal 5 4 2 4 2 3" xfId="12496" xr:uid="{9227AA24-6C62-4532-A479-9872CD091FF5}"/>
    <cellStyle name="Normal 5 4 2 4 3" xfId="5242" xr:uid="{00000000-0005-0000-0000-0000EE1A0000}"/>
    <cellStyle name="Normal 5 4 2 4 3 2" xfId="14568" xr:uid="{6CE48DC5-AEB4-4B1B-9A37-BCA1E51FF5D2}"/>
    <cellStyle name="Normal 5 4 2 4 4" xfId="9258" xr:uid="{971C48A9-8200-405B-A9BE-B3AFD2CDDA76}"/>
    <cellStyle name="Normal 5 4 2 4 5" xfId="10351" xr:uid="{9787AB66-F002-4CAD-BAA9-439D75063A6F}"/>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4C7660E7-AD07-41B0-904A-4F2E7EBC2F26}"/>
    <cellStyle name="Normal 5 4 2 5 2 3" xfId="12909" xr:uid="{BCC5109F-6613-4BCF-A67D-2444067D27C9}"/>
    <cellStyle name="Normal 5 4 2 5 3" xfId="5655" xr:uid="{00000000-0005-0000-0000-0000F21A0000}"/>
    <cellStyle name="Normal 5 4 2 5 3 2" xfId="14981" xr:uid="{E866EB48-792B-4BB1-B503-C8BF0F3E18E7}"/>
    <cellStyle name="Normal 5 4 2 5 4" xfId="10764" xr:uid="{BAE24E23-6FB6-42AE-9538-A3E60FF03E20}"/>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5EC8E26C-8CEF-42F8-AF1A-E478E9BE4C27}"/>
    <cellStyle name="Normal 5 4 2 6 2 3" xfId="13322" xr:uid="{7CA52C41-51B0-467F-9E48-DF97B01F0D64}"/>
    <cellStyle name="Normal 5 4 2 6 3" xfId="6068" xr:uid="{00000000-0005-0000-0000-0000F61A0000}"/>
    <cellStyle name="Normal 5 4 2 6 3 2" xfId="15394" xr:uid="{41453EF9-CD4D-4D81-8A10-CE3EAB3AC029}"/>
    <cellStyle name="Normal 5 4 2 6 4" xfId="11177" xr:uid="{A7DBC991-2EB7-4966-910C-52C4E1C8B64C}"/>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E5B754EF-D114-484D-B443-429A05614713}"/>
    <cellStyle name="Normal 5 4 2 7 2 3" xfId="13735" xr:uid="{5DB997AE-129C-4412-8CFE-234125FDC486}"/>
    <cellStyle name="Normal 5 4 2 7 3" xfId="6481" xr:uid="{00000000-0005-0000-0000-0000FA1A0000}"/>
    <cellStyle name="Normal 5 4 2 7 3 2" xfId="15807" xr:uid="{65B6B828-52C8-4E89-819F-6606D485C5C5}"/>
    <cellStyle name="Normal 5 4 2 7 4" xfId="11590" xr:uid="{0B23F9F3-1350-4EA9-86FB-C5E2C809CCA4}"/>
    <cellStyle name="Normal 5 4 2 8" xfId="2611" xr:uid="{00000000-0005-0000-0000-0000FB1A0000}"/>
    <cellStyle name="Normal 5 4 2 8 2" xfId="6894" xr:uid="{00000000-0005-0000-0000-0000FC1A0000}"/>
    <cellStyle name="Normal 5 4 2 8 2 2" xfId="16220" xr:uid="{14766895-2E97-46DD-ABF9-63599741C62C}"/>
    <cellStyle name="Normal 5 4 2 8 3" xfId="12003" xr:uid="{DA1A2A28-BE93-43D4-8525-E893064DAA81}"/>
    <cellStyle name="Normal 5 4 2 9" xfId="4829" xr:uid="{00000000-0005-0000-0000-0000FD1A0000}"/>
    <cellStyle name="Normal 5 4 2 9 2" xfId="14155" xr:uid="{A63A3506-53CE-4351-89C3-117E3BE6DF0C}"/>
    <cellStyle name="Normal 5 4 3" xfId="461" xr:uid="{00000000-0005-0000-0000-0000FE1A0000}"/>
    <cellStyle name="Normal 5 4 3 10" xfId="9942" xr:uid="{C3C8EC5C-62D1-41F4-9503-04B9E3AE90AB}"/>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DD495C03-C271-41CE-8FCF-2766BFF0D924}"/>
    <cellStyle name="Normal 5 4 3 2 2 2 3" xfId="12501" xr:uid="{2223076F-5B3D-4EF5-864E-60CED6C1A338}"/>
    <cellStyle name="Normal 5 4 3 2 2 3" xfId="5247" xr:uid="{00000000-0005-0000-0000-0000031B0000}"/>
    <cellStyle name="Normal 5 4 3 2 2 3 2" xfId="14573" xr:uid="{E93F46B0-3985-4417-A8ED-0BC711D2A215}"/>
    <cellStyle name="Normal 5 4 3 2 2 4" xfId="9508" xr:uid="{1F9B5A8F-2A45-43C5-9422-E8BC84424A55}"/>
    <cellStyle name="Normal 5 4 3 2 2 5" xfId="10356" xr:uid="{895F7B06-5AC8-4470-BDF0-32C593442635}"/>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8B66409D-26F3-4EDC-B0F1-99D00AA8F925}"/>
    <cellStyle name="Normal 5 4 3 2 3 2 3" xfId="12914" xr:uid="{6A3B6461-81D0-44A2-8C5F-90EF06EB6CDE}"/>
    <cellStyle name="Normal 5 4 3 2 3 3" xfId="5660" xr:uid="{00000000-0005-0000-0000-0000071B0000}"/>
    <cellStyle name="Normal 5 4 3 2 3 3 2" xfId="14986" xr:uid="{FDF7D7B0-574B-48C9-94AA-E15A68238039}"/>
    <cellStyle name="Normal 5 4 3 2 3 4" xfId="10769" xr:uid="{142EEF47-C8FC-449E-8532-47D05C99DCAC}"/>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AF4C6B0C-E895-41EE-92FB-9436D8D0BED0}"/>
    <cellStyle name="Normal 5 4 3 2 4 2 3" xfId="13327" xr:uid="{9947AC55-3C05-4486-A2A4-A85C967FD4CB}"/>
    <cellStyle name="Normal 5 4 3 2 4 3" xfId="6073" xr:uid="{00000000-0005-0000-0000-00000B1B0000}"/>
    <cellStyle name="Normal 5 4 3 2 4 3 2" xfId="15399" xr:uid="{05D177B3-486D-44C0-A585-6CBB1EAF72ED}"/>
    <cellStyle name="Normal 5 4 3 2 4 4" xfId="11182" xr:uid="{D77A44FA-92E8-40FB-AE4E-D7AB31A0AC8B}"/>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7E5A6793-24CD-41E6-9CEA-D149B1020654}"/>
    <cellStyle name="Normal 5 4 3 2 5 2 3" xfId="13740" xr:uid="{DDE0ED66-754E-464A-AF1F-783C93345431}"/>
    <cellStyle name="Normal 5 4 3 2 5 3" xfId="6486" xr:uid="{00000000-0005-0000-0000-00000F1B0000}"/>
    <cellStyle name="Normal 5 4 3 2 5 3 2" xfId="15812" xr:uid="{4B18A403-5E5F-498F-933F-CA0A4B8B8868}"/>
    <cellStyle name="Normal 5 4 3 2 5 4" xfId="11595" xr:uid="{261D0E6F-9A79-42DC-A3EF-E041662F9BAC}"/>
    <cellStyle name="Normal 5 4 3 2 6" xfId="2616" xr:uid="{00000000-0005-0000-0000-0000101B0000}"/>
    <cellStyle name="Normal 5 4 3 2 6 2" xfId="6899" xr:uid="{00000000-0005-0000-0000-0000111B0000}"/>
    <cellStyle name="Normal 5 4 3 2 6 2 2" xfId="16225" xr:uid="{1E8D2DB5-6C0F-4A0B-916F-213134545055}"/>
    <cellStyle name="Normal 5 4 3 2 6 3" xfId="12008" xr:uid="{4554D269-D47D-4546-BF0C-B8886F4944CB}"/>
    <cellStyle name="Normal 5 4 3 2 7" xfId="4834" xr:uid="{00000000-0005-0000-0000-0000121B0000}"/>
    <cellStyle name="Normal 5 4 3 2 7 2" xfId="14160" xr:uid="{B68B01F5-2B60-4412-A4C1-E3622EF5F91B}"/>
    <cellStyle name="Normal 5 4 3 2 8" xfId="9083" xr:uid="{206384C8-6AD8-4D28-8F99-3033A80D68FC}"/>
    <cellStyle name="Normal 5 4 3 2 9" xfId="9943" xr:uid="{38873E10-A5B6-49FD-955A-53AE9BC0DC0C}"/>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8C94110E-82AB-4A19-89E1-FACEDF8F7C6E}"/>
    <cellStyle name="Normal 5 4 3 3 2 3" xfId="12500" xr:uid="{C8BAA751-9C31-4DC6-BF81-9B086ECE9314}"/>
    <cellStyle name="Normal 5 4 3 3 3" xfId="5246" xr:uid="{00000000-0005-0000-0000-0000161B0000}"/>
    <cellStyle name="Normal 5 4 3 3 3 2" xfId="14572" xr:uid="{012EB1B1-F68A-4DC5-BF08-DA53510D13FE}"/>
    <cellStyle name="Normal 5 4 3 3 4" xfId="9301" xr:uid="{CB02BBE7-2E3D-4C67-A62E-BA84DE882039}"/>
    <cellStyle name="Normal 5 4 3 3 5" xfId="10355" xr:uid="{9580F478-4BF1-4CFB-B26A-70D72AB92B9F}"/>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B63ABE37-5E6B-400F-8BED-35055B99BDB0}"/>
    <cellStyle name="Normal 5 4 3 4 2 3" xfId="12913" xr:uid="{70534E14-6CF7-4546-B42E-D801DC1C936C}"/>
    <cellStyle name="Normal 5 4 3 4 3" xfId="5659" xr:uid="{00000000-0005-0000-0000-00001A1B0000}"/>
    <cellStyle name="Normal 5 4 3 4 3 2" xfId="14985" xr:uid="{72A02F30-5A76-43D7-9288-7EB1D704D1A8}"/>
    <cellStyle name="Normal 5 4 3 4 4" xfId="10768" xr:uid="{62C99671-CA54-4E28-858D-2E81246385AB}"/>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0BC1ED86-F3E8-432F-9A56-BA57F09DDE19}"/>
    <cellStyle name="Normal 5 4 3 5 2 3" xfId="13326" xr:uid="{774C0E77-B8A8-40B5-9BC1-1F911A403C53}"/>
    <cellStyle name="Normal 5 4 3 5 3" xfId="6072" xr:uid="{00000000-0005-0000-0000-00001E1B0000}"/>
    <cellStyle name="Normal 5 4 3 5 3 2" xfId="15398" xr:uid="{5ECE533F-8747-4E68-A9F9-07B8792F4C0F}"/>
    <cellStyle name="Normal 5 4 3 5 4" xfId="11181" xr:uid="{9FDCD006-727B-4C75-A2BD-B75A1F444154}"/>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84403E91-14EC-408D-BACA-9C317119E703}"/>
    <cellStyle name="Normal 5 4 3 6 2 3" xfId="13739" xr:uid="{117A638E-C7EB-46DE-A772-EB0C12B1917B}"/>
    <cellStyle name="Normal 5 4 3 6 3" xfId="6485" xr:uid="{00000000-0005-0000-0000-0000221B0000}"/>
    <cellStyle name="Normal 5 4 3 6 3 2" xfId="15811" xr:uid="{C823FC01-3365-4A29-8DD3-5B82A126593B}"/>
    <cellStyle name="Normal 5 4 3 6 4" xfId="11594" xr:uid="{475208ED-91A9-48F1-98A8-62214601F453}"/>
    <cellStyle name="Normal 5 4 3 7" xfId="2615" xr:uid="{00000000-0005-0000-0000-0000231B0000}"/>
    <cellStyle name="Normal 5 4 3 7 2" xfId="6898" xr:uid="{00000000-0005-0000-0000-0000241B0000}"/>
    <cellStyle name="Normal 5 4 3 7 2 2" xfId="16224" xr:uid="{8F64686B-37CC-4F3C-938A-7737871ADD84}"/>
    <cellStyle name="Normal 5 4 3 7 3" xfId="12007" xr:uid="{CDB0EC48-E436-4686-B70B-33B0CB1D278A}"/>
    <cellStyle name="Normal 5 4 3 8" xfId="4833" xr:uid="{00000000-0005-0000-0000-0000251B0000}"/>
    <cellStyle name="Normal 5 4 3 8 2" xfId="14159" xr:uid="{083B2C00-C4C8-4D72-AD19-100DF168681B}"/>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A8F0B181-8067-485C-B91A-27200223F323}"/>
    <cellStyle name="Normal 5 4 4 2 2 3" xfId="12502" xr:uid="{61CA1A9A-653D-4B34-BAC8-18926F6BDA59}"/>
    <cellStyle name="Normal 5 4 4 2 3" xfId="5248" xr:uid="{00000000-0005-0000-0000-00002A1B0000}"/>
    <cellStyle name="Normal 5 4 4 2 3 2" xfId="14574" xr:uid="{FCBFF8AC-BEFE-479A-9686-BA6819B319EE}"/>
    <cellStyle name="Normal 5 4 4 2 4" xfId="9405" xr:uid="{F05DE0DC-A0AA-4CEB-9ABC-0D70F781B819}"/>
    <cellStyle name="Normal 5 4 4 2 5" xfId="10357" xr:uid="{E959C8EB-E4B6-4691-B8F7-1230A241E18A}"/>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27E5F4E5-F0ED-4847-809D-E1BEF3762B6D}"/>
    <cellStyle name="Normal 5 4 4 3 2 3" xfId="12915" xr:uid="{758B628A-B1A1-43E2-9286-80FFA7BDDD68}"/>
    <cellStyle name="Normal 5 4 4 3 3" xfId="5661" xr:uid="{00000000-0005-0000-0000-00002E1B0000}"/>
    <cellStyle name="Normal 5 4 4 3 3 2" xfId="14987" xr:uid="{BC91B573-7BA1-4707-BBF6-B9B84DE14626}"/>
    <cellStyle name="Normal 5 4 4 3 4" xfId="10770" xr:uid="{CABB0B61-112E-4731-8CDB-FCF9875ED2C7}"/>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460B92EA-5F16-4071-A2BE-73E47961826B}"/>
    <cellStyle name="Normal 5 4 4 4 2 3" xfId="13328" xr:uid="{6F7BEB60-1CFE-47C0-8C04-0FD0DB0E2089}"/>
    <cellStyle name="Normal 5 4 4 4 3" xfId="6074" xr:uid="{00000000-0005-0000-0000-0000321B0000}"/>
    <cellStyle name="Normal 5 4 4 4 3 2" xfId="15400" xr:uid="{6D7506C6-1AA2-4DC8-822A-0BC9EB4839DD}"/>
    <cellStyle name="Normal 5 4 4 4 4" xfId="11183" xr:uid="{01C96CCB-3874-4FEE-BD41-554DD99A1E26}"/>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D061A69C-FAC4-4A5E-A72F-6CEF2FBDB4B5}"/>
    <cellStyle name="Normal 5 4 4 5 2 3" xfId="13741" xr:uid="{5969E59C-1BBD-4F3E-A925-387896256679}"/>
    <cellStyle name="Normal 5 4 4 5 3" xfId="6487" xr:uid="{00000000-0005-0000-0000-0000361B0000}"/>
    <cellStyle name="Normal 5 4 4 5 3 2" xfId="15813" xr:uid="{D2639525-DE6C-4393-86F3-024B5105F194}"/>
    <cellStyle name="Normal 5 4 4 5 4" xfId="11596" xr:uid="{6B388BC2-70FF-4941-AC2A-BF5DE194E766}"/>
    <cellStyle name="Normal 5 4 4 6" xfId="2617" xr:uid="{00000000-0005-0000-0000-0000371B0000}"/>
    <cellStyle name="Normal 5 4 4 6 2" xfId="6900" xr:uid="{00000000-0005-0000-0000-0000381B0000}"/>
    <cellStyle name="Normal 5 4 4 6 2 2" xfId="16226" xr:uid="{22A465A2-3AE0-4A0C-B865-54E7F2CE3C33}"/>
    <cellStyle name="Normal 5 4 4 6 3" xfId="12009" xr:uid="{099A8B11-B916-49D6-B3C8-21F02AE666D5}"/>
    <cellStyle name="Normal 5 4 4 7" xfId="4835" xr:uid="{00000000-0005-0000-0000-0000391B0000}"/>
    <cellStyle name="Normal 5 4 4 7 2" xfId="14161" xr:uid="{88A40336-3734-4F6D-834D-62BED1899E52}"/>
    <cellStyle name="Normal 5 4 4 8" xfId="8980" xr:uid="{B1DB48A4-94CB-4CC2-8D4B-8FD478363D48}"/>
    <cellStyle name="Normal 5 4 4 9" xfId="9944" xr:uid="{3D7BF8CF-D979-4C1A-8CFA-DD8536495049}"/>
    <cellStyle name="Normal 5 4 5" xfId="930" xr:uid="{00000000-0005-0000-0000-00003A1B0000}"/>
    <cellStyle name="Normal 5 4 5 2" xfId="3164" xr:uid="{00000000-0005-0000-0000-00003B1B0000}"/>
    <cellStyle name="Normal 5 4 5 2 2" xfId="7386" xr:uid="{00000000-0005-0000-0000-00003C1B0000}"/>
    <cellStyle name="Normal 5 4 5 2 2 2" xfId="16712" xr:uid="{2F3EC06A-33BA-4383-9333-177065E04280}"/>
    <cellStyle name="Normal 5 4 5 2 3" xfId="12495" xr:uid="{01D4EF69-D7C4-4294-B8EB-D6BF1D01F13C}"/>
    <cellStyle name="Normal 5 4 5 3" xfId="5241" xr:uid="{00000000-0005-0000-0000-00003D1B0000}"/>
    <cellStyle name="Normal 5 4 5 3 2" xfId="14567" xr:uid="{E28A9644-AB50-4B2B-A128-A25BDFE3FBDA}"/>
    <cellStyle name="Normal 5 4 5 4" xfId="9197" xr:uid="{44FF0EFB-444B-4C40-B695-8C256ADB5563}"/>
    <cellStyle name="Normal 5 4 5 5" xfId="10350" xr:uid="{B8543B37-DFFE-4C46-A1D5-08BD393242FF}"/>
    <cellStyle name="Normal 5 4 6" xfId="1347" xr:uid="{00000000-0005-0000-0000-00003E1B0000}"/>
    <cellStyle name="Normal 5 4 6 2" xfId="3577" xr:uid="{00000000-0005-0000-0000-00003F1B0000}"/>
    <cellStyle name="Normal 5 4 6 2 2" xfId="7799" xr:uid="{00000000-0005-0000-0000-0000401B0000}"/>
    <cellStyle name="Normal 5 4 6 2 2 2" xfId="17125" xr:uid="{50832D18-D90C-43BD-928A-345F3069700D}"/>
    <cellStyle name="Normal 5 4 6 2 3" xfId="12908" xr:uid="{BB25C845-3043-4ED0-BAFE-A24AC6989426}"/>
    <cellStyle name="Normal 5 4 6 3" xfId="5654" xr:uid="{00000000-0005-0000-0000-0000411B0000}"/>
    <cellStyle name="Normal 5 4 6 3 2" xfId="14980" xr:uid="{1A45BF06-9BBE-46E3-BD74-9C8AA3C3CB9B}"/>
    <cellStyle name="Normal 5 4 6 4" xfId="10763" xr:uid="{9098C42F-0048-41A0-8D1F-1EF9034B7530}"/>
    <cellStyle name="Normal 5 4 7" xfId="1760" xr:uid="{00000000-0005-0000-0000-0000421B0000}"/>
    <cellStyle name="Normal 5 4 7 2" xfId="3990" xr:uid="{00000000-0005-0000-0000-0000431B0000}"/>
    <cellStyle name="Normal 5 4 7 2 2" xfId="8212" xr:uid="{00000000-0005-0000-0000-0000441B0000}"/>
    <cellStyle name="Normal 5 4 7 2 2 2" xfId="17538" xr:uid="{FFC3D7C7-EB45-468E-A816-8B826A6AFD73}"/>
    <cellStyle name="Normal 5 4 7 2 3" xfId="13321" xr:uid="{9536AF6D-7626-4D01-A336-065A6B2FF613}"/>
    <cellStyle name="Normal 5 4 7 3" xfId="6067" xr:uid="{00000000-0005-0000-0000-0000451B0000}"/>
    <cellStyle name="Normal 5 4 7 3 2" xfId="15393" xr:uid="{DD3E7E75-51D3-41DE-B764-ADE66E67A40B}"/>
    <cellStyle name="Normal 5 4 7 4" xfId="11176" xr:uid="{AA8D6CEE-EBEF-4228-ACFF-94C725685B6A}"/>
    <cellStyle name="Normal 5 4 8" xfId="2174" xr:uid="{00000000-0005-0000-0000-0000461B0000}"/>
    <cellStyle name="Normal 5 4 8 2" xfId="4403" xr:uid="{00000000-0005-0000-0000-0000471B0000}"/>
    <cellStyle name="Normal 5 4 8 2 2" xfId="8625" xr:uid="{00000000-0005-0000-0000-0000481B0000}"/>
    <cellStyle name="Normal 5 4 8 2 2 2" xfId="17951" xr:uid="{51C165BF-2C5D-41DE-89D9-EA6537CBC6CE}"/>
    <cellStyle name="Normal 5 4 8 2 3" xfId="13734" xr:uid="{9C0FDFEF-D8AF-447F-98B5-EA892A09660D}"/>
    <cellStyle name="Normal 5 4 8 3" xfId="6480" xr:uid="{00000000-0005-0000-0000-0000491B0000}"/>
    <cellStyle name="Normal 5 4 8 3 2" xfId="15806" xr:uid="{116EBE6B-E3A9-4DCD-8701-EC256C6DDC25}"/>
    <cellStyle name="Normal 5 4 8 4" xfId="11589" xr:uid="{38FFBCA2-E10E-4D35-9818-1A1229537EBE}"/>
    <cellStyle name="Normal 5 4 9" xfId="2610" xr:uid="{00000000-0005-0000-0000-00004A1B0000}"/>
    <cellStyle name="Normal 5 4 9 2" xfId="6893" xr:uid="{00000000-0005-0000-0000-00004B1B0000}"/>
    <cellStyle name="Normal 5 4 9 2 2" xfId="16219" xr:uid="{A63FA31D-EAF0-4ADB-9CAB-83FC023994D7}"/>
    <cellStyle name="Normal 5 4 9 3" xfId="12002" xr:uid="{669F8BAD-5035-4680-8DBB-02303AB652EF}"/>
    <cellStyle name="Normal 5 5" xfId="464" xr:uid="{00000000-0005-0000-0000-00004C1B0000}"/>
    <cellStyle name="Normal 5 5 10" xfId="8826" xr:uid="{5746674A-546A-44BF-97FB-6D298BF3AD61}"/>
    <cellStyle name="Normal 5 5 11" xfId="9945" xr:uid="{FE3AC3F8-8F97-44D9-B42C-B3175F9D8668}"/>
    <cellStyle name="Normal 5 5 2" xfId="465" xr:uid="{00000000-0005-0000-0000-00004D1B0000}"/>
    <cellStyle name="Normal 5 5 2 10" xfId="9946" xr:uid="{569B0A45-D99A-4B34-87F6-58A7EAA856DD}"/>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DB0B7C2D-2284-44C7-A273-58162E609F51}"/>
    <cellStyle name="Normal 5 5 2 2 2 2 3" xfId="12505" xr:uid="{D9CE2903-862A-4A6F-A75F-03BF0E2DBBA6}"/>
    <cellStyle name="Normal 5 5 2 2 2 3" xfId="5251" xr:uid="{00000000-0005-0000-0000-0000521B0000}"/>
    <cellStyle name="Normal 5 5 2 2 2 3 2" xfId="14577" xr:uid="{6BB6C4AA-9B8F-4B5F-985D-7895723D1241}"/>
    <cellStyle name="Normal 5 5 2 2 2 4" xfId="9561" xr:uid="{FF1EB4DD-E23E-4228-816B-D59B021F724D}"/>
    <cellStyle name="Normal 5 5 2 2 2 5" xfId="10360" xr:uid="{B6CFC611-38A8-4789-8063-1C935714DE14}"/>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3A11584D-034D-42B1-ADC6-3E89418CFC9E}"/>
    <cellStyle name="Normal 5 5 2 2 3 2 3" xfId="12918" xr:uid="{0963E96E-416F-48AB-95B8-BB5D9BDF06F8}"/>
    <cellStyle name="Normal 5 5 2 2 3 3" xfId="5664" xr:uid="{00000000-0005-0000-0000-0000561B0000}"/>
    <cellStyle name="Normal 5 5 2 2 3 3 2" xfId="14990" xr:uid="{5C929444-0D3F-4CD1-BBDB-FA33CD90CD27}"/>
    <cellStyle name="Normal 5 5 2 2 3 4" xfId="10773" xr:uid="{23D388D0-7FF5-4AF4-8203-E17D2ED6B1D1}"/>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3A6B235F-8715-4B85-B1C4-632877159A33}"/>
    <cellStyle name="Normal 5 5 2 2 4 2 3" xfId="13331" xr:uid="{BD84DCA1-B6DD-4762-B815-F8A415ABA68F}"/>
    <cellStyle name="Normal 5 5 2 2 4 3" xfId="6077" xr:uid="{00000000-0005-0000-0000-00005A1B0000}"/>
    <cellStyle name="Normal 5 5 2 2 4 3 2" xfId="15403" xr:uid="{C4B4D064-ACC5-4C28-B5C0-49C5EA0698D6}"/>
    <cellStyle name="Normal 5 5 2 2 4 4" xfId="11186" xr:uid="{77DAA885-CB65-4471-BA1F-ABFA0D0509DE}"/>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35219752-34FD-49C4-8442-D0A6331F3503}"/>
    <cellStyle name="Normal 5 5 2 2 5 2 3" xfId="13744" xr:uid="{6867A626-4A25-48DD-8BAF-9E811355DA60}"/>
    <cellStyle name="Normal 5 5 2 2 5 3" xfId="6490" xr:uid="{00000000-0005-0000-0000-00005E1B0000}"/>
    <cellStyle name="Normal 5 5 2 2 5 3 2" xfId="15816" xr:uid="{2C13FC8A-4808-46A5-9785-5A0201158E4A}"/>
    <cellStyle name="Normal 5 5 2 2 5 4" xfId="11599" xr:uid="{609716D9-2584-4550-8F8E-11ED5D07A967}"/>
    <cellStyle name="Normal 5 5 2 2 6" xfId="2620" xr:uid="{00000000-0005-0000-0000-00005F1B0000}"/>
    <cellStyle name="Normal 5 5 2 2 6 2" xfId="6903" xr:uid="{00000000-0005-0000-0000-0000601B0000}"/>
    <cellStyle name="Normal 5 5 2 2 6 2 2" xfId="16229" xr:uid="{C600DD1D-6F51-438B-A352-B82B9EAE8FF3}"/>
    <cellStyle name="Normal 5 5 2 2 6 3" xfId="12012" xr:uid="{15B013FB-AC8C-4112-85A6-EC60400B603B}"/>
    <cellStyle name="Normal 5 5 2 2 7" xfId="4838" xr:uid="{00000000-0005-0000-0000-0000611B0000}"/>
    <cellStyle name="Normal 5 5 2 2 7 2" xfId="14164" xr:uid="{0EC21E2C-9C90-4A9C-829B-72E06DD89792}"/>
    <cellStyle name="Normal 5 5 2 2 8" xfId="9136" xr:uid="{D41453B5-3BE6-4F01-B336-45A274529844}"/>
    <cellStyle name="Normal 5 5 2 2 9" xfId="9947" xr:uid="{A06C986F-66F9-4DF7-933B-2914E1803AB6}"/>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1B12CD85-78BD-4B10-A8E7-5B2CED29047E}"/>
    <cellStyle name="Normal 5 5 2 3 2 3" xfId="12504" xr:uid="{292F097E-5D89-4981-B0F2-4BAA9D3EA68E}"/>
    <cellStyle name="Normal 5 5 2 3 3" xfId="5250" xr:uid="{00000000-0005-0000-0000-0000651B0000}"/>
    <cellStyle name="Normal 5 5 2 3 3 2" xfId="14576" xr:uid="{8CB64A73-3B9E-413D-BA27-AFFF5E15C2F0}"/>
    <cellStyle name="Normal 5 5 2 3 4" xfId="9354" xr:uid="{3251F49D-E700-469D-9840-28045D408641}"/>
    <cellStyle name="Normal 5 5 2 3 5" xfId="10359" xr:uid="{71099DD6-546A-4A5B-ADCD-819ACFDAFA2F}"/>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45D91873-B4C3-4DEA-B46F-94D3B0EBA5F5}"/>
    <cellStyle name="Normal 5 5 2 4 2 3" xfId="12917" xr:uid="{287E3BC0-A65B-4426-AE39-A876484015A6}"/>
    <cellStyle name="Normal 5 5 2 4 3" xfId="5663" xr:uid="{00000000-0005-0000-0000-0000691B0000}"/>
    <cellStyle name="Normal 5 5 2 4 3 2" xfId="14989" xr:uid="{D7DEA1AD-0482-4018-8B6C-2EA1E51507C5}"/>
    <cellStyle name="Normal 5 5 2 4 4" xfId="10772" xr:uid="{6221A487-62A1-42FA-B723-4F3C7BA05D58}"/>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5B670E2A-75FE-440C-ACF4-6D94B1E886D6}"/>
    <cellStyle name="Normal 5 5 2 5 2 3" xfId="13330" xr:uid="{FF58833D-7C5C-4082-B293-74EDDCC676A6}"/>
    <cellStyle name="Normal 5 5 2 5 3" xfId="6076" xr:uid="{00000000-0005-0000-0000-00006D1B0000}"/>
    <cellStyle name="Normal 5 5 2 5 3 2" xfId="15402" xr:uid="{C9E24237-4158-4602-A4E3-4AEEC4704755}"/>
    <cellStyle name="Normal 5 5 2 5 4" xfId="11185" xr:uid="{D5A954A0-9F88-4A0C-90AC-35F08E0C3E91}"/>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54C758F1-7384-46F1-8A22-8F67F5928241}"/>
    <cellStyle name="Normal 5 5 2 6 2 3" xfId="13743" xr:uid="{5E1BAEBC-0C09-42BB-A6FE-41990C03F577}"/>
    <cellStyle name="Normal 5 5 2 6 3" xfId="6489" xr:uid="{00000000-0005-0000-0000-0000711B0000}"/>
    <cellStyle name="Normal 5 5 2 6 3 2" xfId="15815" xr:uid="{B2A06E72-D5EF-4391-9210-008B212BB015}"/>
    <cellStyle name="Normal 5 5 2 6 4" xfId="11598" xr:uid="{A7AD72CF-2394-47DE-AE73-F0C6C1F3803E}"/>
    <cellStyle name="Normal 5 5 2 7" xfId="2619" xr:uid="{00000000-0005-0000-0000-0000721B0000}"/>
    <cellStyle name="Normal 5 5 2 7 2" xfId="6902" xr:uid="{00000000-0005-0000-0000-0000731B0000}"/>
    <cellStyle name="Normal 5 5 2 7 2 2" xfId="16228" xr:uid="{F6882A6C-8C08-4EB2-A642-75DD5C7D6BC7}"/>
    <cellStyle name="Normal 5 5 2 7 3" xfId="12011" xr:uid="{2B6E9A48-41B6-4883-8082-3F0AD9C0342E}"/>
    <cellStyle name="Normal 5 5 2 8" xfId="4837" xr:uid="{00000000-0005-0000-0000-0000741B0000}"/>
    <cellStyle name="Normal 5 5 2 8 2" xfId="14163" xr:uid="{BA821320-FE43-4991-88CF-CBD291DD50C3}"/>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240EB897-1305-4CC8-B9B2-8BF865532857}"/>
    <cellStyle name="Normal 5 5 3 2 2 3" xfId="12506" xr:uid="{A4EC050D-8535-4F83-B070-09A42090AD41}"/>
    <cellStyle name="Normal 5 5 3 2 3" xfId="5252" xr:uid="{00000000-0005-0000-0000-0000791B0000}"/>
    <cellStyle name="Normal 5 5 3 2 3 2" xfId="14578" xr:uid="{3F3AEC0C-1864-4D55-8EC1-02DB00EB8384}"/>
    <cellStyle name="Normal 5 5 3 2 4" xfId="9458" xr:uid="{8AD16727-CFBF-4DB5-B58F-04D48E2B564D}"/>
    <cellStyle name="Normal 5 5 3 2 5" xfId="10361" xr:uid="{BC770B97-E702-4B87-938B-0969F60E207B}"/>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5FCA6D96-3C47-4D03-BA2A-9E12DA9EC702}"/>
    <cellStyle name="Normal 5 5 3 3 2 3" xfId="12919" xr:uid="{91271973-5411-49B8-8828-714621D3270B}"/>
    <cellStyle name="Normal 5 5 3 3 3" xfId="5665" xr:uid="{00000000-0005-0000-0000-00007D1B0000}"/>
    <cellStyle name="Normal 5 5 3 3 3 2" xfId="14991" xr:uid="{8B145CDF-CFEF-4071-9254-2FB77E69D8DE}"/>
    <cellStyle name="Normal 5 5 3 3 4" xfId="10774" xr:uid="{7B6322E5-5ACE-46E2-9862-7E5748DEB6EA}"/>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B5899825-8AAC-485D-AA1B-1405DA4F81BD}"/>
    <cellStyle name="Normal 5 5 3 4 2 3" xfId="13332" xr:uid="{E81B5502-CE90-4AE8-A2FE-E3C5F3581BA5}"/>
    <cellStyle name="Normal 5 5 3 4 3" xfId="6078" xr:uid="{00000000-0005-0000-0000-0000811B0000}"/>
    <cellStyle name="Normal 5 5 3 4 3 2" xfId="15404" xr:uid="{BAB3EFF0-7F57-484A-B68A-A343C50980F9}"/>
    <cellStyle name="Normal 5 5 3 4 4" xfId="11187" xr:uid="{1FA01568-33A2-4C1C-8996-952928ED3259}"/>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A25B2FF9-9B22-409E-A3E0-E585A0684E1D}"/>
    <cellStyle name="Normal 5 5 3 5 2 3" xfId="13745" xr:uid="{01A6C045-6F9F-4598-9B6B-70B74DA8B939}"/>
    <cellStyle name="Normal 5 5 3 5 3" xfId="6491" xr:uid="{00000000-0005-0000-0000-0000851B0000}"/>
    <cellStyle name="Normal 5 5 3 5 3 2" xfId="15817" xr:uid="{0C8BF794-95BA-4570-8C3D-8D3FC39CCBF6}"/>
    <cellStyle name="Normal 5 5 3 5 4" xfId="11600" xr:uid="{15B878F6-AEBF-4863-A454-3A5F72D5A3FE}"/>
    <cellStyle name="Normal 5 5 3 6" xfId="2621" xr:uid="{00000000-0005-0000-0000-0000861B0000}"/>
    <cellStyle name="Normal 5 5 3 6 2" xfId="6904" xr:uid="{00000000-0005-0000-0000-0000871B0000}"/>
    <cellStyle name="Normal 5 5 3 6 2 2" xfId="16230" xr:uid="{0DF842D7-1908-4308-86D7-98B0174525D7}"/>
    <cellStyle name="Normal 5 5 3 6 3" xfId="12013" xr:uid="{7BAF2BAA-2A62-4498-B84D-5D83D8A41DC5}"/>
    <cellStyle name="Normal 5 5 3 7" xfId="4839" xr:uid="{00000000-0005-0000-0000-0000881B0000}"/>
    <cellStyle name="Normal 5 5 3 7 2" xfId="14165" xr:uid="{6D820B8C-CB95-4927-8D11-45825E3EEB64}"/>
    <cellStyle name="Normal 5 5 3 8" xfId="9033" xr:uid="{08F77EF7-8D03-42D9-B538-FE3582C4B971}"/>
    <cellStyle name="Normal 5 5 3 9" xfId="9948" xr:uid="{2BF23BBF-10CA-4BFD-BF0E-EFE1EDC8126F}"/>
    <cellStyle name="Normal 5 5 4" xfId="938" xr:uid="{00000000-0005-0000-0000-0000891B0000}"/>
    <cellStyle name="Normal 5 5 4 2" xfId="3172" xr:uid="{00000000-0005-0000-0000-00008A1B0000}"/>
    <cellStyle name="Normal 5 5 4 2 2" xfId="7394" xr:uid="{00000000-0005-0000-0000-00008B1B0000}"/>
    <cellStyle name="Normal 5 5 4 2 2 2" xfId="16720" xr:uid="{4A44A093-9777-4E18-98BB-0DC36817F0E4}"/>
    <cellStyle name="Normal 5 5 4 2 3" xfId="12503" xr:uid="{27666E0A-487E-4BB5-A0CF-F9D6532D62CD}"/>
    <cellStyle name="Normal 5 5 4 3" xfId="5249" xr:uid="{00000000-0005-0000-0000-00008C1B0000}"/>
    <cellStyle name="Normal 5 5 4 3 2" xfId="14575" xr:uid="{6588F93D-4311-4967-B0BC-349AB8B958D4}"/>
    <cellStyle name="Normal 5 5 4 4" xfId="9251" xr:uid="{4EAD9E35-D3C9-46BE-AE4D-29A1C6D5A6F7}"/>
    <cellStyle name="Normal 5 5 4 5" xfId="10358" xr:uid="{B957F41C-5CA7-46CF-93FF-7DFF4323B101}"/>
    <cellStyle name="Normal 5 5 5" xfId="1355" xr:uid="{00000000-0005-0000-0000-00008D1B0000}"/>
    <cellStyle name="Normal 5 5 5 2" xfId="3585" xr:uid="{00000000-0005-0000-0000-00008E1B0000}"/>
    <cellStyle name="Normal 5 5 5 2 2" xfId="7807" xr:uid="{00000000-0005-0000-0000-00008F1B0000}"/>
    <cellStyle name="Normal 5 5 5 2 2 2" xfId="17133" xr:uid="{5608B045-E91C-42D0-BF5A-124A4E9C033D}"/>
    <cellStyle name="Normal 5 5 5 2 3" xfId="12916" xr:uid="{889BDE01-D18C-445B-9B9D-885E599183C4}"/>
    <cellStyle name="Normal 5 5 5 3" xfId="5662" xr:uid="{00000000-0005-0000-0000-0000901B0000}"/>
    <cellStyle name="Normal 5 5 5 3 2" xfId="14988" xr:uid="{3C9A154B-864E-447C-9F94-0A6BF63C8F4A}"/>
    <cellStyle name="Normal 5 5 5 4" xfId="10771" xr:uid="{ED8A0B02-3C5F-47AB-A8BC-30D3BBBA6EDF}"/>
    <cellStyle name="Normal 5 5 6" xfId="1768" xr:uid="{00000000-0005-0000-0000-0000911B0000}"/>
    <cellStyle name="Normal 5 5 6 2" xfId="3998" xr:uid="{00000000-0005-0000-0000-0000921B0000}"/>
    <cellStyle name="Normal 5 5 6 2 2" xfId="8220" xr:uid="{00000000-0005-0000-0000-0000931B0000}"/>
    <cellStyle name="Normal 5 5 6 2 2 2" xfId="17546" xr:uid="{E75AA88E-ED11-48B7-B8DB-8D9DA089D0E2}"/>
    <cellStyle name="Normal 5 5 6 2 3" xfId="13329" xr:uid="{8CC4603D-F231-4ACC-AEBD-3EC26CE43EDF}"/>
    <cellStyle name="Normal 5 5 6 3" xfId="6075" xr:uid="{00000000-0005-0000-0000-0000941B0000}"/>
    <cellStyle name="Normal 5 5 6 3 2" xfId="15401" xr:uid="{2B011B78-B6DD-43A1-B513-6813AAFEE802}"/>
    <cellStyle name="Normal 5 5 6 4" xfId="11184" xr:uid="{A5461069-2129-438B-8031-E5315013A326}"/>
    <cellStyle name="Normal 5 5 7" xfId="2182" xr:uid="{00000000-0005-0000-0000-0000951B0000}"/>
    <cellStyle name="Normal 5 5 7 2" xfId="4411" xr:uid="{00000000-0005-0000-0000-0000961B0000}"/>
    <cellStyle name="Normal 5 5 7 2 2" xfId="8633" xr:uid="{00000000-0005-0000-0000-0000971B0000}"/>
    <cellStyle name="Normal 5 5 7 2 2 2" xfId="17959" xr:uid="{A98CB19D-3B2C-47EA-A8D5-F2A7F6D0E2C0}"/>
    <cellStyle name="Normal 5 5 7 2 3" xfId="13742" xr:uid="{4B6FACA1-FD28-441C-B411-C9CC36E0D515}"/>
    <cellStyle name="Normal 5 5 7 3" xfId="6488" xr:uid="{00000000-0005-0000-0000-0000981B0000}"/>
    <cellStyle name="Normal 5 5 7 3 2" xfId="15814" xr:uid="{FC4979BF-6F0A-4546-8B9B-5E514B1D7D06}"/>
    <cellStyle name="Normal 5 5 7 4" xfId="11597" xr:uid="{3672A40D-1B53-483A-BC7B-09DE27B4941F}"/>
    <cellStyle name="Normal 5 5 8" xfId="2618" xr:uid="{00000000-0005-0000-0000-0000991B0000}"/>
    <cellStyle name="Normal 5 5 8 2" xfId="6901" xr:uid="{00000000-0005-0000-0000-00009A1B0000}"/>
    <cellStyle name="Normal 5 5 8 2 2" xfId="16227" xr:uid="{18DED047-AB9C-4455-9955-A0158F7270DA}"/>
    <cellStyle name="Normal 5 5 8 3" xfId="12010" xr:uid="{C63D5583-BD15-4C2B-ADA0-8F4FE00234AD}"/>
    <cellStyle name="Normal 5 5 9" xfId="4836" xr:uid="{00000000-0005-0000-0000-00009B1B0000}"/>
    <cellStyle name="Normal 5 5 9 2" xfId="14162" xr:uid="{6DE463FE-D461-4453-9E8B-3D83B256AA9B}"/>
    <cellStyle name="Normal 5 6" xfId="468" xr:uid="{00000000-0005-0000-0000-00009C1B0000}"/>
    <cellStyle name="Normal 5 6 10" xfId="9949" xr:uid="{4368A3B4-916A-445E-B26B-EA66F66A4D65}"/>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394ABDF0-6459-4773-8486-342625B40C01}"/>
    <cellStyle name="Normal 5 6 2 2 2 3" xfId="12508" xr:uid="{D91E933E-EB13-4FBE-92AD-70FE8EB38C34}"/>
    <cellStyle name="Normal 5 6 2 2 3" xfId="5254" xr:uid="{00000000-0005-0000-0000-0000A11B0000}"/>
    <cellStyle name="Normal 5 6 2 2 3 2" xfId="14580" xr:uid="{F69EC86A-03AA-45CB-8E26-E6133479A4D5}"/>
    <cellStyle name="Normal 5 6 2 2 4" xfId="9476" xr:uid="{3B3E6CA1-4D97-4B11-99D5-4F82314AA0E0}"/>
    <cellStyle name="Normal 5 6 2 2 5" xfId="10363" xr:uid="{847BF9D5-8A5B-4622-AB9A-AECC37C472BB}"/>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E76D2A8F-1993-4244-9099-FD1F45A90EFC}"/>
    <cellStyle name="Normal 5 6 2 3 2 3" xfId="12921" xr:uid="{3D4F3E8A-7983-47C0-8477-00BFD58D22DC}"/>
    <cellStyle name="Normal 5 6 2 3 3" xfId="5667" xr:uid="{00000000-0005-0000-0000-0000A51B0000}"/>
    <cellStyle name="Normal 5 6 2 3 3 2" xfId="14993" xr:uid="{C49AD21C-8F3D-471C-8ADE-FB06E6FEDCDA}"/>
    <cellStyle name="Normal 5 6 2 3 4" xfId="10776" xr:uid="{83F4D786-9245-4DCD-B8A6-31E145E41E60}"/>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AB7F769D-6C60-44EA-8FF5-4C2581A57155}"/>
    <cellStyle name="Normal 5 6 2 4 2 3" xfId="13334" xr:uid="{582A2172-21BB-474A-AA9D-FF17DA2272A2}"/>
    <cellStyle name="Normal 5 6 2 4 3" xfId="6080" xr:uid="{00000000-0005-0000-0000-0000A91B0000}"/>
    <cellStyle name="Normal 5 6 2 4 3 2" xfId="15406" xr:uid="{F448F61C-63D8-4AD2-8262-CE28BA69F924}"/>
    <cellStyle name="Normal 5 6 2 4 4" xfId="11189" xr:uid="{88A41AC5-2AA6-4C0B-A68F-E91B31FF6F73}"/>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E7B2B5C6-27B4-498F-8421-9A93D6ABD264}"/>
    <cellStyle name="Normal 5 6 2 5 2 3" xfId="13747" xr:uid="{6D983F71-FDD6-47CB-AF26-869D984B259A}"/>
    <cellStyle name="Normal 5 6 2 5 3" xfId="6493" xr:uid="{00000000-0005-0000-0000-0000AD1B0000}"/>
    <cellStyle name="Normal 5 6 2 5 3 2" xfId="15819" xr:uid="{330D3654-BCD0-421E-B9AC-77C9D7C9CD34}"/>
    <cellStyle name="Normal 5 6 2 5 4" xfId="11602" xr:uid="{1A49F976-CB0E-48D0-9C11-D7C628DB04D0}"/>
    <cellStyle name="Normal 5 6 2 6" xfId="2623" xr:uid="{00000000-0005-0000-0000-0000AE1B0000}"/>
    <cellStyle name="Normal 5 6 2 6 2" xfId="6906" xr:uid="{00000000-0005-0000-0000-0000AF1B0000}"/>
    <cellStyle name="Normal 5 6 2 6 2 2" xfId="16232" xr:uid="{617798AF-6F95-4063-9F60-D3D42DB79F72}"/>
    <cellStyle name="Normal 5 6 2 6 3" xfId="12015" xr:uid="{DD302AF6-C9C3-4989-88F8-9DDEE595FF0D}"/>
    <cellStyle name="Normal 5 6 2 7" xfId="4841" xr:uid="{00000000-0005-0000-0000-0000B01B0000}"/>
    <cellStyle name="Normal 5 6 2 7 2" xfId="14167" xr:uid="{C9065998-B097-49C6-8114-8DAB94709608}"/>
    <cellStyle name="Normal 5 6 2 8" xfId="9051" xr:uid="{97C72229-9AC1-4DA9-8A0B-8B4B6D970DE8}"/>
    <cellStyle name="Normal 5 6 2 9" xfId="9950" xr:uid="{A2025088-E775-47FA-BCDB-7179FC890034}"/>
    <cellStyle name="Normal 5 6 3" xfId="942" xr:uid="{00000000-0005-0000-0000-0000B11B0000}"/>
    <cellStyle name="Normal 5 6 3 2" xfId="3176" xr:uid="{00000000-0005-0000-0000-0000B21B0000}"/>
    <cellStyle name="Normal 5 6 3 2 2" xfId="7398" xr:uid="{00000000-0005-0000-0000-0000B31B0000}"/>
    <cellStyle name="Normal 5 6 3 2 2 2" xfId="16724" xr:uid="{2935980A-2D4F-4AC7-BCC8-CD48D35F61A7}"/>
    <cellStyle name="Normal 5 6 3 2 3" xfId="12507" xr:uid="{15CFC7E7-4D12-47B6-841A-D22D7B05A689}"/>
    <cellStyle name="Normal 5 6 3 3" xfId="5253" xr:uid="{00000000-0005-0000-0000-0000B41B0000}"/>
    <cellStyle name="Normal 5 6 3 3 2" xfId="14579" xr:uid="{C69B1D2B-AC0B-48F2-A9A3-A22E0EDEC1A3}"/>
    <cellStyle name="Normal 5 6 3 4" xfId="9269" xr:uid="{7D6728A0-C210-4F3F-8114-143B9AE0BFB4}"/>
    <cellStyle name="Normal 5 6 3 5" xfId="10362" xr:uid="{8A4FFC09-5906-4B3A-B53F-A994F184C57F}"/>
    <cellStyle name="Normal 5 6 4" xfId="1359" xr:uid="{00000000-0005-0000-0000-0000B51B0000}"/>
    <cellStyle name="Normal 5 6 4 2" xfId="3589" xr:uid="{00000000-0005-0000-0000-0000B61B0000}"/>
    <cellStyle name="Normal 5 6 4 2 2" xfId="7811" xr:uid="{00000000-0005-0000-0000-0000B71B0000}"/>
    <cellStyle name="Normal 5 6 4 2 2 2" xfId="17137" xr:uid="{D3136CB9-C197-445F-8F76-44DA5A58BA97}"/>
    <cellStyle name="Normal 5 6 4 2 3" xfId="12920" xr:uid="{7258F79A-5F6E-4C2F-9FF3-E1F5CFCBB626}"/>
    <cellStyle name="Normal 5 6 4 3" xfId="5666" xr:uid="{00000000-0005-0000-0000-0000B81B0000}"/>
    <cellStyle name="Normal 5 6 4 3 2" xfId="14992" xr:uid="{5AACE29B-0BD9-44F1-A689-8CCAC8CBBD39}"/>
    <cellStyle name="Normal 5 6 4 4" xfId="10775" xr:uid="{EF6000E3-92C3-4E15-9AEE-47F68252987C}"/>
    <cellStyle name="Normal 5 6 5" xfId="1772" xr:uid="{00000000-0005-0000-0000-0000B91B0000}"/>
    <cellStyle name="Normal 5 6 5 2" xfId="4002" xr:uid="{00000000-0005-0000-0000-0000BA1B0000}"/>
    <cellStyle name="Normal 5 6 5 2 2" xfId="8224" xr:uid="{00000000-0005-0000-0000-0000BB1B0000}"/>
    <cellStyle name="Normal 5 6 5 2 2 2" xfId="17550" xr:uid="{E5B2E88E-BE53-46E6-9BF1-C51B01F8608B}"/>
    <cellStyle name="Normal 5 6 5 2 3" xfId="13333" xr:uid="{7E59F23A-ABD7-4BA7-9A95-3B83EFBE759A}"/>
    <cellStyle name="Normal 5 6 5 3" xfId="6079" xr:uid="{00000000-0005-0000-0000-0000BC1B0000}"/>
    <cellStyle name="Normal 5 6 5 3 2" xfId="15405" xr:uid="{66AD49EA-742C-4F8F-9F3C-1AE941F88924}"/>
    <cellStyle name="Normal 5 6 5 4" xfId="11188" xr:uid="{7BC7121B-4DE6-4ED6-832B-D0172DAC358B}"/>
    <cellStyle name="Normal 5 6 6" xfId="2186" xr:uid="{00000000-0005-0000-0000-0000BD1B0000}"/>
    <cellStyle name="Normal 5 6 6 2" xfId="4415" xr:uid="{00000000-0005-0000-0000-0000BE1B0000}"/>
    <cellStyle name="Normal 5 6 6 2 2" xfId="8637" xr:uid="{00000000-0005-0000-0000-0000BF1B0000}"/>
    <cellStyle name="Normal 5 6 6 2 2 2" xfId="17963" xr:uid="{62829613-A39C-4CA2-AC4E-54DFF7C64F3C}"/>
    <cellStyle name="Normal 5 6 6 2 3" xfId="13746" xr:uid="{864C02AD-80BB-41E1-9403-18F16DDFBA58}"/>
    <cellStyle name="Normal 5 6 6 3" xfId="6492" xr:uid="{00000000-0005-0000-0000-0000C01B0000}"/>
    <cellStyle name="Normal 5 6 6 3 2" xfId="15818" xr:uid="{65DFB01A-2EE0-44CB-96FB-C6F00D18AA08}"/>
    <cellStyle name="Normal 5 6 6 4" xfId="11601" xr:uid="{B201E9A3-B316-443D-AAC8-9EBF6E8D07A4}"/>
    <cellStyle name="Normal 5 6 7" xfId="2622" xr:uid="{00000000-0005-0000-0000-0000C11B0000}"/>
    <cellStyle name="Normal 5 6 7 2" xfId="6905" xr:uid="{00000000-0005-0000-0000-0000C21B0000}"/>
    <cellStyle name="Normal 5 6 7 2 2" xfId="16231" xr:uid="{70B952DF-779C-4F0B-9BA0-CA7AF45C0673}"/>
    <cellStyle name="Normal 5 6 7 3" xfId="12014" xr:uid="{99ABE91C-EE67-4D50-8586-68CE193A42F5}"/>
    <cellStyle name="Normal 5 6 8" xfId="4840" xr:uid="{00000000-0005-0000-0000-0000C31B0000}"/>
    <cellStyle name="Normal 5 6 8 2" xfId="14166" xr:uid="{10F56011-A397-48C5-9087-3E5908E88BC6}"/>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44E2B67E-D6F1-4F92-8C0B-0FE89F1D6675}"/>
    <cellStyle name="Normal 5 7 2 2 3" xfId="12509" xr:uid="{2AA5A6A8-A412-4BD0-94CF-6D5EA3D90FCD}"/>
    <cellStyle name="Normal 5 7 2 3" xfId="5255" xr:uid="{00000000-0005-0000-0000-0000C81B0000}"/>
    <cellStyle name="Normal 5 7 2 3 2" xfId="14581" xr:uid="{9B8269A4-C9F5-4D15-B7DD-68C84C14192D}"/>
    <cellStyle name="Normal 5 7 2 4" xfId="9385" xr:uid="{2E4A3B0A-2E42-41AC-9564-09D1598995A2}"/>
    <cellStyle name="Normal 5 7 2 5" xfId="10364" xr:uid="{02A54EF5-BBEC-4396-B9FF-A46BC7E12417}"/>
    <cellStyle name="Normal 5 7 3" xfId="1361" xr:uid="{00000000-0005-0000-0000-0000C91B0000}"/>
    <cellStyle name="Normal 5 7 3 2" xfId="3591" xr:uid="{00000000-0005-0000-0000-0000CA1B0000}"/>
    <cellStyle name="Normal 5 7 3 2 2" xfId="7813" xr:uid="{00000000-0005-0000-0000-0000CB1B0000}"/>
    <cellStyle name="Normal 5 7 3 2 2 2" xfId="17139" xr:uid="{97D4EB69-6839-4156-97A1-AE59639AAC42}"/>
    <cellStyle name="Normal 5 7 3 2 3" xfId="12922" xr:uid="{6E3586A2-279D-482A-9F04-5D95FD0AFE1B}"/>
    <cellStyle name="Normal 5 7 3 3" xfId="5668" xr:uid="{00000000-0005-0000-0000-0000CC1B0000}"/>
    <cellStyle name="Normal 5 7 3 3 2" xfId="14994" xr:uid="{35E7061C-8EAD-48D1-9DBA-2D30593FDAD6}"/>
    <cellStyle name="Normal 5 7 3 4" xfId="10777" xr:uid="{FDB8B7AF-4F10-415C-9990-3AE23CA2A581}"/>
    <cellStyle name="Normal 5 7 4" xfId="1774" xr:uid="{00000000-0005-0000-0000-0000CD1B0000}"/>
    <cellStyle name="Normal 5 7 4 2" xfId="4004" xr:uid="{00000000-0005-0000-0000-0000CE1B0000}"/>
    <cellStyle name="Normal 5 7 4 2 2" xfId="8226" xr:uid="{00000000-0005-0000-0000-0000CF1B0000}"/>
    <cellStyle name="Normal 5 7 4 2 2 2" xfId="17552" xr:uid="{69E75B8F-FC24-44E9-99BA-2996ACF3B077}"/>
    <cellStyle name="Normal 5 7 4 2 3" xfId="13335" xr:uid="{D99839DB-A12A-46E0-8AB1-7E0526ECF767}"/>
    <cellStyle name="Normal 5 7 4 3" xfId="6081" xr:uid="{00000000-0005-0000-0000-0000D01B0000}"/>
    <cellStyle name="Normal 5 7 4 3 2" xfId="15407" xr:uid="{E1385EC4-20B1-4FD2-8992-BC366D774DAD}"/>
    <cellStyle name="Normal 5 7 4 4" xfId="11190" xr:uid="{DDBF1649-6C3A-4377-A147-E25C61C324E8}"/>
    <cellStyle name="Normal 5 7 5" xfId="2188" xr:uid="{00000000-0005-0000-0000-0000D11B0000}"/>
    <cellStyle name="Normal 5 7 5 2" xfId="4417" xr:uid="{00000000-0005-0000-0000-0000D21B0000}"/>
    <cellStyle name="Normal 5 7 5 2 2" xfId="8639" xr:uid="{00000000-0005-0000-0000-0000D31B0000}"/>
    <cellStyle name="Normal 5 7 5 2 2 2" xfId="17965" xr:uid="{74ADB373-9402-4EEE-9FCA-9A05FCD4B6A0}"/>
    <cellStyle name="Normal 5 7 5 2 3" xfId="13748" xr:uid="{CCF1DFA5-A7F6-4A14-92CC-706E1A64C123}"/>
    <cellStyle name="Normal 5 7 5 3" xfId="6494" xr:uid="{00000000-0005-0000-0000-0000D41B0000}"/>
    <cellStyle name="Normal 5 7 5 3 2" xfId="15820" xr:uid="{37649655-32F1-4546-8F57-9CDE44582CFF}"/>
    <cellStyle name="Normal 5 7 5 4" xfId="11603" xr:uid="{FB45F169-ED66-4D89-BD45-9D612661FDD8}"/>
    <cellStyle name="Normal 5 7 6" xfId="2624" xr:uid="{00000000-0005-0000-0000-0000D51B0000}"/>
    <cellStyle name="Normal 5 7 6 2" xfId="6907" xr:uid="{00000000-0005-0000-0000-0000D61B0000}"/>
    <cellStyle name="Normal 5 7 6 2 2" xfId="16233" xr:uid="{9B5037EB-F8BD-4A2E-AF38-921B929974FF}"/>
    <cellStyle name="Normal 5 7 6 3" xfId="12016" xr:uid="{292D351F-C157-4F7A-AB0D-71E65E09D4FF}"/>
    <cellStyle name="Normal 5 7 7" xfId="4842" xr:uid="{00000000-0005-0000-0000-0000D71B0000}"/>
    <cellStyle name="Normal 5 7 7 2" xfId="14168" xr:uid="{E3BDE5C6-FBE3-4CAD-98CA-2A34577EAFEF}"/>
    <cellStyle name="Normal 5 7 8" xfId="8960" xr:uid="{F4BEC964-53C9-4393-B7F1-69B47FC1FF25}"/>
    <cellStyle name="Normal 5 7 9" xfId="9951" xr:uid="{06558A68-681D-4CFF-BB83-27FF2E64DFAB}"/>
    <cellStyle name="Normal 5 8" xfId="880" xr:uid="{00000000-0005-0000-0000-0000D81B0000}"/>
    <cellStyle name="Normal 5 8 2" xfId="3115" xr:uid="{00000000-0005-0000-0000-0000D91B0000}"/>
    <cellStyle name="Normal 5 8 2 2" xfId="7337" xr:uid="{00000000-0005-0000-0000-0000DA1B0000}"/>
    <cellStyle name="Normal 5 8 2 2 2" xfId="16663" xr:uid="{78B3A5D1-2C2F-4200-9C0D-E92892146CAC}"/>
    <cellStyle name="Normal 5 8 2 3" xfId="12446" xr:uid="{AE808409-9CA4-44AD-A511-B09C8C86A361}"/>
    <cellStyle name="Normal 5 8 3" xfId="5192" xr:uid="{00000000-0005-0000-0000-0000DB1B0000}"/>
    <cellStyle name="Normal 5 8 3 2" xfId="14518" xr:uid="{9CB87E24-2963-4DCA-ACE3-57286E9D100A}"/>
    <cellStyle name="Normal 5 8 4" xfId="9163" xr:uid="{44C7CAD4-DD7C-48E0-9142-8ED22123C662}"/>
    <cellStyle name="Normal 5 8 5" xfId="10301" xr:uid="{ABFA0604-AB5A-4106-B0FD-2D2DDF3E622F}"/>
    <cellStyle name="Normal 5 9" xfId="1298" xr:uid="{00000000-0005-0000-0000-0000DC1B0000}"/>
    <cellStyle name="Normal 5 9 2" xfId="3528" xr:uid="{00000000-0005-0000-0000-0000DD1B0000}"/>
    <cellStyle name="Normal 5 9 2 2" xfId="7750" xr:uid="{00000000-0005-0000-0000-0000DE1B0000}"/>
    <cellStyle name="Normal 5 9 2 2 2" xfId="17076" xr:uid="{2CE72E84-12D4-4F62-8CEE-F37D99304BBB}"/>
    <cellStyle name="Normal 5 9 2 3" xfId="12859" xr:uid="{FC963DC0-5F1B-4339-9BE3-9064D61D2A8D}"/>
    <cellStyle name="Normal 5 9 3" xfId="5605" xr:uid="{00000000-0005-0000-0000-0000DF1B0000}"/>
    <cellStyle name="Normal 5 9 3 2" xfId="14931" xr:uid="{9D2B32EE-ACF1-43C9-945C-B38ECBE82C39}"/>
    <cellStyle name="Normal 5 9 4" xfId="10714" xr:uid="{D03F98FD-4B5A-4CBF-90D2-202E66DD0BF5}"/>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3184A02F-676E-40BB-BA35-4D39D2E8A1F9}"/>
    <cellStyle name="Normal 8 10 2 3" xfId="13749" xr:uid="{220786E3-CA68-474B-968F-31595E9ADD12}"/>
    <cellStyle name="Normal 8 10 3" xfId="6495" xr:uid="{00000000-0005-0000-0000-0000EB1B0000}"/>
    <cellStyle name="Normal 8 10 3 2" xfId="15821" xr:uid="{84B32E6B-8313-47DF-8591-B2CB00779F0A}"/>
    <cellStyle name="Normal 8 10 4" xfId="11604" xr:uid="{94BC5231-D6FC-46D4-863D-0BBF36765CCA}"/>
    <cellStyle name="Normal 8 11" xfId="2625" xr:uid="{00000000-0005-0000-0000-0000EC1B0000}"/>
    <cellStyle name="Normal 8 11 2" xfId="6908" xr:uid="{00000000-0005-0000-0000-0000ED1B0000}"/>
    <cellStyle name="Normal 8 11 2 2" xfId="16234" xr:uid="{3F66740F-4066-4E3F-AAAA-4EA31B6508B5}"/>
    <cellStyle name="Normal 8 11 3" xfId="12017" xr:uid="{699A04F5-6497-478E-B0FD-8FFA13E61C1F}"/>
    <cellStyle name="Normal 8 12" xfId="4843" xr:uid="{00000000-0005-0000-0000-0000EE1B0000}"/>
    <cellStyle name="Normal 8 12 2" xfId="14169" xr:uid="{F19B9AFA-11CE-491E-8870-8657CC86AEAB}"/>
    <cellStyle name="Normal 8 13" xfId="8742" xr:uid="{AF36CBBC-3EEB-4AC8-923B-65C7C2418AB0}"/>
    <cellStyle name="Normal 8 14" xfId="9952" xr:uid="{9F328935-62AA-4B73-9EA1-1AD05A17591B}"/>
    <cellStyle name="Normal 8 2" xfId="479" xr:uid="{00000000-0005-0000-0000-0000EF1B0000}"/>
    <cellStyle name="Normal 8 2 10" xfId="2626" xr:uid="{00000000-0005-0000-0000-0000F01B0000}"/>
    <cellStyle name="Normal 8 2 10 2" xfId="6909" xr:uid="{00000000-0005-0000-0000-0000F11B0000}"/>
    <cellStyle name="Normal 8 2 10 2 2" xfId="16235" xr:uid="{C154ABF1-EB88-4480-9D22-85DDDC733068}"/>
    <cellStyle name="Normal 8 2 10 3" xfId="12018" xr:uid="{E62A8054-E3E8-4FFC-81A3-33CC605E5D39}"/>
    <cellStyle name="Normal 8 2 11" xfId="4844" xr:uid="{00000000-0005-0000-0000-0000F21B0000}"/>
    <cellStyle name="Normal 8 2 11 2" xfId="14170" xr:uid="{D799261F-12A4-441E-9AA0-51B0149A063E}"/>
    <cellStyle name="Normal 8 2 12" xfId="8751" xr:uid="{476D0553-3387-4D9F-B05B-56EC7A36F7A1}"/>
    <cellStyle name="Normal 8 2 13" xfId="9953" xr:uid="{5E3A7537-E1E4-4771-81A9-C43BEC95D3F3}"/>
    <cellStyle name="Normal 8 2 2" xfId="480" xr:uid="{00000000-0005-0000-0000-0000F31B0000}"/>
    <cellStyle name="Normal 8 2 2 10" xfId="4845" xr:uid="{00000000-0005-0000-0000-0000F41B0000}"/>
    <cellStyle name="Normal 8 2 2 10 2" xfId="14171" xr:uid="{4AD9C2E8-B913-4C0D-BEAE-8C8FFF1D9724}"/>
    <cellStyle name="Normal 8 2 2 11" xfId="8783" xr:uid="{3C426022-C415-47DA-A8EF-1D6CE72527BD}"/>
    <cellStyle name="Normal 8 2 2 12" xfId="9954" xr:uid="{6DC4E694-F434-403D-AC68-4E9268981A93}"/>
    <cellStyle name="Normal 8 2 2 2" xfId="481" xr:uid="{00000000-0005-0000-0000-0000F51B0000}"/>
    <cellStyle name="Normal 8 2 2 2 10" xfId="8836" xr:uid="{870E50AF-610D-4E0C-BDE0-389D6B32A0FA}"/>
    <cellStyle name="Normal 8 2 2 2 11" xfId="9955" xr:uid="{4023C847-204A-4B1F-9855-9F2991EFA75B}"/>
    <cellStyle name="Normal 8 2 2 2 2" xfId="482" xr:uid="{00000000-0005-0000-0000-0000F61B0000}"/>
    <cellStyle name="Normal 8 2 2 2 2 10" xfId="9956" xr:uid="{9E356E45-2969-490D-B4DC-745DD7F150F3}"/>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CD25B03C-7498-45AB-8E0D-71C49E960145}"/>
    <cellStyle name="Normal 8 2 2 2 2 2 2 2 3" xfId="12515" xr:uid="{42B1BAB0-E64C-4CF2-A704-6023203DED45}"/>
    <cellStyle name="Normal 8 2 2 2 2 2 2 3" xfId="5261" xr:uid="{00000000-0005-0000-0000-0000FB1B0000}"/>
    <cellStyle name="Normal 8 2 2 2 2 2 2 3 2" xfId="14587" xr:uid="{D71EA37A-BDE9-4929-BF63-EE3C65E240A4}"/>
    <cellStyle name="Normal 8 2 2 2 2 2 2 4" xfId="9571" xr:uid="{B467C179-FE08-45F9-B1E6-E66379D80EBC}"/>
    <cellStyle name="Normal 8 2 2 2 2 2 2 5" xfId="10370" xr:uid="{B3C1727E-B4BB-4B96-9EC9-6AF73CCEBDD7}"/>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405AE07B-D904-4724-BC40-5B2D6F4F7242}"/>
    <cellStyle name="Normal 8 2 2 2 2 2 3 2 3" xfId="12928" xr:uid="{8D9198F7-42D2-492C-B90F-49B07BE54E85}"/>
    <cellStyle name="Normal 8 2 2 2 2 2 3 3" xfId="5674" xr:uid="{00000000-0005-0000-0000-0000FF1B0000}"/>
    <cellStyle name="Normal 8 2 2 2 2 2 3 3 2" xfId="15000" xr:uid="{A8C4D9C9-3392-4FEA-A483-FF8718C50E92}"/>
    <cellStyle name="Normal 8 2 2 2 2 2 3 4" xfId="10783" xr:uid="{AB7B1CF7-AEE7-49C6-AD29-FC9DE29AF922}"/>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C04A33AA-F2FC-4651-A55C-ACD4C0769BD6}"/>
    <cellStyle name="Normal 8 2 2 2 2 2 4 2 3" xfId="13341" xr:uid="{E6B49305-CD3B-4D0D-9005-CBE91459A844}"/>
    <cellStyle name="Normal 8 2 2 2 2 2 4 3" xfId="6087" xr:uid="{00000000-0005-0000-0000-0000031C0000}"/>
    <cellStyle name="Normal 8 2 2 2 2 2 4 3 2" xfId="15413" xr:uid="{947A13B9-75B5-410A-8E88-DC910A1644EB}"/>
    <cellStyle name="Normal 8 2 2 2 2 2 4 4" xfId="11196" xr:uid="{9A7B1503-B5D6-472F-BF60-AC45A6C1D5D8}"/>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025CC2F0-462F-4475-ACE8-645E5B74B931}"/>
    <cellStyle name="Normal 8 2 2 2 2 2 5 2 3" xfId="13754" xr:uid="{2C79911C-10EB-48B4-A0CD-E5CEB475E60C}"/>
    <cellStyle name="Normal 8 2 2 2 2 2 5 3" xfId="6500" xr:uid="{00000000-0005-0000-0000-0000071C0000}"/>
    <cellStyle name="Normal 8 2 2 2 2 2 5 3 2" xfId="15826" xr:uid="{05C2A7E6-BD20-4CC6-BA31-24057A414E56}"/>
    <cellStyle name="Normal 8 2 2 2 2 2 5 4" xfId="11609" xr:uid="{0021AC38-15B0-4AC0-997E-E1E0F4B4146B}"/>
    <cellStyle name="Normal 8 2 2 2 2 2 6" xfId="2630" xr:uid="{00000000-0005-0000-0000-0000081C0000}"/>
    <cellStyle name="Normal 8 2 2 2 2 2 6 2" xfId="6913" xr:uid="{00000000-0005-0000-0000-0000091C0000}"/>
    <cellStyle name="Normal 8 2 2 2 2 2 6 2 2" xfId="16239" xr:uid="{85DCB6D3-3EA4-4E08-A711-1123FFF8A168}"/>
    <cellStyle name="Normal 8 2 2 2 2 2 6 3" xfId="12022" xr:uid="{2305C17C-B4C4-4F06-89B2-31C6469773B2}"/>
    <cellStyle name="Normal 8 2 2 2 2 2 7" xfId="4848" xr:uid="{00000000-0005-0000-0000-00000A1C0000}"/>
    <cellStyle name="Normal 8 2 2 2 2 2 7 2" xfId="14174" xr:uid="{53CBBBE8-8A59-4948-AFAF-AAF90B3AAB3A}"/>
    <cellStyle name="Normal 8 2 2 2 2 2 8" xfId="9146" xr:uid="{0E570703-055D-406D-8BD9-575AF6037A75}"/>
    <cellStyle name="Normal 8 2 2 2 2 2 9" xfId="9957" xr:uid="{DD30B1E1-FC4A-4FD9-8B8E-E80976A03D62}"/>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D472E895-F669-4018-93D6-FBC6B9ABAA2B}"/>
    <cellStyle name="Normal 8 2 2 2 2 3 2 3" xfId="12514" xr:uid="{C4F55B83-F0C4-4D46-AE2F-55A938080370}"/>
    <cellStyle name="Normal 8 2 2 2 2 3 3" xfId="5260" xr:uid="{00000000-0005-0000-0000-00000E1C0000}"/>
    <cellStyle name="Normal 8 2 2 2 2 3 3 2" xfId="14586" xr:uid="{347A8BE3-9333-42BD-9D66-6EEC3D7A12AF}"/>
    <cellStyle name="Normal 8 2 2 2 2 3 4" xfId="9364" xr:uid="{21426B7C-FC96-483C-B560-AC4767107497}"/>
    <cellStyle name="Normal 8 2 2 2 2 3 5" xfId="10369" xr:uid="{686EEE99-DF40-4FDC-A07A-1E2401B9E75E}"/>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B83D9F1D-AACF-44A7-A0B9-5378988FF3C9}"/>
    <cellStyle name="Normal 8 2 2 2 2 4 2 3" xfId="12927" xr:uid="{6EF1E340-ADDC-41D2-8104-6DF04D3E52C5}"/>
    <cellStyle name="Normal 8 2 2 2 2 4 3" xfId="5673" xr:uid="{00000000-0005-0000-0000-0000121C0000}"/>
    <cellStyle name="Normal 8 2 2 2 2 4 3 2" xfId="14999" xr:uid="{55FA7342-D724-4EB9-8EFD-61DE34F3E711}"/>
    <cellStyle name="Normal 8 2 2 2 2 4 4" xfId="10782" xr:uid="{83F2735D-910F-40F0-803C-F77EBCE609B2}"/>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DADA9181-E35C-4039-8E91-AC8A9D40E092}"/>
    <cellStyle name="Normal 8 2 2 2 2 5 2 3" xfId="13340" xr:uid="{91BC1F5F-BA4C-43AC-9B92-44C21745A9DF}"/>
    <cellStyle name="Normal 8 2 2 2 2 5 3" xfId="6086" xr:uid="{00000000-0005-0000-0000-0000161C0000}"/>
    <cellStyle name="Normal 8 2 2 2 2 5 3 2" xfId="15412" xr:uid="{F20634E1-99D5-4CCD-986E-ECBE350A7FFF}"/>
    <cellStyle name="Normal 8 2 2 2 2 5 4" xfId="11195" xr:uid="{04C99708-A47B-4AE4-8276-359B8F43F651}"/>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2A0A4127-4EC6-4601-A25F-1F003DAD2975}"/>
    <cellStyle name="Normal 8 2 2 2 2 6 2 3" xfId="13753" xr:uid="{00D284B4-577E-4CF7-A6AB-82CCBD01D17E}"/>
    <cellStyle name="Normal 8 2 2 2 2 6 3" xfId="6499" xr:uid="{00000000-0005-0000-0000-00001A1C0000}"/>
    <cellStyle name="Normal 8 2 2 2 2 6 3 2" xfId="15825" xr:uid="{006FC824-E6E7-412A-B30A-70E930D3EA6D}"/>
    <cellStyle name="Normal 8 2 2 2 2 6 4" xfId="11608" xr:uid="{EB25A467-5E67-4146-AE48-1BADFE700EBD}"/>
    <cellStyle name="Normal 8 2 2 2 2 7" xfId="2629" xr:uid="{00000000-0005-0000-0000-00001B1C0000}"/>
    <cellStyle name="Normal 8 2 2 2 2 7 2" xfId="6912" xr:uid="{00000000-0005-0000-0000-00001C1C0000}"/>
    <cellStyle name="Normal 8 2 2 2 2 7 2 2" xfId="16238" xr:uid="{B9035A9B-741F-4679-9ECA-B38B5C3F38BF}"/>
    <cellStyle name="Normal 8 2 2 2 2 7 3" xfId="12021" xr:uid="{1067D386-CF41-4284-88E6-0FBA93E2CF12}"/>
    <cellStyle name="Normal 8 2 2 2 2 8" xfId="4847" xr:uid="{00000000-0005-0000-0000-00001D1C0000}"/>
    <cellStyle name="Normal 8 2 2 2 2 8 2" xfId="14173" xr:uid="{F7343AFD-0F80-4D17-980E-A6367F494F6F}"/>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3D5B9809-5364-4B65-B06C-14D1ACB446E8}"/>
    <cellStyle name="Normal 8 2 2 2 3 2 2 3" xfId="12516" xr:uid="{8BBA884E-3E16-463F-AD52-0A4C96C36BC7}"/>
    <cellStyle name="Normal 8 2 2 2 3 2 3" xfId="5262" xr:uid="{00000000-0005-0000-0000-0000221C0000}"/>
    <cellStyle name="Normal 8 2 2 2 3 2 3 2" xfId="14588" xr:uid="{738EF1CF-E2C3-4783-961B-F95CCE6D3C42}"/>
    <cellStyle name="Normal 8 2 2 2 3 2 4" xfId="9468" xr:uid="{8CC4AD0E-72B4-4935-8967-B171D7B5EF8D}"/>
    <cellStyle name="Normal 8 2 2 2 3 2 5" xfId="10371" xr:uid="{781BFDC5-EBEE-41CE-B9BB-49931D1F81B5}"/>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3163C5CB-B5F5-4975-9254-9BAB45132912}"/>
    <cellStyle name="Normal 8 2 2 2 3 3 2 3" xfId="12929" xr:uid="{6FCB9B77-C67E-4CB9-A9B8-B9B8E12C4F09}"/>
    <cellStyle name="Normal 8 2 2 2 3 3 3" xfId="5675" xr:uid="{00000000-0005-0000-0000-0000261C0000}"/>
    <cellStyle name="Normal 8 2 2 2 3 3 3 2" xfId="15001" xr:uid="{28F7DE31-BA03-460B-9255-AB93590B63A4}"/>
    <cellStyle name="Normal 8 2 2 2 3 3 4" xfId="10784" xr:uid="{C8AB0828-C31E-4441-A830-DC4AC9BCDD72}"/>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B88F72DF-D1ED-40C6-899B-BE74F0DEAE88}"/>
    <cellStyle name="Normal 8 2 2 2 3 4 2 3" xfId="13342" xr:uid="{2434EC34-D7DF-4306-AD85-75DD0F6E8FD0}"/>
    <cellStyle name="Normal 8 2 2 2 3 4 3" xfId="6088" xr:uid="{00000000-0005-0000-0000-00002A1C0000}"/>
    <cellStyle name="Normal 8 2 2 2 3 4 3 2" xfId="15414" xr:uid="{B7FE35CE-3A9B-4E36-89B8-D494EDA5DFCE}"/>
    <cellStyle name="Normal 8 2 2 2 3 4 4" xfId="11197" xr:uid="{D1A41DB8-74CB-472B-BEFD-E6B52E1304B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05D1B1EC-14FB-48A7-8A38-C4873646B94C}"/>
    <cellStyle name="Normal 8 2 2 2 3 5 2 3" xfId="13755" xr:uid="{F3B66D0F-08F9-43C3-9C2A-0CEBD8A52CFC}"/>
    <cellStyle name="Normal 8 2 2 2 3 5 3" xfId="6501" xr:uid="{00000000-0005-0000-0000-00002E1C0000}"/>
    <cellStyle name="Normal 8 2 2 2 3 5 3 2" xfId="15827" xr:uid="{254CE421-7F28-42CD-94B6-ABE8819494A1}"/>
    <cellStyle name="Normal 8 2 2 2 3 5 4" xfId="11610" xr:uid="{9DE753F0-508F-4D78-96A0-1CAB4CA7E95C}"/>
    <cellStyle name="Normal 8 2 2 2 3 6" xfId="2631" xr:uid="{00000000-0005-0000-0000-00002F1C0000}"/>
    <cellStyle name="Normal 8 2 2 2 3 6 2" xfId="6914" xr:uid="{00000000-0005-0000-0000-0000301C0000}"/>
    <cellStyle name="Normal 8 2 2 2 3 6 2 2" xfId="16240" xr:uid="{D1D3A87E-BA4F-498B-8039-10445A43EFEC}"/>
    <cellStyle name="Normal 8 2 2 2 3 6 3" xfId="12023" xr:uid="{0D489561-FFAF-4B88-8120-67ADEAA437CD}"/>
    <cellStyle name="Normal 8 2 2 2 3 7" xfId="4849" xr:uid="{00000000-0005-0000-0000-0000311C0000}"/>
    <cellStyle name="Normal 8 2 2 2 3 7 2" xfId="14175" xr:uid="{BBE9661A-5716-4737-BFE8-EF3BE1E7096F}"/>
    <cellStyle name="Normal 8 2 2 2 3 8" xfId="9043" xr:uid="{BAC463DF-40A7-4F07-ADD3-7274E57F505C}"/>
    <cellStyle name="Normal 8 2 2 2 3 9" xfId="9958" xr:uid="{A6682240-444D-4439-8FFB-F874CF961B45}"/>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1515F695-5B88-44CB-B9B8-0B79599EF7D6}"/>
    <cellStyle name="Normal 8 2 2 2 4 2 3" xfId="12513" xr:uid="{DC29F747-F857-4CA5-9A75-2778C9D2D6B3}"/>
    <cellStyle name="Normal 8 2 2 2 4 3" xfId="5259" xr:uid="{00000000-0005-0000-0000-0000351C0000}"/>
    <cellStyle name="Normal 8 2 2 2 4 3 2" xfId="14585" xr:uid="{763C5800-AD57-4479-AD15-17ABC39F4623}"/>
    <cellStyle name="Normal 8 2 2 2 4 4" xfId="9261" xr:uid="{70C29865-A6DE-4682-9EB1-83E4E07FD0A7}"/>
    <cellStyle name="Normal 8 2 2 2 4 5" xfId="10368" xr:uid="{453A415A-44CD-42EA-B5AA-B20E220686A7}"/>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9C325151-F6CB-4819-BF61-0C6DCC022A51}"/>
    <cellStyle name="Normal 8 2 2 2 5 2 3" xfId="12926" xr:uid="{96328591-09F3-4FAD-9277-69BBDC633D05}"/>
    <cellStyle name="Normal 8 2 2 2 5 3" xfId="5672" xr:uid="{00000000-0005-0000-0000-0000391C0000}"/>
    <cellStyle name="Normal 8 2 2 2 5 3 2" xfId="14998" xr:uid="{3E1D3C17-EE0C-4B58-A9F8-08E3A1639FA2}"/>
    <cellStyle name="Normal 8 2 2 2 5 4" xfId="10781" xr:uid="{80B4CE2D-0AB4-4DE4-8448-042A51771569}"/>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E45BDD75-59AE-4A45-B498-B0E65000A7E9}"/>
    <cellStyle name="Normal 8 2 2 2 6 2 3" xfId="13339" xr:uid="{51EDB41E-985A-4FEC-B196-883D28985D5B}"/>
    <cellStyle name="Normal 8 2 2 2 6 3" xfId="6085" xr:uid="{00000000-0005-0000-0000-00003D1C0000}"/>
    <cellStyle name="Normal 8 2 2 2 6 3 2" xfId="15411" xr:uid="{62B8479B-0895-4784-A413-957D794C3635}"/>
    <cellStyle name="Normal 8 2 2 2 6 4" xfId="11194" xr:uid="{D8C23411-1760-460E-B9E3-69487CBA15E3}"/>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3BE000B7-21E2-4D6B-8A62-986713F121C4}"/>
    <cellStyle name="Normal 8 2 2 2 7 2 3" xfId="13752" xr:uid="{ABA7E084-C944-4A5C-9AA4-E87F3A17A13F}"/>
    <cellStyle name="Normal 8 2 2 2 7 3" xfId="6498" xr:uid="{00000000-0005-0000-0000-0000411C0000}"/>
    <cellStyle name="Normal 8 2 2 2 7 3 2" xfId="15824" xr:uid="{82E9D916-098A-4C05-A427-7C4C94EDB9C3}"/>
    <cellStyle name="Normal 8 2 2 2 7 4" xfId="11607" xr:uid="{62B264A8-70E5-4DED-A274-DFB8B14B0598}"/>
    <cellStyle name="Normal 8 2 2 2 8" xfId="2628" xr:uid="{00000000-0005-0000-0000-0000421C0000}"/>
    <cellStyle name="Normal 8 2 2 2 8 2" xfId="6911" xr:uid="{00000000-0005-0000-0000-0000431C0000}"/>
    <cellStyle name="Normal 8 2 2 2 8 2 2" xfId="16237" xr:uid="{4D8DE020-7DDA-4734-B248-DD2A920517F5}"/>
    <cellStyle name="Normal 8 2 2 2 8 3" xfId="12020" xr:uid="{9208C5A5-7404-4C75-A957-E66617F2C9C0}"/>
    <cellStyle name="Normal 8 2 2 2 9" xfId="4846" xr:uid="{00000000-0005-0000-0000-0000441C0000}"/>
    <cellStyle name="Normal 8 2 2 2 9 2" xfId="14172" xr:uid="{5180298C-E380-4C32-8797-99CA18D794AF}"/>
    <cellStyle name="Normal 8 2 2 3" xfId="485" xr:uid="{00000000-0005-0000-0000-0000451C0000}"/>
    <cellStyle name="Normal 8 2 2 3 10" xfId="9959" xr:uid="{D4305F6E-0328-4C38-A966-46D6628F270D}"/>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4B7391ED-CE31-44F1-A43B-63436BC5A143}"/>
    <cellStyle name="Normal 8 2 2 3 2 2 2 3" xfId="12518" xr:uid="{9BAA9CED-A042-4AD4-A860-5E3B15A4F101}"/>
    <cellStyle name="Normal 8 2 2 3 2 2 3" xfId="5264" xr:uid="{00000000-0005-0000-0000-00004A1C0000}"/>
    <cellStyle name="Normal 8 2 2 3 2 2 3 2" xfId="14590" xr:uid="{89B31521-8E45-4F7A-9FDD-040064AF9821}"/>
    <cellStyle name="Normal 8 2 2 3 2 2 4" xfId="9518" xr:uid="{FDE93D5E-A6D1-456B-8726-FC2AB8FD16A4}"/>
    <cellStyle name="Normal 8 2 2 3 2 2 5" xfId="10373" xr:uid="{789BA8B5-6128-48C9-B3F4-3DACEBC996D9}"/>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5400674E-20F6-451C-B1DA-A36EBF3A3AC5}"/>
    <cellStyle name="Normal 8 2 2 3 2 3 2 3" xfId="12931" xr:uid="{4521729E-8533-4067-AAC3-3FF4FBA79CBB}"/>
    <cellStyle name="Normal 8 2 2 3 2 3 3" xfId="5677" xr:uid="{00000000-0005-0000-0000-00004E1C0000}"/>
    <cellStyle name="Normal 8 2 2 3 2 3 3 2" xfId="15003" xr:uid="{EEB2AB98-BA4D-428E-9EA8-729DDD757D81}"/>
    <cellStyle name="Normal 8 2 2 3 2 3 4" xfId="10786" xr:uid="{B3A5F10D-4675-4370-8F52-9867FAFB2C4D}"/>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19E3A44E-D515-4E5E-95EA-F980B59E8778}"/>
    <cellStyle name="Normal 8 2 2 3 2 4 2 3" xfId="13344" xr:uid="{2357FC74-0630-4F7D-AA48-C17F094B17CB}"/>
    <cellStyle name="Normal 8 2 2 3 2 4 3" xfId="6090" xr:uid="{00000000-0005-0000-0000-0000521C0000}"/>
    <cellStyle name="Normal 8 2 2 3 2 4 3 2" xfId="15416" xr:uid="{46CA98B2-8A76-4F8C-BC9C-E056ABCD0992}"/>
    <cellStyle name="Normal 8 2 2 3 2 4 4" xfId="11199" xr:uid="{80D96D4B-6DDB-4B16-BF32-F5C0E49833C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E1FF1911-975D-418B-9FB1-3B8EBE1A9A60}"/>
    <cellStyle name="Normal 8 2 2 3 2 5 2 3" xfId="13757" xr:uid="{754ED323-3C30-4A46-BE9F-95C236BD9ED5}"/>
    <cellStyle name="Normal 8 2 2 3 2 5 3" xfId="6503" xr:uid="{00000000-0005-0000-0000-0000561C0000}"/>
    <cellStyle name="Normal 8 2 2 3 2 5 3 2" xfId="15829" xr:uid="{2230231F-886A-4F47-9F21-E790BF84CE65}"/>
    <cellStyle name="Normal 8 2 2 3 2 5 4" xfId="11612" xr:uid="{3256F00D-588D-4ED1-A0AB-4E46B5673ACF}"/>
    <cellStyle name="Normal 8 2 2 3 2 6" xfId="2633" xr:uid="{00000000-0005-0000-0000-0000571C0000}"/>
    <cellStyle name="Normal 8 2 2 3 2 6 2" xfId="6916" xr:uid="{00000000-0005-0000-0000-0000581C0000}"/>
    <cellStyle name="Normal 8 2 2 3 2 6 2 2" xfId="16242" xr:uid="{3E4CF009-3878-4932-A607-CC39EDC54F8F}"/>
    <cellStyle name="Normal 8 2 2 3 2 6 3" xfId="12025" xr:uid="{A4EEAC1E-6C88-42E0-9A8C-310BCD83BDE1}"/>
    <cellStyle name="Normal 8 2 2 3 2 7" xfId="4851" xr:uid="{00000000-0005-0000-0000-0000591C0000}"/>
    <cellStyle name="Normal 8 2 2 3 2 7 2" xfId="14177" xr:uid="{55775C80-664E-4396-8CC5-F1FF797F9B92}"/>
    <cellStyle name="Normal 8 2 2 3 2 8" xfId="9093" xr:uid="{ADE34C72-BCCB-477C-B66A-BE7159CEB281}"/>
    <cellStyle name="Normal 8 2 2 3 2 9" xfId="9960" xr:uid="{E5B47CFF-A431-47C1-B2A9-51C2533921DC}"/>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DDA6CFC2-AD44-4726-9FFC-22670D3C66F2}"/>
    <cellStyle name="Normal 8 2 2 3 3 2 3" xfId="12517" xr:uid="{066D4D7A-6C43-4B70-9313-5F8675E521BE}"/>
    <cellStyle name="Normal 8 2 2 3 3 3" xfId="5263" xr:uid="{00000000-0005-0000-0000-00005D1C0000}"/>
    <cellStyle name="Normal 8 2 2 3 3 3 2" xfId="14589" xr:uid="{6F6E5A75-1749-4C4C-83CB-C9494D47D231}"/>
    <cellStyle name="Normal 8 2 2 3 3 4" xfId="9311" xr:uid="{F4618F1E-1235-4269-B5C6-B09BE5034F6C}"/>
    <cellStyle name="Normal 8 2 2 3 3 5" xfId="10372" xr:uid="{93BC8AEF-FEE7-48C8-A0E6-719AE901C28C}"/>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62E3CB46-EBB8-487A-A5CE-2E9A23CCB7B4}"/>
    <cellStyle name="Normal 8 2 2 3 4 2 3" xfId="12930" xr:uid="{21BD5543-47A6-4FD7-9346-32D9CCF44F17}"/>
    <cellStyle name="Normal 8 2 2 3 4 3" xfId="5676" xr:uid="{00000000-0005-0000-0000-0000611C0000}"/>
    <cellStyle name="Normal 8 2 2 3 4 3 2" xfId="15002" xr:uid="{982762A0-7A95-41A5-A3FD-F3031C21F2AF}"/>
    <cellStyle name="Normal 8 2 2 3 4 4" xfId="10785" xr:uid="{9287DE4F-0C44-4C53-AC26-DD0F5B659251}"/>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DF04136F-9318-45F1-82CD-92AFAC5A8FE5}"/>
    <cellStyle name="Normal 8 2 2 3 5 2 3" xfId="13343" xr:uid="{CEE3E971-18AB-466B-8FD6-7FFF0D63E421}"/>
    <cellStyle name="Normal 8 2 2 3 5 3" xfId="6089" xr:uid="{00000000-0005-0000-0000-0000651C0000}"/>
    <cellStyle name="Normal 8 2 2 3 5 3 2" xfId="15415" xr:uid="{7CAB67BB-3C52-41C4-ACE0-930761CE66E0}"/>
    <cellStyle name="Normal 8 2 2 3 5 4" xfId="11198" xr:uid="{A9A07C53-481A-4DD3-99A7-ECF9EC501C3F}"/>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5A55C904-E58E-44F9-B01F-00F634BD0891}"/>
    <cellStyle name="Normal 8 2 2 3 6 2 3" xfId="13756" xr:uid="{F61F1976-5355-4BDB-9159-8525A7A84C31}"/>
    <cellStyle name="Normal 8 2 2 3 6 3" xfId="6502" xr:uid="{00000000-0005-0000-0000-0000691C0000}"/>
    <cellStyle name="Normal 8 2 2 3 6 3 2" xfId="15828" xr:uid="{91027A9D-328B-41A7-9677-DD774F9D2438}"/>
    <cellStyle name="Normal 8 2 2 3 6 4" xfId="11611" xr:uid="{A8FE8415-0E6A-4757-A125-915E889B321F}"/>
    <cellStyle name="Normal 8 2 2 3 7" xfId="2632" xr:uid="{00000000-0005-0000-0000-00006A1C0000}"/>
    <cellStyle name="Normal 8 2 2 3 7 2" xfId="6915" xr:uid="{00000000-0005-0000-0000-00006B1C0000}"/>
    <cellStyle name="Normal 8 2 2 3 7 2 2" xfId="16241" xr:uid="{B9E4045F-3A1C-4EDD-9D39-60C01BF49890}"/>
    <cellStyle name="Normal 8 2 2 3 7 3" xfId="12024" xr:uid="{92C23372-DF45-4742-9C32-73EB98DA740E}"/>
    <cellStyle name="Normal 8 2 2 3 8" xfId="4850" xr:uid="{00000000-0005-0000-0000-00006C1C0000}"/>
    <cellStyle name="Normal 8 2 2 3 8 2" xfId="14176" xr:uid="{634B521F-6235-492D-8392-BC08DE5C8C2D}"/>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3C946244-0C31-4E0F-88EF-0643B9389F1F}"/>
    <cellStyle name="Normal 8 2 2 4 2 2 3" xfId="12519" xr:uid="{E1288433-EF04-4B84-9F5D-8BE2B4B65EF8}"/>
    <cellStyle name="Normal 8 2 2 4 2 3" xfId="5265" xr:uid="{00000000-0005-0000-0000-0000711C0000}"/>
    <cellStyle name="Normal 8 2 2 4 2 3 2" xfId="14591" xr:uid="{D8A81DFE-CEB9-40CB-8C32-BBF8F9615ECC}"/>
    <cellStyle name="Normal 8 2 2 4 2 4" xfId="9415" xr:uid="{88D7FF95-DEA9-4369-BE01-487FC7B2B7E8}"/>
    <cellStyle name="Normal 8 2 2 4 2 5" xfId="10374" xr:uid="{B15651A5-2F9A-44D3-86E7-6DDDF4597D35}"/>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BE365038-DABC-489F-BFB3-27F543B6961F}"/>
    <cellStyle name="Normal 8 2 2 4 3 2 3" xfId="12932" xr:uid="{9F0B7ADF-5E69-497C-8D7F-CA2C7098FF42}"/>
    <cellStyle name="Normal 8 2 2 4 3 3" xfId="5678" xr:uid="{00000000-0005-0000-0000-0000751C0000}"/>
    <cellStyle name="Normal 8 2 2 4 3 3 2" xfId="15004" xr:uid="{91850132-FD97-4E1E-B8F1-97949B4B0372}"/>
    <cellStyle name="Normal 8 2 2 4 3 4" xfId="10787" xr:uid="{850FAFD6-87D8-444E-B8A1-E551EE8BB7BD}"/>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E7E2C0FF-77C8-4409-8F45-7729EA2C537C}"/>
    <cellStyle name="Normal 8 2 2 4 4 2 3" xfId="13345" xr:uid="{7881B718-9F6B-4052-9AC1-27E1DC652D68}"/>
    <cellStyle name="Normal 8 2 2 4 4 3" xfId="6091" xr:uid="{00000000-0005-0000-0000-0000791C0000}"/>
    <cellStyle name="Normal 8 2 2 4 4 3 2" xfId="15417" xr:uid="{F412388A-2EBB-4961-94FD-1ED58CEF407A}"/>
    <cellStyle name="Normal 8 2 2 4 4 4" xfId="11200" xr:uid="{256C78E9-B41F-4D8F-86A9-8F710B782D86}"/>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4ED0E59C-9AE5-4372-9251-BF81C7CFF51E}"/>
    <cellStyle name="Normal 8 2 2 4 5 2 3" xfId="13758" xr:uid="{4F8802A3-5193-4EE0-A583-6933D40B1160}"/>
    <cellStyle name="Normal 8 2 2 4 5 3" xfId="6504" xr:uid="{00000000-0005-0000-0000-00007D1C0000}"/>
    <cellStyle name="Normal 8 2 2 4 5 3 2" xfId="15830" xr:uid="{9D5F3C5B-8555-4640-B58A-6C5589A9E4AD}"/>
    <cellStyle name="Normal 8 2 2 4 5 4" xfId="11613" xr:uid="{3B98D142-437B-4A75-9E52-962A0AF34CAF}"/>
    <cellStyle name="Normal 8 2 2 4 6" xfId="2634" xr:uid="{00000000-0005-0000-0000-00007E1C0000}"/>
    <cellStyle name="Normal 8 2 2 4 6 2" xfId="6917" xr:uid="{00000000-0005-0000-0000-00007F1C0000}"/>
    <cellStyle name="Normal 8 2 2 4 6 2 2" xfId="16243" xr:uid="{253D29D8-B1BA-4B1E-9286-1BC5BDB5B95A}"/>
    <cellStyle name="Normal 8 2 2 4 6 3" xfId="12026" xr:uid="{937222FA-7B24-48B7-A906-C530AD83E8DF}"/>
    <cellStyle name="Normal 8 2 2 4 7" xfId="4852" xr:uid="{00000000-0005-0000-0000-0000801C0000}"/>
    <cellStyle name="Normal 8 2 2 4 7 2" xfId="14178" xr:uid="{1353D268-32FA-48BD-8279-6E42820379E6}"/>
    <cellStyle name="Normal 8 2 2 4 8" xfId="8990" xr:uid="{F08D85C9-EB04-4227-BEA0-1B51DDB63DFA}"/>
    <cellStyle name="Normal 8 2 2 4 9" xfId="9961" xr:uid="{9C4B686D-DB70-497F-B410-DFE7B40A2F84}"/>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4BFAEC3D-CAF9-4A5C-A9A2-B429671FCACE}"/>
    <cellStyle name="Normal 8 2 2 5 2 3" xfId="12512" xr:uid="{98557D74-07C8-41AB-83D7-A50BEA542492}"/>
    <cellStyle name="Normal 8 2 2 5 3" xfId="5258" xr:uid="{00000000-0005-0000-0000-0000841C0000}"/>
    <cellStyle name="Normal 8 2 2 5 3 2" xfId="14584" xr:uid="{D3291D3B-B7DC-47C0-B9BF-C1B626E56728}"/>
    <cellStyle name="Normal 8 2 2 5 4" xfId="9207" xr:uid="{D4CDC4D2-5794-400F-B850-1B259D26C1FE}"/>
    <cellStyle name="Normal 8 2 2 5 5" xfId="10367" xr:uid="{8CF1E115-91BE-4E09-BC8F-114B60F791FD}"/>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83A2EB41-1401-442A-9675-EF7F82B493EE}"/>
    <cellStyle name="Normal 8 2 2 6 2 3" xfId="12925" xr:uid="{D3E4B459-9A37-4B27-B5E8-A5D4822005CD}"/>
    <cellStyle name="Normal 8 2 2 6 3" xfId="5671" xr:uid="{00000000-0005-0000-0000-0000881C0000}"/>
    <cellStyle name="Normal 8 2 2 6 3 2" xfId="14997" xr:uid="{89C09FBD-D160-411A-8049-4F9DD3344B46}"/>
    <cellStyle name="Normal 8 2 2 6 4" xfId="10780" xr:uid="{5CC1E144-919F-490B-A3BB-A67F760F6450}"/>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790AF229-B3DF-4714-937F-B7776A8604BB}"/>
    <cellStyle name="Normal 8 2 2 7 2 3" xfId="13338" xr:uid="{17BE06B1-D352-4E79-8A46-ADC21D954E60}"/>
    <cellStyle name="Normal 8 2 2 7 3" xfId="6084" xr:uid="{00000000-0005-0000-0000-00008C1C0000}"/>
    <cellStyle name="Normal 8 2 2 7 3 2" xfId="15410" xr:uid="{1B7B7B4A-2B72-4C27-B0F6-048A2D4164B2}"/>
    <cellStyle name="Normal 8 2 2 7 4" xfId="11193" xr:uid="{4F489A94-FD91-41CF-B817-BC66D84E8A1A}"/>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11F9E4BF-CC68-4749-9C39-FEA0585236AB}"/>
    <cellStyle name="Normal 8 2 2 8 2 3" xfId="13751" xr:uid="{93DA45F3-73F7-4332-99E3-C3B030403365}"/>
    <cellStyle name="Normal 8 2 2 8 3" xfId="6497" xr:uid="{00000000-0005-0000-0000-0000901C0000}"/>
    <cellStyle name="Normal 8 2 2 8 3 2" xfId="15823" xr:uid="{C386064F-B8F9-40AF-B78B-5D1EF06771E0}"/>
    <cellStyle name="Normal 8 2 2 8 4" xfId="11606" xr:uid="{EE7B389A-CC0C-4E2A-A0AA-20D7BCE35F44}"/>
    <cellStyle name="Normal 8 2 2 9" xfId="2627" xr:uid="{00000000-0005-0000-0000-0000911C0000}"/>
    <cellStyle name="Normal 8 2 2 9 2" xfId="6910" xr:uid="{00000000-0005-0000-0000-0000921C0000}"/>
    <cellStyle name="Normal 8 2 2 9 2 2" xfId="16236" xr:uid="{CF2A6577-FED9-4585-92C0-39C1F61D98DC}"/>
    <cellStyle name="Normal 8 2 2 9 3" xfId="12019" xr:uid="{73BB5E97-CF70-4006-862F-D7E8A785A6F6}"/>
    <cellStyle name="Normal 8 2 3" xfId="488" xr:uid="{00000000-0005-0000-0000-0000931C0000}"/>
    <cellStyle name="Normal 8 2 3 10" xfId="8835" xr:uid="{2F0FB8B3-D08B-41EB-93AB-2D83A1BD6036}"/>
    <cellStyle name="Normal 8 2 3 11" xfId="9962" xr:uid="{333A862B-3090-43E8-A02F-4F8EC86ECBC1}"/>
    <cellStyle name="Normal 8 2 3 2" xfId="489" xr:uid="{00000000-0005-0000-0000-0000941C0000}"/>
    <cellStyle name="Normal 8 2 3 2 10" xfId="9963" xr:uid="{B0381295-DCF0-4034-BD76-AD34DCB7FB9E}"/>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DB35B190-1CED-4C2C-8E65-8DE3A68DC5F7}"/>
    <cellStyle name="Normal 8 2 3 2 2 2 2 3" xfId="12522" xr:uid="{174DF792-14DE-46D7-9AD1-ECBE5BD0EDC7}"/>
    <cellStyle name="Normal 8 2 3 2 2 2 3" xfId="5268" xr:uid="{00000000-0005-0000-0000-0000991C0000}"/>
    <cellStyle name="Normal 8 2 3 2 2 2 3 2" xfId="14594" xr:uid="{F0D4EC5C-7369-4480-8D63-21A50CC70C13}"/>
    <cellStyle name="Normal 8 2 3 2 2 2 4" xfId="9570" xr:uid="{BA9732E0-D9E4-47DB-882D-D871A821FA55}"/>
    <cellStyle name="Normal 8 2 3 2 2 2 5" xfId="10377" xr:uid="{A846A541-3C26-42CA-90A9-EDC4C69C93D1}"/>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B5E28A80-2E90-457C-967D-6035B95FBBF8}"/>
    <cellStyle name="Normal 8 2 3 2 2 3 2 3" xfId="12935" xr:uid="{8A4DAA88-D287-4D1B-9DE7-8CD16A9A552E}"/>
    <cellStyle name="Normal 8 2 3 2 2 3 3" xfId="5681" xr:uid="{00000000-0005-0000-0000-00009D1C0000}"/>
    <cellStyle name="Normal 8 2 3 2 2 3 3 2" xfId="15007" xr:uid="{BF56F82C-9D8E-4AD3-AC99-FBEEE9BF7F9A}"/>
    <cellStyle name="Normal 8 2 3 2 2 3 4" xfId="10790" xr:uid="{F8747D4B-82F4-4881-B08A-4AC5EFEC767B}"/>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2375946F-33A0-41CB-9304-922EF3DC031D}"/>
    <cellStyle name="Normal 8 2 3 2 2 4 2 3" xfId="13348" xr:uid="{E51093A1-5CBB-4D65-A5C1-790428F1E47D}"/>
    <cellStyle name="Normal 8 2 3 2 2 4 3" xfId="6094" xr:uid="{00000000-0005-0000-0000-0000A11C0000}"/>
    <cellStyle name="Normal 8 2 3 2 2 4 3 2" xfId="15420" xr:uid="{600B8A07-32F0-4881-88D3-4818D3FDD73A}"/>
    <cellStyle name="Normal 8 2 3 2 2 4 4" xfId="11203" xr:uid="{4EF7EE58-908E-4119-91B1-A8F1090AC4BE}"/>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09C03033-B36E-45D6-93BB-AB01CA3D000B}"/>
    <cellStyle name="Normal 8 2 3 2 2 5 2 3" xfId="13761" xr:uid="{924593D8-E763-456B-AD8B-33A2F826ED96}"/>
    <cellStyle name="Normal 8 2 3 2 2 5 3" xfId="6507" xr:uid="{00000000-0005-0000-0000-0000A51C0000}"/>
    <cellStyle name="Normal 8 2 3 2 2 5 3 2" xfId="15833" xr:uid="{5A9CC630-7D1D-4B6E-A545-B3D20D56DDCF}"/>
    <cellStyle name="Normal 8 2 3 2 2 5 4" xfId="11616" xr:uid="{40D0A918-778C-45CA-B97C-240CA2A2C341}"/>
    <cellStyle name="Normal 8 2 3 2 2 6" xfId="2637" xr:uid="{00000000-0005-0000-0000-0000A61C0000}"/>
    <cellStyle name="Normal 8 2 3 2 2 6 2" xfId="6920" xr:uid="{00000000-0005-0000-0000-0000A71C0000}"/>
    <cellStyle name="Normal 8 2 3 2 2 6 2 2" xfId="16246" xr:uid="{8A7727AE-FBC8-4CE1-8487-C9F3F670DEA8}"/>
    <cellStyle name="Normal 8 2 3 2 2 6 3" xfId="12029" xr:uid="{3D5BBBA4-7C22-4F8C-8775-B95FE6751981}"/>
    <cellStyle name="Normal 8 2 3 2 2 7" xfId="4855" xr:uid="{00000000-0005-0000-0000-0000A81C0000}"/>
    <cellStyle name="Normal 8 2 3 2 2 7 2" xfId="14181" xr:uid="{A7134554-EE81-4B49-9A7B-7D8E4E05707C}"/>
    <cellStyle name="Normal 8 2 3 2 2 8" xfId="9145" xr:uid="{C71E6005-187D-4837-92B4-619AF06B3A3B}"/>
    <cellStyle name="Normal 8 2 3 2 2 9" xfId="9964" xr:uid="{6ED51082-6FB2-4101-95B7-5BE21ECD25CC}"/>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8FE368EB-EA3D-45FE-9BE0-C8BFFD8CE514}"/>
    <cellStyle name="Normal 8 2 3 2 3 2 3" xfId="12521" xr:uid="{50F73A2A-93D2-4105-823F-646E5B02671C}"/>
    <cellStyle name="Normal 8 2 3 2 3 3" xfId="5267" xr:uid="{00000000-0005-0000-0000-0000AC1C0000}"/>
    <cellStyle name="Normal 8 2 3 2 3 3 2" xfId="14593" xr:uid="{489745F9-6B6A-4AAB-B413-6AC46043785B}"/>
    <cellStyle name="Normal 8 2 3 2 3 4" xfId="9363" xr:uid="{C94C6C98-A8BC-4AC9-B084-0D2219E89AA8}"/>
    <cellStyle name="Normal 8 2 3 2 3 5" xfId="10376" xr:uid="{DA90157B-1D7D-442A-BFB8-1A1DAD9C966F}"/>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EB3BCD46-9FA6-4F01-BF11-F341C3A926BA}"/>
    <cellStyle name="Normal 8 2 3 2 4 2 3" xfId="12934" xr:uid="{C4CB6878-FB34-46F6-9D1E-39E4DE26259A}"/>
    <cellStyle name="Normal 8 2 3 2 4 3" xfId="5680" xr:uid="{00000000-0005-0000-0000-0000B01C0000}"/>
    <cellStyle name="Normal 8 2 3 2 4 3 2" xfId="15006" xr:uid="{56DE2F84-4E5A-47AB-8718-9D86D481F0C6}"/>
    <cellStyle name="Normal 8 2 3 2 4 4" xfId="10789" xr:uid="{424DC306-6C98-4929-B6DB-72BB71741E1F}"/>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56358213-D299-45C3-B2B5-A36F8733FA51}"/>
    <cellStyle name="Normal 8 2 3 2 5 2 3" xfId="13347" xr:uid="{7B013189-10BB-4313-A4A8-CEEB81628613}"/>
    <cellStyle name="Normal 8 2 3 2 5 3" xfId="6093" xr:uid="{00000000-0005-0000-0000-0000B41C0000}"/>
    <cellStyle name="Normal 8 2 3 2 5 3 2" xfId="15419" xr:uid="{BBBE8411-38D2-4466-97B0-8D34FDFFB27A}"/>
    <cellStyle name="Normal 8 2 3 2 5 4" xfId="11202" xr:uid="{29FA79FD-5E96-498C-8E47-00AED8F1CB26}"/>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8A0F8F98-6D21-43BE-9696-3AF152E35121}"/>
    <cellStyle name="Normal 8 2 3 2 6 2 3" xfId="13760" xr:uid="{D2399478-DF4C-4FA7-A081-24FF6FD1D6A2}"/>
    <cellStyle name="Normal 8 2 3 2 6 3" xfId="6506" xr:uid="{00000000-0005-0000-0000-0000B81C0000}"/>
    <cellStyle name="Normal 8 2 3 2 6 3 2" xfId="15832" xr:uid="{2312CEE1-B805-4570-9B56-C43CD15B10E2}"/>
    <cellStyle name="Normal 8 2 3 2 6 4" xfId="11615" xr:uid="{C06FAB58-0412-41FA-AE36-DA8D0C8FC50C}"/>
    <cellStyle name="Normal 8 2 3 2 7" xfId="2636" xr:uid="{00000000-0005-0000-0000-0000B91C0000}"/>
    <cellStyle name="Normal 8 2 3 2 7 2" xfId="6919" xr:uid="{00000000-0005-0000-0000-0000BA1C0000}"/>
    <cellStyle name="Normal 8 2 3 2 7 2 2" xfId="16245" xr:uid="{5B7D97DF-4BA9-4832-A689-1FC20B460EDE}"/>
    <cellStyle name="Normal 8 2 3 2 7 3" xfId="12028" xr:uid="{14F8BA4F-89B2-4D50-BA08-758CCA2F9232}"/>
    <cellStyle name="Normal 8 2 3 2 8" xfId="4854" xr:uid="{00000000-0005-0000-0000-0000BB1C0000}"/>
    <cellStyle name="Normal 8 2 3 2 8 2" xfId="14180" xr:uid="{C4BD9B70-2514-49A3-B81D-328A32A4F262}"/>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23E81EB5-AD15-4F9A-9E68-C7E6A6979889}"/>
    <cellStyle name="Normal 8 2 3 3 2 2 3" xfId="12523" xr:uid="{49E783DA-17C7-4CE1-9A77-E34CF640731B}"/>
    <cellStyle name="Normal 8 2 3 3 2 3" xfId="5269" xr:uid="{00000000-0005-0000-0000-0000C01C0000}"/>
    <cellStyle name="Normal 8 2 3 3 2 3 2" xfId="14595" xr:uid="{AD88F6D0-9090-4613-99FA-3C9E3BAF8D27}"/>
    <cellStyle name="Normal 8 2 3 3 2 4" xfId="9467" xr:uid="{C16001D7-8508-4511-808F-E990F8EA0FE3}"/>
    <cellStyle name="Normal 8 2 3 3 2 5" xfId="10378" xr:uid="{DEFF23E8-A2D5-49CB-AF63-99EDCD70AA07}"/>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A37728B5-85BC-4FE0-A909-05BD9398EF13}"/>
    <cellStyle name="Normal 8 2 3 3 3 2 3" xfId="12936" xr:uid="{07863F67-DECB-4EE8-B97C-72FE5ECE0B6C}"/>
    <cellStyle name="Normal 8 2 3 3 3 3" xfId="5682" xr:uid="{00000000-0005-0000-0000-0000C41C0000}"/>
    <cellStyle name="Normal 8 2 3 3 3 3 2" xfId="15008" xr:uid="{057A05CF-BA27-4CA7-A09A-EBFB832F0FF3}"/>
    <cellStyle name="Normal 8 2 3 3 3 4" xfId="10791" xr:uid="{9AFF92EF-546E-4AE7-9F71-3AF089A605EA}"/>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E5B3CAA0-BE2F-444C-B1D8-493160CA4A3B}"/>
    <cellStyle name="Normal 8 2 3 3 4 2 3" xfId="13349" xr:uid="{9458942F-2254-47EA-8F91-6AF7AC639E63}"/>
    <cellStyle name="Normal 8 2 3 3 4 3" xfId="6095" xr:uid="{00000000-0005-0000-0000-0000C81C0000}"/>
    <cellStyle name="Normal 8 2 3 3 4 3 2" xfId="15421" xr:uid="{2C76F4CF-D9DC-4AD2-A2ED-3C8000381F3C}"/>
    <cellStyle name="Normal 8 2 3 3 4 4" xfId="11204" xr:uid="{D0C6A3ED-E57B-41B2-BDF8-5C858E4C79B5}"/>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06417502-BA6D-423A-859E-D1099605614B}"/>
    <cellStyle name="Normal 8 2 3 3 5 2 3" xfId="13762" xr:uid="{12F07CAC-B6F7-4004-90B0-10EF21D91A6E}"/>
    <cellStyle name="Normal 8 2 3 3 5 3" xfId="6508" xr:uid="{00000000-0005-0000-0000-0000CC1C0000}"/>
    <cellStyle name="Normal 8 2 3 3 5 3 2" xfId="15834" xr:uid="{83130D7A-A2F0-4D4E-AE48-848F0A9F3174}"/>
    <cellStyle name="Normal 8 2 3 3 5 4" xfId="11617" xr:uid="{A069C646-DD6C-48F2-9769-DB80F4975C64}"/>
    <cellStyle name="Normal 8 2 3 3 6" xfId="2638" xr:uid="{00000000-0005-0000-0000-0000CD1C0000}"/>
    <cellStyle name="Normal 8 2 3 3 6 2" xfId="6921" xr:uid="{00000000-0005-0000-0000-0000CE1C0000}"/>
    <cellStyle name="Normal 8 2 3 3 6 2 2" xfId="16247" xr:uid="{89ECDB01-A8C8-4B3C-959C-291A40EA1FA3}"/>
    <cellStyle name="Normal 8 2 3 3 6 3" xfId="12030" xr:uid="{2D34A354-1A46-47CD-BBF0-015D45089436}"/>
    <cellStyle name="Normal 8 2 3 3 7" xfId="4856" xr:uid="{00000000-0005-0000-0000-0000CF1C0000}"/>
    <cellStyle name="Normal 8 2 3 3 7 2" xfId="14182" xr:uid="{F25C712C-54A7-49AF-9C7D-517BB6DEC1DE}"/>
    <cellStyle name="Normal 8 2 3 3 8" xfId="9042" xr:uid="{D820ED39-BAB1-48C1-A68D-2017E247E432}"/>
    <cellStyle name="Normal 8 2 3 3 9" xfId="9965" xr:uid="{D6CBBEDA-4F1D-40AD-A7B9-ACB924D1FB3B}"/>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2A87E137-9A39-4E89-A32A-0AEEBE4C57CB}"/>
    <cellStyle name="Normal 8 2 3 4 2 3" xfId="12520" xr:uid="{C41D87FE-E1C6-4B83-B293-11FC45BB8985}"/>
    <cellStyle name="Normal 8 2 3 4 3" xfId="5266" xr:uid="{00000000-0005-0000-0000-0000D31C0000}"/>
    <cellStyle name="Normal 8 2 3 4 3 2" xfId="14592" xr:uid="{0B932601-27E5-4812-9180-FB33E27F8CC6}"/>
    <cellStyle name="Normal 8 2 3 4 4" xfId="9260" xr:uid="{70FF5A16-C89A-42B7-A603-E23A7C2F443C}"/>
    <cellStyle name="Normal 8 2 3 4 5" xfId="10375" xr:uid="{E8C0A70B-AA6A-4C4B-A5ED-94A7FEC9E94F}"/>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C9FFD38C-3786-4161-86B3-181956334E74}"/>
    <cellStyle name="Normal 8 2 3 5 2 3" xfId="12933" xr:uid="{3430A0C9-2A9B-4456-B9CF-20BBF6899768}"/>
    <cellStyle name="Normal 8 2 3 5 3" xfId="5679" xr:uid="{00000000-0005-0000-0000-0000D71C0000}"/>
    <cellStyle name="Normal 8 2 3 5 3 2" xfId="15005" xr:uid="{C5928CB5-8942-4715-8ABC-8200DF833343}"/>
    <cellStyle name="Normal 8 2 3 5 4" xfId="10788" xr:uid="{AF075ADA-C7C8-43AC-B821-98360811F101}"/>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A729F137-6BEA-4CC7-8AE9-533C37CDAB9C}"/>
    <cellStyle name="Normal 8 2 3 6 2 3" xfId="13346" xr:uid="{A5AECB21-3FEC-4E8D-8BCB-74853D3A76FE}"/>
    <cellStyle name="Normal 8 2 3 6 3" xfId="6092" xr:uid="{00000000-0005-0000-0000-0000DB1C0000}"/>
    <cellStyle name="Normal 8 2 3 6 3 2" xfId="15418" xr:uid="{EC1CC819-5374-425A-83B3-B489C31D2C20}"/>
    <cellStyle name="Normal 8 2 3 6 4" xfId="11201" xr:uid="{6CCD4097-917B-4724-B914-5B0268EFEC45}"/>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CAF0D2DC-9233-4B20-ABB4-95119D65AFE3}"/>
    <cellStyle name="Normal 8 2 3 7 2 3" xfId="13759" xr:uid="{965B29E9-3651-479F-BCF5-D8FC75AAC7E1}"/>
    <cellStyle name="Normal 8 2 3 7 3" xfId="6505" xr:uid="{00000000-0005-0000-0000-0000DF1C0000}"/>
    <cellStyle name="Normal 8 2 3 7 3 2" xfId="15831" xr:uid="{1B11D26B-A676-4449-8E1A-568F24E36A1B}"/>
    <cellStyle name="Normal 8 2 3 7 4" xfId="11614" xr:uid="{C2195159-11F6-4833-A8C7-BFF2C8AD2D6C}"/>
    <cellStyle name="Normal 8 2 3 8" xfId="2635" xr:uid="{00000000-0005-0000-0000-0000E01C0000}"/>
    <cellStyle name="Normal 8 2 3 8 2" xfId="6918" xr:uid="{00000000-0005-0000-0000-0000E11C0000}"/>
    <cellStyle name="Normal 8 2 3 8 2 2" xfId="16244" xr:uid="{08AF3452-2C75-4A5F-9CE8-D47E2759B58A}"/>
    <cellStyle name="Normal 8 2 3 8 3" xfId="12027" xr:uid="{8AAC51A6-45C0-4424-AE07-1D2F7CB5AE4F}"/>
    <cellStyle name="Normal 8 2 3 9" xfId="4853" xr:uid="{00000000-0005-0000-0000-0000E21C0000}"/>
    <cellStyle name="Normal 8 2 3 9 2" xfId="14179" xr:uid="{03284E5D-F72B-4C09-B8D5-11B99B074285}"/>
    <cellStyle name="Normal 8 2 4" xfId="492" xr:uid="{00000000-0005-0000-0000-0000E31C0000}"/>
    <cellStyle name="Normal 8 2 4 10" xfId="9966" xr:uid="{495899E8-CBA5-4817-B61C-F4D53388770F}"/>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CD58EEA0-828B-42E1-9A21-D9939AA34C6F}"/>
    <cellStyle name="Normal 8 2 4 2 2 2 3" xfId="12525" xr:uid="{C966E9FA-17CF-485A-AFF7-204EA8358D80}"/>
    <cellStyle name="Normal 8 2 4 2 2 3" xfId="5271" xr:uid="{00000000-0005-0000-0000-0000E81C0000}"/>
    <cellStyle name="Normal 8 2 4 2 2 3 2" xfId="14597" xr:uid="{EA3585EE-EA90-41C0-AF81-2FE897F43D5D}"/>
    <cellStyle name="Normal 8 2 4 2 2 4" xfId="9486" xr:uid="{9F6EBE4C-F02F-43A6-A388-D5EACB1B3099}"/>
    <cellStyle name="Normal 8 2 4 2 2 5" xfId="10380" xr:uid="{12FAB1AE-44F4-43B5-86D4-9E3FAAC1D6E6}"/>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CDE920AE-694B-439B-BD2F-5960FC7D5C5D}"/>
    <cellStyle name="Normal 8 2 4 2 3 2 3" xfId="12938" xr:uid="{04882913-1892-4F5D-A83F-BCF54A0BEBD7}"/>
    <cellStyle name="Normal 8 2 4 2 3 3" xfId="5684" xr:uid="{00000000-0005-0000-0000-0000EC1C0000}"/>
    <cellStyle name="Normal 8 2 4 2 3 3 2" xfId="15010" xr:uid="{31E1B9E3-FBE0-447C-99F5-45D4E106AF19}"/>
    <cellStyle name="Normal 8 2 4 2 3 4" xfId="10793" xr:uid="{D98D8C75-29FF-48DE-BC10-5141F9B8179D}"/>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B0B17B6A-254C-4375-BE70-67E5AEAEF820}"/>
    <cellStyle name="Normal 8 2 4 2 4 2 3" xfId="13351" xr:uid="{ECF9FEF3-F0C4-4B0C-8D19-B7396F9574B2}"/>
    <cellStyle name="Normal 8 2 4 2 4 3" xfId="6097" xr:uid="{00000000-0005-0000-0000-0000F01C0000}"/>
    <cellStyle name="Normal 8 2 4 2 4 3 2" xfId="15423" xr:uid="{FA099B74-7AC0-4B39-AF9A-EDEC66294B1A}"/>
    <cellStyle name="Normal 8 2 4 2 4 4" xfId="11206" xr:uid="{778F9546-A3C7-4819-B0E7-8F8DCB0D6115}"/>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48EA6CFF-24E3-4CC1-90EF-0FA03192790D}"/>
    <cellStyle name="Normal 8 2 4 2 5 2 3" xfId="13764" xr:uid="{91BE9108-A56A-41B4-89BF-8C3B2D2E0583}"/>
    <cellStyle name="Normal 8 2 4 2 5 3" xfId="6510" xr:uid="{00000000-0005-0000-0000-0000F41C0000}"/>
    <cellStyle name="Normal 8 2 4 2 5 3 2" xfId="15836" xr:uid="{199D0487-FE26-4806-B9A7-03B9B3FC4493}"/>
    <cellStyle name="Normal 8 2 4 2 5 4" xfId="11619" xr:uid="{138C0D95-C1DC-4326-9FF3-E4ECFA4FCEF2}"/>
    <cellStyle name="Normal 8 2 4 2 6" xfId="2640" xr:uid="{00000000-0005-0000-0000-0000F51C0000}"/>
    <cellStyle name="Normal 8 2 4 2 6 2" xfId="6923" xr:uid="{00000000-0005-0000-0000-0000F61C0000}"/>
    <cellStyle name="Normal 8 2 4 2 6 2 2" xfId="16249" xr:uid="{F7623A6A-C1C1-4F39-B508-CE644B37A230}"/>
    <cellStyle name="Normal 8 2 4 2 6 3" xfId="12032" xr:uid="{FDBAFCDA-3EEE-4AD3-9199-EDBB345B7337}"/>
    <cellStyle name="Normal 8 2 4 2 7" xfId="4858" xr:uid="{00000000-0005-0000-0000-0000F71C0000}"/>
    <cellStyle name="Normal 8 2 4 2 7 2" xfId="14184" xr:uid="{15971C2E-F80A-4019-915F-1C2C36802102}"/>
    <cellStyle name="Normal 8 2 4 2 8" xfId="9061" xr:uid="{7295DB82-9441-436C-AA3E-91B68F6E59B3}"/>
    <cellStyle name="Normal 8 2 4 2 9" xfId="9967" xr:uid="{2D5C70FA-C575-4892-9876-79129FC1F116}"/>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9BF9318D-7934-4B0F-B0AC-532FC7A15A9D}"/>
    <cellStyle name="Normal 8 2 4 3 2 3" xfId="12524" xr:uid="{C72E4DF9-E386-4922-94A4-064F05686253}"/>
    <cellStyle name="Normal 8 2 4 3 3" xfId="5270" xr:uid="{00000000-0005-0000-0000-0000FB1C0000}"/>
    <cellStyle name="Normal 8 2 4 3 3 2" xfId="14596" xr:uid="{BBBED62A-49F2-47B9-AEF4-B63AFA4B73E1}"/>
    <cellStyle name="Normal 8 2 4 3 4" xfId="9279" xr:uid="{BA09D30D-BEBA-4223-83E6-57FB46A1EFA8}"/>
    <cellStyle name="Normal 8 2 4 3 5" xfId="10379" xr:uid="{A5556471-6D8A-4BC5-B9D7-464AD836C180}"/>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B22D2761-18D6-4D24-8E46-46C63EFDD824}"/>
    <cellStyle name="Normal 8 2 4 4 2 3" xfId="12937" xr:uid="{3AC170AD-9D27-4308-8707-82BE1D643254}"/>
    <cellStyle name="Normal 8 2 4 4 3" xfId="5683" xr:uid="{00000000-0005-0000-0000-0000FF1C0000}"/>
    <cellStyle name="Normal 8 2 4 4 3 2" xfId="15009" xr:uid="{DBD7F448-8392-4F04-BCD7-3DF593832A89}"/>
    <cellStyle name="Normal 8 2 4 4 4" xfId="10792" xr:uid="{7C0DF048-0B60-45EB-877C-73A0A7AADCFA}"/>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520D7353-ACCF-4F29-9DAC-5953B25A9684}"/>
    <cellStyle name="Normal 8 2 4 5 2 3" xfId="13350" xr:uid="{1100E581-29D2-471B-AC87-57762EF57639}"/>
    <cellStyle name="Normal 8 2 4 5 3" xfId="6096" xr:uid="{00000000-0005-0000-0000-0000031D0000}"/>
    <cellStyle name="Normal 8 2 4 5 3 2" xfId="15422" xr:uid="{391F8919-2B2E-4C3C-8EEC-0CF4FE991112}"/>
    <cellStyle name="Normal 8 2 4 5 4" xfId="11205" xr:uid="{ADB5E688-691A-4BB9-810D-09EB126563AF}"/>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88C274A6-0F2B-4BC1-BF53-A95AEB3F9722}"/>
    <cellStyle name="Normal 8 2 4 6 2 3" xfId="13763" xr:uid="{9DE85C19-6108-449E-8C71-C75EDAAA38BB}"/>
    <cellStyle name="Normal 8 2 4 6 3" xfId="6509" xr:uid="{00000000-0005-0000-0000-0000071D0000}"/>
    <cellStyle name="Normal 8 2 4 6 3 2" xfId="15835" xr:uid="{937A6BF0-428D-440D-A6ED-65FA342AC0A7}"/>
    <cellStyle name="Normal 8 2 4 6 4" xfId="11618" xr:uid="{704DA111-B9F5-4428-B0FF-5BEFB93A0417}"/>
    <cellStyle name="Normal 8 2 4 7" xfId="2639" xr:uid="{00000000-0005-0000-0000-0000081D0000}"/>
    <cellStyle name="Normal 8 2 4 7 2" xfId="6922" xr:uid="{00000000-0005-0000-0000-0000091D0000}"/>
    <cellStyle name="Normal 8 2 4 7 2 2" xfId="16248" xr:uid="{FF95AF93-E526-4D06-9E45-A5E1B921833B}"/>
    <cellStyle name="Normal 8 2 4 7 3" xfId="12031" xr:uid="{261A20BE-4EB7-41A8-8173-E8C92423D7C1}"/>
    <cellStyle name="Normal 8 2 4 8" xfId="4857" xr:uid="{00000000-0005-0000-0000-00000A1D0000}"/>
    <cellStyle name="Normal 8 2 4 8 2" xfId="14183" xr:uid="{09B2C4F1-DB90-443E-9074-36AF449ECE51}"/>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0105D12B-1EC8-4DD5-8760-E97D2D231180}"/>
    <cellStyle name="Normal 8 2 5 2 2 3" xfId="12526" xr:uid="{C71AD8CB-7021-443B-8156-E95A87F7B256}"/>
    <cellStyle name="Normal 8 2 5 2 3" xfId="5272" xr:uid="{00000000-0005-0000-0000-00000F1D0000}"/>
    <cellStyle name="Normal 8 2 5 2 3 2" xfId="14598" xr:uid="{6BE597F2-E09F-4443-9790-06A066A72ABE}"/>
    <cellStyle name="Normal 8 2 5 2 4" xfId="9395" xr:uid="{D5766EF3-6042-484F-B510-7448518CF571}"/>
    <cellStyle name="Normal 8 2 5 2 5" xfId="10381" xr:uid="{1B04FFB0-530C-4B16-B714-F1C7EE3C5678}"/>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E6CA486C-9999-4AF1-B51F-74D4732D0D1B}"/>
    <cellStyle name="Normal 8 2 5 3 2 3" xfId="12939" xr:uid="{3721CF02-56AB-4CBA-A16D-F6F737C6E01E}"/>
    <cellStyle name="Normal 8 2 5 3 3" xfId="5685" xr:uid="{00000000-0005-0000-0000-0000131D0000}"/>
    <cellStyle name="Normal 8 2 5 3 3 2" xfId="15011" xr:uid="{4B70E60E-0F28-4C43-8395-4BF9F9CBB8B5}"/>
    <cellStyle name="Normal 8 2 5 3 4" xfId="10794" xr:uid="{D3D060AC-AB80-4E21-9339-CC9C959CA0DA}"/>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745845D1-EC09-44F7-8466-AEB908D67EF1}"/>
    <cellStyle name="Normal 8 2 5 4 2 3" xfId="13352" xr:uid="{69D57180-27DC-425B-9394-D49A439B9381}"/>
    <cellStyle name="Normal 8 2 5 4 3" xfId="6098" xr:uid="{00000000-0005-0000-0000-0000171D0000}"/>
    <cellStyle name="Normal 8 2 5 4 3 2" xfId="15424" xr:uid="{C42E3EF4-A01B-470A-8829-2581BB57C78F}"/>
    <cellStyle name="Normal 8 2 5 4 4" xfId="11207" xr:uid="{E72FD6D7-68FD-43D4-BB7E-FB40F04409D2}"/>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55D77D3A-61CE-4EF0-A08E-60C72436763B}"/>
    <cellStyle name="Normal 8 2 5 5 2 3" xfId="13765" xr:uid="{4A8B241E-E06C-492B-84CA-7F73B3586044}"/>
    <cellStyle name="Normal 8 2 5 5 3" xfId="6511" xr:uid="{00000000-0005-0000-0000-00001B1D0000}"/>
    <cellStyle name="Normal 8 2 5 5 3 2" xfId="15837" xr:uid="{AA20C442-F48A-48E3-9C3E-24496F773F38}"/>
    <cellStyle name="Normal 8 2 5 5 4" xfId="11620" xr:uid="{7DB67B17-B1DF-4356-9BBF-90DAA0FB7DBB}"/>
    <cellStyle name="Normal 8 2 5 6" xfId="2641" xr:uid="{00000000-0005-0000-0000-00001C1D0000}"/>
    <cellStyle name="Normal 8 2 5 6 2" xfId="6924" xr:uid="{00000000-0005-0000-0000-00001D1D0000}"/>
    <cellStyle name="Normal 8 2 5 6 2 2" xfId="16250" xr:uid="{A0C78C7E-BAD8-424F-9058-0465B2E6389F}"/>
    <cellStyle name="Normal 8 2 5 6 3" xfId="12033" xr:uid="{48E678BB-D8CD-49C3-A2C0-AACB83136B4A}"/>
    <cellStyle name="Normal 8 2 5 7" xfId="4859" xr:uid="{00000000-0005-0000-0000-00001E1D0000}"/>
    <cellStyle name="Normal 8 2 5 7 2" xfId="14185" xr:uid="{319DC4B5-35B6-4927-9756-F7CCBE553F34}"/>
    <cellStyle name="Normal 8 2 5 8" xfId="8970" xr:uid="{7E9ACEFF-1680-45D8-BC32-8CA9BA1D63D4}"/>
    <cellStyle name="Normal 8 2 5 9" xfId="9968" xr:uid="{9EBB46A7-FDF6-442A-A160-8E75A347ABC8}"/>
    <cellStyle name="Normal 8 2 6" xfId="946" xr:uid="{00000000-0005-0000-0000-00001F1D0000}"/>
    <cellStyle name="Normal 8 2 6 2" xfId="3180" xr:uid="{00000000-0005-0000-0000-0000201D0000}"/>
    <cellStyle name="Normal 8 2 6 2 2" xfId="7402" xr:uid="{00000000-0005-0000-0000-0000211D0000}"/>
    <cellStyle name="Normal 8 2 6 2 2 2" xfId="16728" xr:uid="{3F8F97A2-C494-4013-8E19-0EDD3494FBA0}"/>
    <cellStyle name="Normal 8 2 6 2 3" xfId="12511" xr:uid="{F7A8A6EA-A0DE-4DF1-A255-A1E78BE805F8}"/>
    <cellStyle name="Normal 8 2 6 3" xfId="5257" xr:uid="{00000000-0005-0000-0000-0000221D0000}"/>
    <cellStyle name="Normal 8 2 6 3 2" xfId="14583" xr:uid="{9B12FBBC-8614-406E-9E0E-5A413AE6F21C}"/>
    <cellStyle name="Normal 8 2 6 4" xfId="9173" xr:uid="{C36295B3-E6F0-4A6D-AEE5-72C8177C13EE}"/>
    <cellStyle name="Normal 8 2 6 5" xfId="10366" xr:uid="{8CA795BB-99C0-4089-91BC-F206D7932B88}"/>
    <cellStyle name="Normal 8 2 7" xfId="1363" xr:uid="{00000000-0005-0000-0000-0000231D0000}"/>
    <cellStyle name="Normal 8 2 7 2" xfId="3593" xr:uid="{00000000-0005-0000-0000-0000241D0000}"/>
    <cellStyle name="Normal 8 2 7 2 2" xfId="7815" xr:uid="{00000000-0005-0000-0000-0000251D0000}"/>
    <cellStyle name="Normal 8 2 7 2 2 2" xfId="17141" xr:uid="{C3BF3108-B47D-4744-99DF-C325A7763F33}"/>
    <cellStyle name="Normal 8 2 7 2 3" xfId="12924" xr:uid="{0F8D8958-244D-4C86-A31F-A62223534FBC}"/>
    <cellStyle name="Normal 8 2 7 3" xfId="5670" xr:uid="{00000000-0005-0000-0000-0000261D0000}"/>
    <cellStyle name="Normal 8 2 7 3 2" xfId="14996" xr:uid="{E28E3013-36DC-40A8-AA5A-AE67061C9DE3}"/>
    <cellStyle name="Normal 8 2 7 4" xfId="10779" xr:uid="{46BA9888-1418-485F-9F1D-267167F4306E}"/>
    <cellStyle name="Normal 8 2 8" xfId="1776" xr:uid="{00000000-0005-0000-0000-0000271D0000}"/>
    <cellStyle name="Normal 8 2 8 2" xfId="4006" xr:uid="{00000000-0005-0000-0000-0000281D0000}"/>
    <cellStyle name="Normal 8 2 8 2 2" xfId="8228" xr:uid="{00000000-0005-0000-0000-0000291D0000}"/>
    <cellStyle name="Normal 8 2 8 2 2 2" xfId="17554" xr:uid="{C54E98C1-B597-4311-B5DF-7D7D5D9C60B3}"/>
    <cellStyle name="Normal 8 2 8 2 3" xfId="13337" xr:uid="{60F994BA-90C8-463C-87C5-FC9F34F00E88}"/>
    <cellStyle name="Normal 8 2 8 3" xfId="6083" xr:uid="{00000000-0005-0000-0000-00002A1D0000}"/>
    <cellStyle name="Normal 8 2 8 3 2" xfId="15409" xr:uid="{F8FF0E7E-1898-4737-AD84-4E84B19F4D69}"/>
    <cellStyle name="Normal 8 2 8 4" xfId="11192" xr:uid="{8A0D7F8C-B89B-4040-A4C8-1E37622A42A7}"/>
    <cellStyle name="Normal 8 2 9" xfId="2190" xr:uid="{00000000-0005-0000-0000-00002B1D0000}"/>
    <cellStyle name="Normal 8 2 9 2" xfId="4419" xr:uid="{00000000-0005-0000-0000-00002C1D0000}"/>
    <cellStyle name="Normal 8 2 9 2 2" xfId="8641" xr:uid="{00000000-0005-0000-0000-00002D1D0000}"/>
    <cellStyle name="Normal 8 2 9 2 2 2" xfId="17967" xr:uid="{CC83D2D4-753C-4240-964F-9EE209E8D617}"/>
    <cellStyle name="Normal 8 2 9 2 3" xfId="13750" xr:uid="{04CE6302-5DE3-4D87-AF47-1E989036B2F6}"/>
    <cellStyle name="Normal 8 2 9 3" xfId="6496" xr:uid="{00000000-0005-0000-0000-00002E1D0000}"/>
    <cellStyle name="Normal 8 2 9 3 2" xfId="15822" xr:uid="{0A0DF3D4-8DA2-4E87-BE29-4C35659063B9}"/>
    <cellStyle name="Normal 8 2 9 4" xfId="11605" xr:uid="{84FB0FAC-B33F-4F98-BB11-84E35E40BD2C}"/>
    <cellStyle name="Normal 8 3" xfId="495" xr:uid="{00000000-0005-0000-0000-00002F1D0000}"/>
    <cellStyle name="Normal 8 3 10" xfId="4860" xr:uid="{00000000-0005-0000-0000-0000301D0000}"/>
    <cellStyle name="Normal 8 3 10 2" xfId="14186" xr:uid="{29028AB5-7572-4422-89D5-374B5CC4D2D8}"/>
    <cellStyle name="Normal 8 3 11" xfId="8774" xr:uid="{81BDDADD-940D-4F3A-BD6C-7E4719C8A3D2}"/>
    <cellStyle name="Normal 8 3 12" xfId="9969" xr:uid="{453F719F-1D04-4BBF-96CD-66E3C99269EC}"/>
    <cellStyle name="Normal 8 3 2" xfId="496" xr:uid="{00000000-0005-0000-0000-0000311D0000}"/>
    <cellStyle name="Normal 8 3 2 10" xfId="8837" xr:uid="{392842AA-84B1-4A71-AE94-A1B631487B7E}"/>
    <cellStyle name="Normal 8 3 2 11" xfId="9970" xr:uid="{1BC5DAE3-EF07-4CD4-BBFD-76EAE88719B7}"/>
    <cellStyle name="Normal 8 3 2 2" xfId="497" xr:uid="{00000000-0005-0000-0000-0000321D0000}"/>
    <cellStyle name="Normal 8 3 2 2 10" xfId="9971" xr:uid="{81E3192F-E79D-4E00-9599-04B10ADA617A}"/>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F02FEDE2-1767-4A14-AA82-4F8EFFCAEF12}"/>
    <cellStyle name="Normal 8 3 2 2 2 2 2 3" xfId="12530" xr:uid="{14E6262F-6DB7-4CCA-8BD0-B17CB10657BF}"/>
    <cellStyle name="Normal 8 3 2 2 2 2 3" xfId="5276" xr:uid="{00000000-0005-0000-0000-0000371D0000}"/>
    <cellStyle name="Normal 8 3 2 2 2 2 3 2" xfId="14602" xr:uid="{3AC9702A-16F5-48DB-843B-9081CC912A78}"/>
    <cellStyle name="Normal 8 3 2 2 2 2 4" xfId="9572" xr:uid="{83269435-2305-4677-BD8B-8CB801DC108A}"/>
    <cellStyle name="Normal 8 3 2 2 2 2 5" xfId="10385" xr:uid="{AD54603D-6504-4C24-B84F-CE8BC6B27255}"/>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25E7948B-ADFB-48C4-87D4-0D99F2E54523}"/>
    <cellStyle name="Normal 8 3 2 2 2 3 2 3" xfId="12943" xr:uid="{E9B6BDEB-FD4A-40EB-AEF5-0E397E345C77}"/>
    <cellStyle name="Normal 8 3 2 2 2 3 3" xfId="5689" xr:uid="{00000000-0005-0000-0000-00003B1D0000}"/>
    <cellStyle name="Normal 8 3 2 2 2 3 3 2" xfId="15015" xr:uid="{A4A40AF9-D189-43BE-933A-0E4A54876793}"/>
    <cellStyle name="Normal 8 3 2 2 2 3 4" xfId="10798" xr:uid="{292246E0-45E0-4B72-9256-1A26B53A520F}"/>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AC0BD022-08CE-4EB7-8A47-581AE535E4F0}"/>
    <cellStyle name="Normal 8 3 2 2 2 4 2 3" xfId="13356" xr:uid="{E2F7CEC6-8111-4A4F-BE1D-0F31EF162CF8}"/>
    <cellStyle name="Normal 8 3 2 2 2 4 3" xfId="6102" xr:uid="{00000000-0005-0000-0000-00003F1D0000}"/>
    <cellStyle name="Normal 8 3 2 2 2 4 3 2" xfId="15428" xr:uid="{28F7432A-2657-4307-A63F-F6B1E5244BA1}"/>
    <cellStyle name="Normal 8 3 2 2 2 4 4" xfId="11211" xr:uid="{30AAEF52-46E1-479C-A890-3EEA38CF9B29}"/>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78B5C165-6E15-4AF1-AF7B-A784F144B8AB}"/>
    <cellStyle name="Normal 8 3 2 2 2 5 2 3" xfId="13769" xr:uid="{1807F6EC-11F0-48AD-96AC-856C051F0730}"/>
    <cellStyle name="Normal 8 3 2 2 2 5 3" xfId="6515" xr:uid="{00000000-0005-0000-0000-0000431D0000}"/>
    <cellStyle name="Normal 8 3 2 2 2 5 3 2" xfId="15841" xr:uid="{2223930D-6CBE-4B9E-92A1-1100235DABE6}"/>
    <cellStyle name="Normal 8 3 2 2 2 5 4" xfId="11624" xr:uid="{08E3DCF7-701A-4EFF-85D4-995F06EC8FF6}"/>
    <cellStyle name="Normal 8 3 2 2 2 6" xfId="2645" xr:uid="{00000000-0005-0000-0000-0000441D0000}"/>
    <cellStyle name="Normal 8 3 2 2 2 6 2" xfId="6928" xr:uid="{00000000-0005-0000-0000-0000451D0000}"/>
    <cellStyle name="Normal 8 3 2 2 2 6 2 2" xfId="16254" xr:uid="{ADF1BEC7-4E0C-4951-8019-781CD6A493C0}"/>
    <cellStyle name="Normal 8 3 2 2 2 6 3" xfId="12037" xr:uid="{D85E868A-2E84-4F6B-9A19-6AD026F8C4E9}"/>
    <cellStyle name="Normal 8 3 2 2 2 7" xfId="4863" xr:uid="{00000000-0005-0000-0000-0000461D0000}"/>
    <cellStyle name="Normal 8 3 2 2 2 7 2" xfId="14189" xr:uid="{4FD38D06-AE54-4119-A65B-9EB594A27EEB}"/>
    <cellStyle name="Normal 8 3 2 2 2 8" xfId="9147" xr:uid="{16780743-13F5-44BF-919B-157B86988913}"/>
    <cellStyle name="Normal 8 3 2 2 2 9" xfId="9972" xr:uid="{E7358ABD-6780-48FB-AF23-F37FC3C1E114}"/>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C06A4EBC-AFCD-41D0-9773-5CBFFB37B5A5}"/>
    <cellStyle name="Normal 8 3 2 2 3 2 3" xfId="12529" xr:uid="{8747C559-54F5-44EE-AFF6-832B148E988E}"/>
    <cellStyle name="Normal 8 3 2 2 3 3" xfId="5275" xr:uid="{00000000-0005-0000-0000-00004A1D0000}"/>
    <cellStyle name="Normal 8 3 2 2 3 3 2" xfId="14601" xr:uid="{149D3332-6185-4EA3-A4A7-867ADC558932}"/>
    <cellStyle name="Normal 8 3 2 2 3 4" xfId="9365" xr:uid="{47FF7C14-7484-41B9-856F-11398F7B2C7C}"/>
    <cellStyle name="Normal 8 3 2 2 3 5" xfId="10384" xr:uid="{1BD32384-E849-4955-808A-E5F3CBE0276F}"/>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1B5E5DC8-A9CF-42B7-9CA4-B78C22D330A8}"/>
    <cellStyle name="Normal 8 3 2 2 4 2 3" xfId="12942" xr:uid="{3897906A-95B1-4746-887C-6838AF5452B9}"/>
    <cellStyle name="Normal 8 3 2 2 4 3" xfId="5688" xr:uid="{00000000-0005-0000-0000-00004E1D0000}"/>
    <cellStyle name="Normal 8 3 2 2 4 3 2" xfId="15014" xr:uid="{D28AA35C-6C41-4B1A-A2C3-EA432F3A68FE}"/>
    <cellStyle name="Normal 8 3 2 2 4 4" xfId="10797" xr:uid="{520FD238-69C1-4CF6-B1E1-202CF8218273}"/>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8D5C90DD-EE86-4874-8D51-662EE046F7AF}"/>
    <cellStyle name="Normal 8 3 2 2 5 2 3" xfId="13355" xr:uid="{DA7E5D6E-FB91-4C7C-BEB7-CD13009CE597}"/>
    <cellStyle name="Normal 8 3 2 2 5 3" xfId="6101" xr:uid="{00000000-0005-0000-0000-0000521D0000}"/>
    <cellStyle name="Normal 8 3 2 2 5 3 2" xfId="15427" xr:uid="{E339563D-201B-4F4F-81BE-937241FD901C}"/>
    <cellStyle name="Normal 8 3 2 2 5 4" xfId="11210" xr:uid="{335BB02F-06A0-4E81-9F4D-C7011521A922}"/>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E507EDC1-0366-4878-8902-58377A77B208}"/>
    <cellStyle name="Normal 8 3 2 2 6 2 3" xfId="13768" xr:uid="{14D8B613-C1D1-4B60-9D03-122351C49159}"/>
    <cellStyle name="Normal 8 3 2 2 6 3" xfId="6514" xr:uid="{00000000-0005-0000-0000-0000561D0000}"/>
    <cellStyle name="Normal 8 3 2 2 6 3 2" xfId="15840" xr:uid="{9E6690CE-2D05-4C5D-850A-4ED692A31700}"/>
    <cellStyle name="Normal 8 3 2 2 6 4" xfId="11623" xr:uid="{A4E23D34-159E-44E8-B5A7-1A01166BF7DF}"/>
    <cellStyle name="Normal 8 3 2 2 7" xfId="2644" xr:uid="{00000000-0005-0000-0000-0000571D0000}"/>
    <cellStyle name="Normal 8 3 2 2 7 2" xfId="6927" xr:uid="{00000000-0005-0000-0000-0000581D0000}"/>
    <cellStyle name="Normal 8 3 2 2 7 2 2" xfId="16253" xr:uid="{161F2281-D81F-48C2-8029-D8784DC1EB47}"/>
    <cellStyle name="Normal 8 3 2 2 7 3" xfId="12036" xr:uid="{F2019DF0-0329-46DE-8B6D-FA4EF8490FFD}"/>
    <cellStyle name="Normal 8 3 2 2 8" xfId="4862" xr:uid="{00000000-0005-0000-0000-0000591D0000}"/>
    <cellStyle name="Normal 8 3 2 2 8 2" xfId="14188" xr:uid="{00B863D6-1F9B-40DF-980E-5C02B87569F1}"/>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04469E4D-0341-4D40-B491-E90F21D153ED}"/>
    <cellStyle name="Normal 8 3 2 3 2 2 3" xfId="12531" xr:uid="{AE4F5842-CBE0-45B2-9E4D-760F86DF9E42}"/>
    <cellStyle name="Normal 8 3 2 3 2 3" xfId="5277" xr:uid="{00000000-0005-0000-0000-00005E1D0000}"/>
    <cellStyle name="Normal 8 3 2 3 2 3 2" xfId="14603" xr:uid="{5F3F6F05-BA17-4BC2-9650-D272B0EA38F0}"/>
    <cellStyle name="Normal 8 3 2 3 2 4" xfId="9469" xr:uid="{7CA6C380-A6E9-4AF4-A29A-E40C8E9B5B5F}"/>
    <cellStyle name="Normal 8 3 2 3 2 5" xfId="10386" xr:uid="{14DDAC9B-3DB8-4810-8C4B-ABDE08BE3310}"/>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1441C91C-7A06-4C46-B101-51FAC2CAE276}"/>
    <cellStyle name="Normal 8 3 2 3 3 2 3" xfId="12944" xr:uid="{C008DCCA-071D-4EDB-B69C-397F1B25DA82}"/>
    <cellStyle name="Normal 8 3 2 3 3 3" xfId="5690" xr:uid="{00000000-0005-0000-0000-0000621D0000}"/>
    <cellStyle name="Normal 8 3 2 3 3 3 2" xfId="15016" xr:uid="{9F055D70-D80C-43D3-AF1F-32CBADAB48B7}"/>
    <cellStyle name="Normal 8 3 2 3 3 4" xfId="10799" xr:uid="{6AD206C7-15A3-4066-A47D-B1A24C6721F0}"/>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54C1FA25-FA62-442C-8F47-61282FC902D7}"/>
    <cellStyle name="Normal 8 3 2 3 4 2 3" xfId="13357" xr:uid="{11F55199-4953-4428-B43E-B85E9C3369F6}"/>
    <cellStyle name="Normal 8 3 2 3 4 3" xfId="6103" xr:uid="{00000000-0005-0000-0000-0000661D0000}"/>
    <cellStyle name="Normal 8 3 2 3 4 3 2" xfId="15429" xr:uid="{2B4B4578-7463-41BB-921B-454EF4212C61}"/>
    <cellStyle name="Normal 8 3 2 3 4 4" xfId="11212" xr:uid="{E5AA8675-00C7-49B9-8EB6-367BC0838B8E}"/>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65C7EE6C-CDEE-4A0E-BB1E-18C87C13FC96}"/>
    <cellStyle name="Normal 8 3 2 3 5 2 3" xfId="13770" xr:uid="{B4C05988-BF9B-4FBB-9BE7-1076616C8558}"/>
    <cellStyle name="Normal 8 3 2 3 5 3" xfId="6516" xr:uid="{00000000-0005-0000-0000-00006A1D0000}"/>
    <cellStyle name="Normal 8 3 2 3 5 3 2" xfId="15842" xr:uid="{F9E62231-7E78-42D7-AFDE-518EC10AC573}"/>
    <cellStyle name="Normal 8 3 2 3 5 4" xfId="11625" xr:uid="{3DC64CF5-39B8-426B-A920-8635146192E0}"/>
    <cellStyle name="Normal 8 3 2 3 6" xfId="2646" xr:uid="{00000000-0005-0000-0000-00006B1D0000}"/>
    <cellStyle name="Normal 8 3 2 3 6 2" xfId="6929" xr:uid="{00000000-0005-0000-0000-00006C1D0000}"/>
    <cellStyle name="Normal 8 3 2 3 6 2 2" xfId="16255" xr:uid="{AA8F7975-E589-4C83-B084-73A4F3FAAB75}"/>
    <cellStyle name="Normal 8 3 2 3 6 3" xfId="12038" xr:uid="{F7A93F10-865A-46D6-9786-0F7A2BC6546A}"/>
    <cellStyle name="Normal 8 3 2 3 7" xfId="4864" xr:uid="{00000000-0005-0000-0000-00006D1D0000}"/>
    <cellStyle name="Normal 8 3 2 3 7 2" xfId="14190" xr:uid="{536874B8-6129-4683-A4E4-A3B76DB17B2C}"/>
    <cellStyle name="Normal 8 3 2 3 8" xfId="9044" xr:uid="{5ED49706-9CA9-4EE9-B01D-112CD1DB587C}"/>
    <cellStyle name="Normal 8 3 2 3 9" xfId="9973" xr:uid="{A3572EA4-4BDA-4665-8AFA-42223D779A49}"/>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6C3A2F94-A6D1-4CCB-AC07-4AADB41A6CBF}"/>
    <cellStyle name="Normal 8 3 2 4 2 3" xfId="12528" xr:uid="{A1D1CC95-12B0-49FB-98F9-0C7A6E24349B}"/>
    <cellStyle name="Normal 8 3 2 4 3" xfId="5274" xr:uid="{00000000-0005-0000-0000-0000711D0000}"/>
    <cellStyle name="Normal 8 3 2 4 3 2" xfId="14600" xr:uid="{A6B3FFCE-8D5A-4377-B717-2E3A5D304FD3}"/>
    <cellStyle name="Normal 8 3 2 4 4" xfId="9262" xr:uid="{8842595C-CD28-4B10-9BE6-37883B4C2AA9}"/>
    <cellStyle name="Normal 8 3 2 4 5" xfId="10383" xr:uid="{24D01CB5-0DDA-4992-AAF1-231494B1E026}"/>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614DF9DC-5CCF-4FCF-8A92-F8A9409C1D1D}"/>
    <cellStyle name="Normal 8 3 2 5 2 3" xfId="12941" xr:uid="{3E816B3F-ED1D-437B-9898-CB5317E6594E}"/>
    <cellStyle name="Normal 8 3 2 5 3" xfId="5687" xr:uid="{00000000-0005-0000-0000-0000751D0000}"/>
    <cellStyle name="Normal 8 3 2 5 3 2" xfId="15013" xr:uid="{B22D07DB-27B5-42AD-9140-F8ED56C63E6A}"/>
    <cellStyle name="Normal 8 3 2 5 4" xfId="10796" xr:uid="{A8630E80-8669-4FF9-89F5-305E5E6F56D9}"/>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D25EB73F-49AB-423D-BDD7-7F5B98948EAF}"/>
    <cellStyle name="Normal 8 3 2 6 2 3" xfId="13354" xr:uid="{0EDDD240-D71C-4A0B-B978-3F91C411AA4D}"/>
    <cellStyle name="Normal 8 3 2 6 3" xfId="6100" xr:uid="{00000000-0005-0000-0000-0000791D0000}"/>
    <cellStyle name="Normal 8 3 2 6 3 2" xfId="15426" xr:uid="{EBFF371E-D0E1-4CAC-8226-723B189FB762}"/>
    <cellStyle name="Normal 8 3 2 6 4" xfId="11209" xr:uid="{F98FF7BD-CC75-4063-9A9A-A15D592CF30B}"/>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F4529D92-2520-40B8-AC85-B28446731FAC}"/>
    <cellStyle name="Normal 8 3 2 7 2 3" xfId="13767" xr:uid="{84250AEE-BBC2-4751-8060-9062D023B748}"/>
    <cellStyle name="Normal 8 3 2 7 3" xfId="6513" xr:uid="{00000000-0005-0000-0000-00007D1D0000}"/>
    <cellStyle name="Normal 8 3 2 7 3 2" xfId="15839" xr:uid="{9CE0C596-69B0-4213-91D2-4778423F2D0B}"/>
    <cellStyle name="Normal 8 3 2 7 4" xfId="11622" xr:uid="{F9821557-554D-4BBA-A11F-03BA781A59F5}"/>
    <cellStyle name="Normal 8 3 2 8" xfId="2643" xr:uid="{00000000-0005-0000-0000-00007E1D0000}"/>
    <cellStyle name="Normal 8 3 2 8 2" xfId="6926" xr:uid="{00000000-0005-0000-0000-00007F1D0000}"/>
    <cellStyle name="Normal 8 3 2 8 2 2" xfId="16252" xr:uid="{23E73049-413A-4666-B0BA-1F979385BD70}"/>
    <cellStyle name="Normal 8 3 2 8 3" xfId="12035" xr:uid="{A4B0A576-E8FA-4CE9-8C0F-67ACD3F413E6}"/>
    <cellStyle name="Normal 8 3 2 9" xfId="4861" xr:uid="{00000000-0005-0000-0000-0000801D0000}"/>
    <cellStyle name="Normal 8 3 2 9 2" xfId="14187" xr:uid="{A9449B01-9610-43F8-89D9-97E23AE80FD3}"/>
    <cellStyle name="Normal 8 3 3" xfId="500" xr:uid="{00000000-0005-0000-0000-0000811D0000}"/>
    <cellStyle name="Normal 8 3 3 10" xfId="9974" xr:uid="{0D8910C4-BC72-4C5B-BF7F-5D4681DF2E79}"/>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290856D7-D5B1-48AE-BF2E-044DE7DCA372}"/>
    <cellStyle name="Normal 8 3 3 2 2 2 3" xfId="12533" xr:uid="{A47CDA86-7BD5-4A10-90D2-1CCB455D3A17}"/>
    <cellStyle name="Normal 8 3 3 2 2 3" xfId="5279" xr:uid="{00000000-0005-0000-0000-0000861D0000}"/>
    <cellStyle name="Normal 8 3 3 2 2 3 2" xfId="14605" xr:uid="{1EA5C0FF-FCF7-4ABC-9001-4B7696BD24DA}"/>
    <cellStyle name="Normal 8 3 3 2 2 4" xfId="9509" xr:uid="{3B4378D3-7C51-4B91-822B-758528BFF352}"/>
    <cellStyle name="Normal 8 3 3 2 2 5" xfId="10388" xr:uid="{178AE179-332D-4909-B241-818F354A37F6}"/>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6CB78449-3871-4CCD-BA4D-AE5E770ADCE2}"/>
    <cellStyle name="Normal 8 3 3 2 3 2 3" xfId="12946" xr:uid="{E0F0AC77-FD9F-48EA-B2AD-D507A0DDF079}"/>
    <cellStyle name="Normal 8 3 3 2 3 3" xfId="5692" xr:uid="{00000000-0005-0000-0000-00008A1D0000}"/>
    <cellStyle name="Normal 8 3 3 2 3 3 2" xfId="15018" xr:uid="{98F61223-567D-4439-B134-0A38912E708A}"/>
    <cellStyle name="Normal 8 3 3 2 3 4" xfId="10801" xr:uid="{3FC72C1A-67D5-40DD-9A30-FC793ACB2D9E}"/>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0C2E8410-F5C7-4A12-8488-C149352DC53D}"/>
    <cellStyle name="Normal 8 3 3 2 4 2 3" xfId="13359" xr:uid="{E24C585C-C0DE-46EF-AD8E-8C478E41F57F}"/>
    <cellStyle name="Normal 8 3 3 2 4 3" xfId="6105" xr:uid="{00000000-0005-0000-0000-00008E1D0000}"/>
    <cellStyle name="Normal 8 3 3 2 4 3 2" xfId="15431" xr:uid="{6F19A7B4-0D45-41C6-82A6-BFD71F9CDD48}"/>
    <cellStyle name="Normal 8 3 3 2 4 4" xfId="11214" xr:uid="{0E037C1F-2765-4E6E-928F-57C9B63FC621}"/>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350FC0C8-0D7F-4311-B6DC-85440AFF4F1E}"/>
    <cellStyle name="Normal 8 3 3 2 5 2 3" xfId="13772" xr:uid="{7CFF93CD-0A2B-4174-849E-52DBD9CC20A6}"/>
    <cellStyle name="Normal 8 3 3 2 5 3" xfId="6518" xr:uid="{00000000-0005-0000-0000-0000921D0000}"/>
    <cellStyle name="Normal 8 3 3 2 5 3 2" xfId="15844" xr:uid="{BE003D11-9994-4053-812F-7DC37ADADDB5}"/>
    <cellStyle name="Normal 8 3 3 2 5 4" xfId="11627" xr:uid="{94D8CD58-2A5D-4729-BF02-55ABF9296405}"/>
    <cellStyle name="Normal 8 3 3 2 6" xfId="2648" xr:uid="{00000000-0005-0000-0000-0000931D0000}"/>
    <cellStyle name="Normal 8 3 3 2 6 2" xfId="6931" xr:uid="{00000000-0005-0000-0000-0000941D0000}"/>
    <cellStyle name="Normal 8 3 3 2 6 2 2" xfId="16257" xr:uid="{6849B66F-F0E6-4F42-AABD-6E11DE2F142A}"/>
    <cellStyle name="Normal 8 3 3 2 6 3" xfId="12040" xr:uid="{0FB356C4-D62C-421A-A21E-7BBBA4E15AAF}"/>
    <cellStyle name="Normal 8 3 3 2 7" xfId="4866" xr:uid="{00000000-0005-0000-0000-0000951D0000}"/>
    <cellStyle name="Normal 8 3 3 2 7 2" xfId="14192" xr:uid="{46E7F0CB-947B-4F5D-801A-7C8A92B3A55B}"/>
    <cellStyle name="Normal 8 3 3 2 8" xfId="9084" xr:uid="{94243AB7-0454-4C95-8E94-054E46718167}"/>
    <cellStyle name="Normal 8 3 3 2 9" xfId="9975" xr:uid="{FDF42328-DD9B-4D07-B7F3-88AECD699151}"/>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92C90A9A-451E-4837-831F-59615BA2DEA6}"/>
    <cellStyle name="Normal 8 3 3 3 2 3" xfId="12532" xr:uid="{10A8AED6-7D27-4E46-AB32-9087C3F27190}"/>
    <cellStyle name="Normal 8 3 3 3 3" xfId="5278" xr:uid="{00000000-0005-0000-0000-0000991D0000}"/>
    <cellStyle name="Normal 8 3 3 3 3 2" xfId="14604" xr:uid="{10399114-8397-4B59-8FC2-2DE48D2F4E8D}"/>
    <cellStyle name="Normal 8 3 3 3 4" xfId="9302" xr:uid="{3985B908-2B56-4F9B-BEA3-8962926FD004}"/>
    <cellStyle name="Normal 8 3 3 3 5" xfId="10387" xr:uid="{32C0FF2F-6FB0-4311-9050-BF360D079395}"/>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F393502B-A18E-4349-84DF-4216670DCD5A}"/>
    <cellStyle name="Normal 8 3 3 4 2 3" xfId="12945" xr:uid="{0A34AB0A-2FFC-4BE1-9C89-86958EA0FC0C}"/>
    <cellStyle name="Normal 8 3 3 4 3" xfId="5691" xr:uid="{00000000-0005-0000-0000-00009D1D0000}"/>
    <cellStyle name="Normal 8 3 3 4 3 2" xfId="15017" xr:uid="{58207786-1D8B-4A1C-85AA-98894AFDD597}"/>
    <cellStyle name="Normal 8 3 3 4 4" xfId="10800" xr:uid="{10A0C288-0EBC-4548-84CB-29992CDAD715}"/>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E89A14E6-F34A-4E72-BDFC-9649402BC301}"/>
    <cellStyle name="Normal 8 3 3 5 2 3" xfId="13358" xr:uid="{85F69CB8-42E5-4DF2-ACCA-1C147DE76271}"/>
    <cellStyle name="Normal 8 3 3 5 3" xfId="6104" xr:uid="{00000000-0005-0000-0000-0000A11D0000}"/>
    <cellStyle name="Normal 8 3 3 5 3 2" xfId="15430" xr:uid="{3122128A-564C-4111-9DEE-3DA8C06B381F}"/>
    <cellStyle name="Normal 8 3 3 5 4" xfId="11213" xr:uid="{821FA844-5742-4B92-91D6-F0B4033D1E20}"/>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A10C0C2C-0B3E-414F-9FB0-D01AF0AC13A4}"/>
    <cellStyle name="Normal 8 3 3 6 2 3" xfId="13771" xr:uid="{2EEF107C-82E7-4DDD-AC53-9CBCC10F7188}"/>
    <cellStyle name="Normal 8 3 3 6 3" xfId="6517" xr:uid="{00000000-0005-0000-0000-0000A51D0000}"/>
    <cellStyle name="Normal 8 3 3 6 3 2" xfId="15843" xr:uid="{1826CD7B-804A-4769-82C0-5A13E2B370AB}"/>
    <cellStyle name="Normal 8 3 3 6 4" xfId="11626" xr:uid="{7AF8A557-3E3A-4813-83B7-2DF5AA841B6C}"/>
    <cellStyle name="Normal 8 3 3 7" xfId="2647" xr:uid="{00000000-0005-0000-0000-0000A61D0000}"/>
    <cellStyle name="Normal 8 3 3 7 2" xfId="6930" xr:uid="{00000000-0005-0000-0000-0000A71D0000}"/>
    <cellStyle name="Normal 8 3 3 7 2 2" xfId="16256" xr:uid="{F14CC768-2258-46CA-9521-EB71812EBAA1}"/>
    <cellStyle name="Normal 8 3 3 7 3" xfId="12039" xr:uid="{81B76B2B-0802-4C57-B2C6-7590FB94BB41}"/>
    <cellStyle name="Normal 8 3 3 8" xfId="4865" xr:uid="{00000000-0005-0000-0000-0000A81D0000}"/>
    <cellStyle name="Normal 8 3 3 8 2" xfId="14191" xr:uid="{4BAD19A7-FAE4-48B4-BE5A-AD9AFEA9004F}"/>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5B6C8DFB-E96F-4033-8332-A92417AB50A4}"/>
    <cellStyle name="Normal 8 3 4 2 2 3" xfId="12534" xr:uid="{8AFED393-B8B2-429F-8DA0-675B4F6EAF21}"/>
    <cellStyle name="Normal 8 3 4 2 3" xfId="5280" xr:uid="{00000000-0005-0000-0000-0000AD1D0000}"/>
    <cellStyle name="Normal 8 3 4 2 3 2" xfId="14606" xr:uid="{B7D77C5D-8ECA-46F2-8184-C4EA31C0605E}"/>
    <cellStyle name="Normal 8 3 4 2 4" xfId="9406" xr:uid="{8751BE45-E47B-4A0A-B0DE-04C14FAEA88D}"/>
    <cellStyle name="Normal 8 3 4 2 5" xfId="10389" xr:uid="{DDFD0198-478E-427A-806A-4E90AE4115C8}"/>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3CA50F5A-6050-4E3D-83F2-3D5BBD48A7E8}"/>
    <cellStyle name="Normal 8 3 4 3 2 3" xfId="12947" xr:uid="{2EE57033-047D-4B71-85B8-EFB0FA78AEE0}"/>
    <cellStyle name="Normal 8 3 4 3 3" xfId="5693" xr:uid="{00000000-0005-0000-0000-0000B11D0000}"/>
    <cellStyle name="Normal 8 3 4 3 3 2" xfId="15019" xr:uid="{D1A63B68-03BB-48A3-9E4D-E72BB9B32FC2}"/>
    <cellStyle name="Normal 8 3 4 3 4" xfId="10802" xr:uid="{4C41A068-85ED-45C9-80E7-5A17FDBEAD65}"/>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2220CA49-37A7-4AD8-A5C3-FD1F2946673F}"/>
    <cellStyle name="Normal 8 3 4 4 2 3" xfId="13360" xr:uid="{55756BF0-9270-4166-893F-707185D793D2}"/>
    <cellStyle name="Normal 8 3 4 4 3" xfId="6106" xr:uid="{00000000-0005-0000-0000-0000B51D0000}"/>
    <cellStyle name="Normal 8 3 4 4 3 2" xfId="15432" xr:uid="{C226E661-799B-4E18-8BEA-E34C2CCBA0E4}"/>
    <cellStyle name="Normal 8 3 4 4 4" xfId="11215" xr:uid="{A5371C79-D2BF-4434-AEB8-DD0DAE35D68B}"/>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02E2A160-FF37-47E7-B05F-AEE5FDFAE779}"/>
    <cellStyle name="Normal 8 3 4 5 2 3" xfId="13773" xr:uid="{FE3427DE-EF96-43C4-B963-D64878ED894D}"/>
    <cellStyle name="Normal 8 3 4 5 3" xfId="6519" xr:uid="{00000000-0005-0000-0000-0000B91D0000}"/>
    <cellStyle name="Normal 8 3 4 5 3 2" xfId="15845" xr:uid="{FC875147-669C-4238-B4E9-B31BC5AED7E7}"/>
    <cellStyle name="Normal 8 3 4 5 4" xfId="11628" xr:uid="{714F1AC8-FD50-4ED9-9767-3FC1586229D8}"/>
    <cellStyle name="Normal 8 3 4 6" xfId="2649" xr:uid="{00000000-0005-0000-0000-0000BA1D0000}"/>
    <cellStyle name="Normal 8 3 4 6 2" xfId="6932" xr:uid="{00000000-0005-0000-0000-0000BB1D0000}"/>
    <cellStyle name="Normal 8 3 4 6 2 2" xfId="16258" xr:uid="{890C6480-45EF-4BE5-B87D-C43410BD3AC8}"/>
    <cellStyle name="Normal 8 3 4 6 3" xfId="12041" xr:uid="{328A8AA9-3DB4-49B5-BAB3-0DF3F8E6B511}"/>
    <cellStyle name="Normal 8 3 4 7" xfId="4867" xr:uid="{00000000-0005-0000-0000-0000BC1D0000}"/>
    <cellStyle name="Normal 8 3 4 7 2" xfId="14193" xr:uid="{4349CC68-422A-47CD-8232-D600C43837AD}"/>
    <cellStyle name="Normal 8 3 4 8" xfId="8981" xr:uid="{BEE184E9-ECE6-4107-B29A-CC8BC7F28FA3}"/>
    <cellStyle name="Normal 8 3 4 9" xfId="9976" xr:uid="{1E6FC91D-A3DF-404B-AB0B-12EE89678FCE}"/>
    <cellStyle name="Normal 8 3 5" xfId="962" xr:uid="{00000000-0005-0000-0000-0000BD1D0000}"/>
    <cellStyle name="Normal 8 3 5 2" xfId="3196" xr:uid="{00000000-0005-0000-0000-0000BE1D0000}"/>
    <cellStyle name="Normal 8 3 5 2 2" xfId="7418" xr:uid="{00000000-0005-0000-0000-0000BF1D0000}"/>
    <cellStyle name="Normal 8 3 5 2 2 2" xfId="16744" xr:uid="{3F10B246-DD60-41C7-A4BC-DB6503148CCB}"/>
    <cellStyle name="Normal 8 3 5 2 3" xfId="12527" xr:uid="{C9E30B03-C9AD-4321-8293-18896185596B}"/>
    <cellStyle name="Normal 8 3 5 3" xfId="5273" xr:uid="{00000000-0005-0000-0000-0000C01D0000}"/>
    <cellStyle name="Normal 8 3 5 3 2" xfId="14599" xr:uid="{8BE0AA6F-50F7-466F-9F18-F3C469F9A5C8}"/>
    <cellStyle name="Normal 8 3 5 4" xfId="9198" xr:uid="{FA5A5C79-C3AC-4E17-9344-90C4E411EE0B}"/>
    <cellStyle name="Normal 8 3 5 5" xfId="10382" xr:uid="{B67F9E11-C9A9-44EF-8B2A-0DB277263DBA}"/>
    <cellStyle name="Normal 8 3 6" xfId="1379" xr:uid="{00000000-0005-0000-0000-0000C11D0000}"/>
    <cellStyle name="Normal 8 3 6 2" xfId="3609" xr:uid="{00000000-0005-0000-0000-0000C21D0000}"/>
    <cellStyle name="Normal 8 3 6 2 2" xfId="7831" xr:uid="{00000000-0005-0000-0000-0000C31D0000}"/>
    <cellStyle name="Normal 8 3 6 2 2 2" xfId="17157" xr:uid="{87DF84FD-E938-4CFB-A7FB-05C45D795430}"/>
    <cellStyle name="Normal 8 3 6 2 3" xfId="12940" xr:uid="{FAE5B3E2-2D31-41DE-854E-42CF3D36BF1D}"/>
    <cellStyle name="Normal 8 3 6 3" xfId="5686" xr:uid="{00000000-0005-0000-0000-0000C41D0000}"/>
    <cellStyle name="Normal 8 3 6 3 2" xfId="15012" xr:uid="{E9CFEAD2-8196-4045-A5CF-774B4C2F26D2}"/>
    <cellStyle name="Normal 8 3 6 4" xfId="10795" xr:uid="{79FFBE69-5D9D-4683-BA38-66E4A7CC8C35}"/>
    <cellStyle name="Normal 8 3 7" xfId="1792" xr:uid="{00000000-0005-0000-0000-0000C51D0000}"/>
    <cellStyle name="Normal 8 3 7 2" xfId="4022" xr:uid="{00000000-0005-0000-0000-0000C61D0000}"/>
    <cellStyle name="Normal 8 3 7 2 2" xfId="8244" xr:uid="{00000000-0005-0000-0000-0000C71D0000}"/>
    <cellStyle name="Normal 8 3 7 2 2 2" xfId="17570" xr:uid="{32BDB111-4F0D-423C-9121-FFD679A9730C}"/>
    <cellStyle name="Normal 8 3 7 2 3" xfId="13353" xr:uid="{36A4BF24-AEC6-414F-B0A0-22A8BD533744}"/>
    <cellStyle name="Normal 8 3 7 3" xfId="6099" xr:uid="{00000000-0005-0000-0000-0000C81D0000}"/>
    <cellStyle name="Normal 8 3 7 3 2" xfId="15425" xr:uid="{97BB4488-1567-4DEE-A5B0-E7B63863EE94}"/>
    <cellStyle name="Normal 8 3 7 4" xfId="11208" xr:uid="{8397F687-6E6B-45E7-8BB0-107BEBDCE3C5}"/>
    <cellStyle name="Normal 8 3 8" xfId="2206" xr:uid="{00000000-0005-0000-0000-0000C91D0000}"/>
    <cellStyle name="Normal 8 3 8 2" xfId="4435" xr:uid="{00000000-0005-0000-0000-0000CA1D0000}"/>
    <cellStyle name="Normal 8 3 8 2 2" xfId="8657" xr:uid="{00000000-0005-0000-0000-0000CB1D0000}"/>
    <cellStyle name="Normal 8 3 8 2 2 2" xfId="17983" xr:uid="{BCD9DD8F-C318-427A-B952-B2639965913C}"/>
    <cellStyle name="Normal 8 3 8 2 3" xfId="13766" xr:uid="{AA276AA9-00BC-43F1-800F-7A6F364B44AF}"/>
    <cellStyle name="Normal 8 3 8 3" xfId="6512" xr:uid="{00000000-0005-0000-0000-0000CC1D0000}"/>
    <cellStyle name="Normal 8 3 8 3 2" xfId="15838" xr:uid="{0CD58C7A-E352-40D2-A4CC-E27F7F391752}"/>
    <cellStyle name="Normal 8 3 8 4" xfId="11621" xr:uid="{BC279C2A-4724-433D-B580-4A217DCE3A80}"/>
    <cellStyle name="Normal 8 3 9" xfId="2642" xr:uid="{00000000-0005-0000-0000-0000CD1D0000}"/>
    <cellStyle name="Normal 8 3 9 2" xfId="6925" xr:uid="{00000000-0005-0000-0000-0000CE1D0000}"/>
    <cellStyle name="Normal 8 3 9 2 2" xfId="16251" xr:uid="{BEC82967-41BD-4EE2-9FCC-76F0BEEA2B81}"/>
    <cellStyle name="Normal 8 3 9 3" xfId="12034" xr:uid="{35534DAC-6398-44B4-9893-D01F1601487C}"/>
    <cellStyle name="Normal 8 4" xfId="503" xr:uid="{00000000-0005-0000-0000-0000CF1D0000}"/>
    <cellStyle name="Normal 8 4 10" xfId="8834" xr:uid="{78848A4E-06FA-4050-B553-A3A7DEA1B047}"/>
    <cellStyle name="Normal 8 4 11" xfId="9977" xr:uid="{9433B440-3D94-485F-929E-E928552800D9}"/>
    <cellStyle name="Normal 8 4 2" xfId="504" xr:uid="{00000000-0005-0000-0000-0000D01D0000}"/>
    <cellStyle name="Normal 8 4 2 10" xfId="9978" xr:uid="{515D3FF4-C7FC-422E-B671-33E5B5DC88C5}"/>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4C9F0DC6-1D28-4E5C-8F93-5FF14EC99E7F}"/>
    <cellStyle name="Normal 8 4 2 2 2 2 3" xfId="12537" xr:uid="{E9C46555-EC9A-44CB-B485-9E10915AC548}"/>
    <cellStyle name="Normal 8 4 2 2 2 3" xfId="5283" xr:uid="{00000000-0005-0000-0000-0000D51D0000}"/>
    <cellStyle name="Normal 8 4 2 2 2 3 2" xfId="14609" xr:uid="{E4737F31-96F9-4A24-B21B-CB235D707EA4}"/>
    <cellStyle name="Normal 8 4 2 2 2 4" xfId="9569" xr:uid="{F21122F8-27BB-4D46-891E-281F736F5353}"/>
    <cellStyle name="Normal 8 4 2 2 2 5" xfId="10392" xr:uid="{8FAB21D2-C406-4459-904B-E3CBC108DE23}"/>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54AFD68E-CE92-4619-81B2-CFEC5237D931}"/>
    <cellStyle name="Normal 8 4 2 2 3 2 3" xfId="12950" xr:uid="{3BB4212B-1A1E-4744-B06B-E9D12E2D2ABD}"/>
    <cellStyle name="Normal 8 4 2 2 3 3" xfId="5696" xr:uid="{00000000-0005-0000-0000-0000D91D0000}"/>
    <cellStyle name="Normal 8 4 2 2 3 3 2" xfId="15022" xr:uid="{9069EAC2-84CB-4C2E-88CA-DDE2F8D946DB}"/>
    <cellStyle name="Normal 8 4 2 2 3 4" xfId="10805" xr:uid="{84F155E3-CE1B-4A82-A734-9059A7B7D892}"/>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508AD3C8-B7CA-4599-8947-811733FC8AE2}"/>
    <cellStyle name="Normal 8 4 2 2 4 2 3" xfId="13363" xr:uid="{6461AEA9-6361-482B-9433-17D3A2830FD2}"/>
    <cellStyle name="Normal 8 4 2 2 4 3" xfId="6109" xr:uid="{00000000-0005-0000-0000-0000DD1D0000}"/>
    <cellStyle name="Normal 8 4 2 2 4 3 2" xfId="15435" xr:uid="{0B13E942-600A-4D1E-9301-AF169EDEF576}"/>
    <cellStyle name="Normal 8 4 2 2 4 4" xfId="11218" xr:uid="{32ABB34C-1613-4271-B271-0FD55493F69F}"/>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5D1AACCC-BB0F-472B-94E2-A8247463A397}"/>
    <cellStyle name="Normal 8 4 2 2 5 2 3" xfId="13776" xr:uid="{09CE045A-FBDC-4B43-8A30-E1564FBB292F}"/>
    <cellStyle name="Normal 8 4 2 2 5 3" xfId="6522" xr:uid="{00000000-0005-0000-0000-0000E11D0000}"/>
    <cellStyle name="Normal 8 4 2 2 5 3 2" xfId="15848" xr:uid="{06AA4E00-C952-4416-A964-9128276D31D2}"/>
    <cellStyle name="Normal 8 4 2 2 5 4" xfId="11631" xr:uid="{8DC62100-A40E-4582-A47D-56080E454F01}"/>
    <cellStyle name="Normal 8 4 2 2 6" xfId="2652" xr:uid="{00000000-0005-0000-0000-0000E21D0000}"/>
    <cellStyle name="Normal 8 4 2 2 6 2" xfId="6935" xr:uid="{00000000-0005-0000-0000-0000E31D0000}"/>
    <cellStyle name="Normal 8 4 2 2 6 2 2" xfId="16261" xr:uid="{C5FB3EBD-C6B1-4BDC-94A5-26F4909BCA3F}"/>
    <cellStyle name="Normal 8 4 2 2 6 3" xfId="12044" xr:uid="{39BDD612-D905-4A25-9D80-8E7F1455F8CA}"/>
    <cellStyle name="Normal 8 4 2 2 7" xfId="4870" xr:uid="{00000000-0005-0000-0000-0000E41D0000}"/>
    <cellStyle name="Normal 8 4 2 2 7 2" xfId="14196" xr:uid="{F9A97688-4204-4A97-9558-5F7FFB6CE751}"/>
    <cellStyle name="Normal 8 4 2 2 8" xfId="9144" xr:uid="{EF6B0978-3DE8-47DC-990C-0B47AAC8F1DC}"/>
    <cellStyle name="Normal 8 4 2 2 9" xfId="9979" xr:uid="{8355F521-03BA-4869-A1C1-A02BB5D0523C}"/>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73D9D44A-3820-4ACE-A363-64BA2D294D5D}"/>
    <cellStyle name="Normal 8 4 2 3 2 3" xfId="12536" xr:uid="{9F89CCAA-D67E-4676-BF68-3D094C39768B}"/>
    <cellStyle name="Normal 8 4 2 3 3" xfId="5282" xr:uid="{00000000-0005-0000-0000-0000E81D0000}"/>
    <cellStyle name="Normal 8 4 2 3 3 2" xfId="14608" xr:uid="{7E542076-F7BC-4250-8580-FAA7EBD1746A}"/>
    <cellStyle name="Normal 8 4 2 3 4" xfId="9362" xr:uid="{206856BB-FDDB-4012-ABFE-5E991E477A14}"/>
    <cellStyle name="Normal 8 4 2 3 5" xfId="10391" xr:uid="{380E0BB6-3E7E-41EC-845E-B1A65FED5CFD}"/>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8BBDC9C1-AE8C-486B-BF10-E2B1182BA464}"/>
    <cellStyle name="Normal 8 4 2 4 2 3" xfId="12949" xr:uid="{1A34AF85-F008-48E1-85F8-FA074EC9AF91}"/>
    <cellStyle name="Normal 8 4 2 4 3" xfId="5695" xr:uid="{00000000-0005-0000-0000-0000EC1D0000}"/>
    <cellStyle name="Normal 8 4 2 4 3 2" xfId="15021" xr:uid="{36AB13A0-1B26-4B57-A12C-901BA0D662A7}"/>
    <cellStyle name="Normal 8 4 2 4 4" xfId="10804" xr:uid="{D73B9FDE-AE85-4D8F-8DED-E0535B2D3ECC}"/>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C619DA32-0F71-4DB2-AB39-B33E5DDF8E06}"/>
    <cellStyle name="Normal 8 4 2 5 2 3" xfId="13362" xr:uid="{35A5C1F8-1808-4E3A-9FF3-DBA7C183539A}"/>
    <cellStyle name="Normal 8 4 2 5 3" xfId="6108" xr:uid="{00000000-0005-0000-0000-0000F01D0000}"/>
    <cellStyle name="Normal 8 4 2 5 3 2" xfId="15434" xr:uid="{C7A1D7B7-70B2-4CB6-84B2-9B581ECFDE26}"/>
    <cellStyle name="Normal 8 4 2 5 4" xfId="11217" xr:uid="{75C3FA92-5248-47EE-B740-4BB971DCFD12}"/>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CAB03DA8-3C81-43D9-AC65-AC0EFAF2136D}"/>
    <cellStyle name="Normal 8 4 2 6 2 3" xfId="13775" xr:uid="{2928A32F-4151-445A-BBD4-E97BA85A6FF0}"/>
    <cellStyle name="Normal 8 4 2 6 3" xfId="6521" xr:uid="{00000000-0005-0000-0000-0000F41D0000}"/>
    <cellStyle name="Normal 8 4 2 6 3 2" xfId="15847" xr:uid="{7F764749-1BAD-4466-A6B2-49165DB287A7}"/>
    <cellStyle name="Normal 8 4 2 6 4" xfId="11630" xr:uid="{9D67F51C-FBDE-4B87-A758-A6ED4EFF19B8}"/>
    <cellStyle name="Normal 8 4 2 7" xfId="2651" xr:uid="{00000000-0005-0000-0000-0000F51D0000}"/>
    <cellStyle name="Normal 8 4 2 7 2" xfId="6934" xr:uid="{00000000-0005-0000-0000-0000F61D0000}"/>
    <cellStyle name="Normal 8 4 2 7 2 2" xfId="16260" xr:uid="{3DB9DA6E-D3B8-40FD-9C67-08B1AE09BA5E}"/>
    <cellStyle name="Normal 8 4 2 7 3" xfId="12043" xr:uid="{D739E8B0-F9CF-4AEC-AB4F-637BB6A70FDA}"/>
    <cellStyle name="Normal 8 4 2 8" xfId="4869" xr:uid="{00000000-0005-0000-0000-0000F71D0000}"/>
    <cellStyle name="Normal 8 4 2 8 2" xfId="14195" xr:uid="{12DB569E-3D0E-4019-B1FC-9D6A63436EBC}"/>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2A5D9334-D66B-4540-A917-708390429357}"/>
    <cellStyle name="Normal 8 4 3 2 2 3" xfId="12538" xr:uid="{84ABB23F-AFFF-4807-B4CE-0459A661F10F}"/>
    <cellStyle name="Normal 8 4 3 2 3" xfId="5284" xr:uid="{00000000-0005-0000-0000-0000FC1D0000}"/>
    <cellStyle name="Normal 8 4 3 2 3 2" xfId="14610" xr:uid="{B0B85A37-CEFF-4296-B507-31C7CA50E846}"/>
    <cellStyle name="Normal 8 4 3 2 4" xfId="9466" xr:uid="{4C42748F-6D34-4D0D-8AE2-FFD5C0CBE26F}"/>
    <cellStyle name="Normal 8 4 3 2 5" xfId="10393" xr:uid="{5974D0A9-D21B-448F-B5FE-77DD53AF83D3}"/>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AF3EBCF5-1001-4D3E-871D-10D09A1B1AE4}"/>
    <cellStyle name="Normal 8 4 3 3 2 3" xfId="12951" xr:uid="{C28141F3-49E2-4622-BBBB-D5B4B81FA370}"/>
    <cellStyle name="Normal 8 4 3 3 3" xfId="5697" xr:uid="{00000000-0005-0000-0000-0000001E0000}"/>
    <cellStyle name="Normal 8 4 3 3 3 2" xfId="15023" xr:uid="{30F63FE4-3F8B-42E4-AEA4-76C695B20BB8}"/>
    <cellStyle name="Normal 8 4 3 3 4" xfId="10806" xr:uid="{9380FE2F-ADE1-4D82-B69E-1892990496F3}"/>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05337537-4C01-4501-920B-387EEBC7D734}"/>
    <cellStyle name="Normal 8 4 3 4 2 3" xfId="13364" xr:uid="{C5C7B836-DE5B-476F-B003-5941FD29FCC0}"/>
    <cellStyle name="Normal 8 4 3 4 3" xfId="6110" xr:uid="{00000000-0005-0000-0000-0000041E0000}"/>
    <cellStyle name="Normal 8 4 3 4 3 2" xfId="15436" xr:uid="{513E795D-8FE1-466D-BC96-24CBA94ED675}"/>
    <cellStyle name="Normal 8 4 3 4 4" xfId="11219" xr:uid="{3E63E270-FB74-474C-B8A7-67659F7FE1F9}"/>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84D01A06-3E68-47C1-A502-EBEF5FD0AC68}"/>
    <cellStyle name="Normal 8 4 3 5 2 3" xfId="13777" xr:uid="{FC321497-3B11-456C-8880-57FD4CF113F6}"/>
    <cellStyle name="Normal 8 4 3 5 3" xfId="6523" xr:uid="{00000000-0005-0000-0000-0000081E0000}"/>
    <cellStyle name="Normal 8 4 3 5 3 2" xfId="15849" xr:uid="{904E4E2E-3C6F-4D78-ACBC-412EF41CB6FA}"/>
    <cellStyle name="Normal 8 4 3 5 4" xfId="11632" xr:uid="{17E19DBA-E765-4357-A07B-4A5DFB4A0EA4}"/>
    <cellStyle name="Normal 8 4 3 6" xfId="2653" xr:uid="{00000000-0005-0000-0000-0000091E0000}"/>
    <cellStyle name="Normal 8 4 3 6 2" xfId="6936" xr:uid="{00000000-0005-0000-0000-00000A1E0000}"/>
    <cellStyle name="Normal 8 4 3 6 2 2" xfId="16262" xr:uid="{C8667BAE-06D0-4C9D-B0FD-371FD890B098}"/>
    <cellStyle name="Normal 8 4 3 6 3" xfId="12045" xr:uid="{94C3E04B-2F49-41D8-A245-83F23121916E}"/>
    <cellStyle name="Normal 8 4 3 7" xfId="4871" xr:uid="{00000000-0005-0000-0000-00000B1E0000}"/>
    <cellStyle name="Normal 8 4 3 7 2" xfId="14197" xr:uid="{FA7DA68A-CC20-4CC6-9800-47785DB151E0}"/>
    <cellStyle name="Normal 8 4 3 8" xfId="9041" xr:uid="{3EA15F1E-D38A-4BB8-BEC6-98D9A94BB79B}"/>
    <cellStyle name="Normal 8 4 3 9" xfId="9980" xr:uid="{ACB86AD2-2CED-4CB7-A82B-3F7138D4A961}"/>
    <cellStyle name="Normal 8 4 4" xfId="970" xr:uid="{00000000-0005-0000-0000-00000C1E0000}"/>
    <cellStyle name="Normal 8 4 4 2" xfId="3204" xr:uid="{00000000-0005-0000-0000-00000D1E0000}"/>
    <cellStyle name="Normal 8 4 4 2 2" xfId="7426" xr:uid="{00000000-0005-0000-0000-00000E1E0000}"/>
    <cellStyle name="Normal 8 4 4 2 2 2" xfId="16752" xr:uid="{6C4CA270-182E-4032-84CE-E0AB6D932762}"/>
    <cellStyle name="Normal 8 4 4 2 3" xfId="12535" xr:uid="{0DC06BC2-EE7F-4F04-877F-1D9AE59261B4}"/>
    <cellStyle name="Normal 8 4 4 3" xfId="5281" xr:uid="{00000000-0005-0000-0000-00000F1E0000}"/>
    <cellStyle name="Normal 8 4 4 3 2" xfId="14607" xr:uid="{A53362FA-FDFA-4F3D-8C5A-561F9E7FEEBA}"/>
    <cellStyle name="Normal 8 4 4 4" xfId="9259" xr:uid="{45904BAA-3C39-482B-A2B6-0FB84C0B889C}"/>
    <cellStyle name="Normal 8 4 4 5" xfId="10390" xr:uid="{6E33AF60-EE3A-4437-9810-702E166CB172}"/>
    <cellStyle name="Normal 8 4 5" xfId="1387" xr:uid="{00000000-0005-0000-0000-0000101E0000}"/>
    <cellStyle name="Normal 8 4 5 2" xfId="3617" xr:uid="{00000000-0005-0000-0000-0000111E0000}"/>
    <cellStyle name="Normal 8 4 5 2 2" xfId="7839" xr:uid="{00000000-0005-0000-0000-0000121E0000}"/>
    <cellStyle name="Normal 8 4 5 2 2 2" xfId="17165" xr:uid="{CBE1CE16-14E7-482E-AB16-3D4446DCA607}"/>
    <cellStyle name="Normal 8 4 5 2 3" xfId="12948" xr:uid="{265CC925-EDE6-429E-AFD6-34D8E1A39928}"/>
    <cellStyle name="Normal 8 4 5 3" xfId="5694" xr:uid="{00000000-0005-0000-0000-0000131E0000}"/>
    <cellStyle name="Normal 8 4 5 3 2" xfId="15020" xr:uid="{E4F66112-C05F-4946-9103-2DA0907F4F3A}"/>
    <cellStyle name="Normal 8 4 5 4" xfId="10803" xr:uid="{81AD32F7-B6DC-42F5-B770-A295E59ABD1B}"/>
    <cellStyle name="Normal 8 4 6" xfId="1800" xr:uid="{00000000-0005-0000-0000-0000141E0000}"/>
    <cellStyle name="Normal 8 4 6 2" xfId="4030" xr:uid="{00000000-0005-0000-0000-0000151E0000}"/>
    <cellStyle name="Normal 8 4 6 2 2" xfId="8252" xr:uid="{00000000-0005-0000-0000-0000161E0000}"/>
    <cellStyle name="Normal 8 4 6 2 2 2" xfId="17578" xr:uid="{C9BBC051-A79A-40B7-8938-4137BD561E85}"/>
    <cellStyle name="Normal 8 4 6 2 3" xfId="13361" xr:uid="{3B6E8B38-42A0-467C-B055-CD63C4D52413}"/>
    <cellStyle name="Normal 8 4 6 3" xfId="6107" xr:uid="{00000000-0005-0000-0000-0000171E0000}"/>
    <cellStyle name="Normal 8 4 6 3 2" xfId="15433" xr:uid="{81BE5ADA-F945-4DF2-9D19-72A3A9E9C513}"/>
    <cellStyle name="Normal 8 4 6 4" xfId="11216" xr:uid="{B8C0BEB0-8BE8-4C80-AE15-CB45E0BFAA53}"/>
    <cellStyle name="Normal 8 4 7" xfId="2214" xr:uid="{00000000-0005-0000-0000-0000181E0000}"/>
    <cellStyle name="Normal 8 4 7 2" xfId="4443" xr:uid="{00000000-0005-0000-0000-0000191E0000}"/>
    <cellStyle name="Normal 8 4 7 2 2" xfId="8665" xr:uid="{00000000-0005-0000-0000-00001A1E0000}"/>
    <cellStyle name="Normal 8 4 7 2 2 2" xfId="17991" xr:uid="{0ECFFC68-6337-4C43-A502-70BB64A20078}"/>
    <cellStyle name="Normal 8 4 7 2 3" xfId="13774" xr:uid="{DEE85AFE-B940-45D6-91B7-DAAA40C141D3}"/>
    <cellStyle name="Normal 8 4 7 3" xfId="6520" xr:uid="{00000000-0005-0000-0000-00001B1E0000}"/>
    <cellStyle name="Normal 8 4 7 3 2" xfId="15846" xr:uid="{29538895-DAAE-4397-BA82-9897DC0106C0}"/>
    <cellStyle name="Normal 8 4 7 4" xfId="11629" xr:uid="{03615777-FB43-4108-A866-0933D5E67A9A}"/>
    <cellStyle name="Normal 8 4 8" xfId="2650" xr:uid="{00000000-0005-0000-0000-00001C1E0000}"/>
    <cellStyle name="Normal 8 4 8 2" xfId="6933" xr:uid="{00000000-0005-0000-0000-00001D1E0000}"/>
    <cellStyle name="Normal 8 4 8 2 2" xfId="16259" xr:uid="{045326FA-3D5E-440D-A66E-C90BC4F9E548}"/>
    <cellStyle name="Normal 8 4 8 3" xfId="12042" xr:uid="{17D8A065-E600-4A99-9291-6CA4CB9D97BC}"/>
    <cellStyle name="Normal 8 4 9" xfId="4868" xr:uid="{00000000-0005-0000-0000-00001E1E0000}"/>
    <cellStyle name="Normal 8 4 9 2" xfId="14194" xr:uid="{CB090BCB-711A-4A17-BDF0-6C4E0B03AA19}"/>
    <cellStyle name="Normal 8 5" xfId="507" xr:uid="{00000000-0005-0000-0000-00001F1E0000}"/>
    <cellStyle name="Normal 8 5 10" xfId="9981" xr:uid="{02945D34-8EC0-417D-92B1-8C49B4ED968B}"/>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E16B73C5-CC6E-40BE-ACD1-38E4B1603CE8}"/>
    <cellStyle name="Normal 8 5 2 2 2 3" xfId="12540" xr:uid="{6D2024D3-139C-459A-972B-0FD00068C764}"/>
    <cellStyle name="Normal 8 5 2 2 3" xfId="5286" xr:uid="{00000000-0005-0000-0000-0000241E0000}"/>
    <cellStyle name="Normal 8 5 2 2 3 2" xfId="14612" xr:uid="{74B85F31-5D04-4C3C-9577-ED62A6B62094}"/>
    <cellStyle name="Normal 8 5 2 2 4" xfId="9477" xr:uid="{62ED1F43-6081-4B0B-94C3-5999D37D11C7}"/>
    <cellStyle name="Normal 8 5 2 2 5" xfId="10395" xr:uid="{01979260-BE35-450D-BF4B-363A10942042}"/>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5903990B-0552-486E-B5F5-44A1D16389B0}"/>
    <cellStyle name="Normal 8 5 2 3 2 3" xfId="12953" xr:uid="{BDD3A0B7-0023-40EE-8B51-E3CBE5BA82E6}"/>
    <cellStyle name="Normal 8 5 2 3 3" xfId="5699" xr:uid="{00000000-0005-0000-0000-0000281E0000}"/>
    <cellStyle name="Normal 8 5 2 3 3 2" xfId="15025" xr:uid="{FBD02D35-74A1-4EDE-9E55-3FB54B6C681C}"/>
    <cellStyle name="Normal 8 5 2 3 4" xfId="10808" xr:uid="{31B64646-FC93-4F24-A58C-E659804B9AAC}"/>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5A21B6BC-AEB7-4942-8F80-915D4325CFC6}"/>
    <cellStyle name="Normal 8 5 2 4 2 3" xfId="13366" xr:uid="{B9EE3379-9FD1-4D98-AF22-4B7A70433469}"/>
    <cellStyle name="Normal 8 5 2 4 3" xfId="6112" xr:uid="{00000000-0005-0000-0000-00002C1E0000}"/>
    <cellStyle name="Normal 8 5 2 4 3 2" xfId="15438" xr:uid="{AC75A1BD-3369-40F8-A8EF-43849AF4470F}"/>
    <cellStyle name="Normal 8 5 2 4 4" xfId="11221" xr:uid="{04C6A394-8CED-4106-B441-E60642E7B748}"/>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B511A74F-2313-4EC1-9E26-E559F7BED3F8}"/>
    <cellStyle name="Normal 8 5 2 5 2 3" xfId="13779" xr:uid="{0E583F36-49CA-47C9-B366-5AB2442E1433}"/>
    <cellStyle name="Normal 8 5 2 5 3" xfId="6525" xr:uid="{00000000-0005-0000-0000-0000301E0000}"/>
    <cellStyle name="Normal 8 5 2 5 3 2" xfId="15851" xr:uid="{DF62E33A-5B4A-40CD-85C6-1CA2104453E5}"/>
    <cellStyle name="Normal 8 5 2 5 4" xfId="11634" xr:uid="{3C7C893B-815E-4E7B-9D41-66B5F4D5B746}"/>
    <cellStyle name="Normal 8 5 2 6" xfId="2655" xr:uid="{00000000-0005-0000-0000-0000311E0000}"/>
    <cellStyle name="Normal 8 5 2 6 2" xfId="6938" xr:uid="{00000000-0005-0000-0000-0000321E0000}"/>
    <cellStyle name="Normal 8 5 2 6 2 2" xfId="16264" xr:uid="{B19F2B2F-0611-4AB2-9850-92C8EA7371FC}"/>
    <cellStyle name="Normal 8 5 2 6 3" xfId="12047" xr:uid="{D1C13D71-80D2-4ED1-B60D-8CD507CA78FE}"/>
    <cellStyle name="Normal 8 5 2 7" xfId="4873" xr:uid="{00000000-0005-0000-0000-0000331E0000}"/>
    <cellStyle name="Normal 8 5 2 7 2" xfId="14199" xr:uid="{D11F8AF9-CD74-4BA7-BE38-A27B9D4D6222}"/>
    <cellStyle name="Normal 8 5 2 8" xfId="9052" xr:uid="{D754D15A-EECE-4975-9542-AF3C340304E3}"/>
    <cellStyle name="Normal 8 5 2 9" xfId="9982" xr:uid="{31E5D8D2-3476-41A5-870F-55415D2614DF}"/>
    <cellStyle name="Normal 8 5 3" xfId="974" xr:uid="{00000000-0005-0000-0000-0000341E0000}"/>
    <cellStyle name="Normal 8 5 3 2" xfId="3208" xr:uid="{00000000-0005-0000-0000-0000351E0000}"/>
    <cellStyle name="Normal 8 5 3 2 2" xfId="7430" xr:uid="{00000000-0005-0000-0000-0000361E0000}"/>
    <cellStyle name="Normal 8 5 3 2 2 2" xfId="16756" xr:uid="{B2F66254-1374-41AA-915D-B1F3D4BE0D85}"/>
    <cellStyle name="Normal 8 5 3 2 3" xfId="12539" xr:uid="{2844C497-9EE0-4780-9983-C7A5EECDA018}"/>
    <cellStyle name="Normal 8 5 3 3" xfId="5285" xr:uid="{00000000-0005-0000-0000-0000371E0000}"/>
    <cellStyle name="Normal 8 5 3 3 2" xfId="14611" xr:uid="{AC658DB9-4645-412E-A764-6585EBF24EB8}"/>
    <cellStyle name="Normal 8 5 3 4" xfId="9270" xr:uid="{88F9D262-71F2-4DD2-A7F6-B0DCE74ABD45}"/>
    <cellStyle name="Normal 8 5 3 5" xfId="10394" xr:uid="{49B2E9CB-63D8-4D59-8EE3-8BA3C4BD7EC8}"/>
    <cellStyle name="Normal 8 5 4" xfId="1391" xr:uid="{00000000-0005-0000-0000-0000381E0000}"/>
    <cellStyle name="Normal 8 5 4 2" xfId="3621" xr:uid="{00000000-0005-0000-0000-0000391E0000}"/>
    <cellStyle name="Normal 8 5 4 2 2" xfId="7843" xr:uid="{00000000-0005-0000-0000-00003A1E0000}"/>
    <cellStyle name="Normal 8 5 4 2 2 2" xfId="17169" xr:uid="{B1F6B85B-2AC1-4966-B781-1DFC681590F3}"/>
    <cellStyle name="Normal 8 5 4 2 3" xfId="12952" xr:uid="{CCC3B5CB-AAD1-484F-AF88-38F7DC11B474}"/>
    <cellStyle name="Normal 8 5 4 3" xfId="5698" xr:uid="{00000000-0005-0000-0000-00003B1E0000}"/>
    <cellStyle name="Normal 8 5 4 3 2" xfId="15024" xr:uid="{22F92838-F386-413B-BD39-4E8C12E4A401}"/>
    <cellStyle name="Normal 8 5 4 4" xfId="10807" xr:uid="{C9BFD082-E94F-4319-8A65-605E4A5DDB48}"/>
    <cellStyle name="Normal 8 5 5" xfId="1804" xr:uid="{00000000-0005-0000-0000-00003C1E0000}"/>
    <cellStyle name="Normal 8 5 5 2" xfId="4034" xr:uid="{00000000-0005-0000-0000-00003D1E0000}"/>
    <cellStyle name="Normal 8 5 5 2 2" xfId="8256" xr:uid="{00000000-0005-0000-0000-00003E1E0000}"/>
    <cellStyle name="Normal 8 5 5 2 2 2" xfId="17582" xr:uid="{2C69AE65-1E4D-4C29-B2F7-7EE8663A66C2}"/>
    <cellStyle name="Normal 8 5 5 2 3" xfId="13365" xr:uid="{BC1A2EE5-7088-4BFA-BF6B-D670E3EC03E2}"/>
    <cellStyle name="Normal 8 5 5 3" xfId="6111" xr:uid="{00000000-0005-0000-0000-00003F1E0000}"/>
    <cellStyle name="Normal 8 5 5 3 2" xfId="15437" xr:uid="{29E4BD0C-CF3F-4F13-8543-37FE0F59CC36}"/>
    <cellStyle name="Normal 8 5 5 4" xfId="11220" xr:uid="{B878A183-84E6-4D45-8685-FF94C7D52586}"/>
    <cellStyle name="Normal 8 5 6" xfId="2218" xr:uid="{00000000-0005-0000-0000-0000401E0000}"/>
    <cellStyle name="Normal 8 5 6 2" xfId="4447" xr:uid="{00000000-0005-0000-0000-0000411E0000}"/>
    <cellStyle name="Normal 8 5 6 2 2" xfId="8669" xr:uid="{00000000-0005-0000-0000-0000421E0000}"/>
    <cellStyle name="Normal 8 5 6 2 2 2" xfId="17995" xr:uid="{8230B42D-AB54-4EBD-A817-8DB71108DF19}"/>
    <cellStyle name="Normal 8 5 6 2 3" xfId="13778" xr:uid="{177E1B5D-673C-4030-A015-BC6F75B1BC18}"/>
    <cellStyle name="Normal 8 5 6 3" xfId="6524" xr:uid="{00000000-0005-0000-0000-0000431E0000}"/>
    <cellStyle name="Normal 8 5 6 3 2" xfId="15850" xr:uid="{D7B7331F-A210-47C6-9665-7538F0192771}"/>
    <cellStyle name="Normal 8 5 6 4" xfId="11633" xr:uid="{BAFC7F67-8A9D-49B8-A9D4-BB4D1E231313}"/>
    <cellStyle name="Normal 8 5 7" xfId="2654" xr:uid="{00000000-0005-0000-0000-0000441E0000}"/>
    <cellStyle name="Normal 8 5 7 2" xfId="6937" xr:uid="{00000000-0005-0000-0000-0000451E0000}"/>
    <cellStyle name="Normal 8 5 7 2 2" xfId="16263" xr:uid="{E6F05724-D9EA-4672-A4EA-A57BB3542E61}"/>
    <cellStyle name="Normal 8 5 7 3" xfId="12046" xr:uid="{A8650335-F30B-46C9-8522-2834A8D8A7C9}"/>
    <cellStyle name="Normal 8 5 8" xfId="4872" xr:uid="{00000000-0005-0000-0000-0000461E0000}"/>
    <cellStyle name="Normal 8 5 8 2" xfId="14198" xr:uid="{0DC934D6-93BE-49F4-ADB9-C27EEBB9EAA3}"/>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4E0A82D3-EEB7-46FF-B685-5EAACEF16F55}"/>
    <cellStyle name="Normal 8 6 2 2 3" xfId="12541" xr:uid="{6C5D0FA8-5AA6-44E3-911B-9A9204446D0B}"/>
    <cellStyle name="Normal 8 6 2 3" xfId="5287" xr:uid="{00000000-0005-0000-0000-00004B1E0000}"/>
    <cellStyle name="Normal 8 6 2 3 2" xfId="14613" xr:uid="{639E1BC9-C48A-49E7-9F2E-B7F3961F4906}"/>
    <cellStyle name="Normal 8 6 2 4" xfId="9386" xr:uid="{45A5CE0D-B006-45BB-A53E-22B23F4367E3}"/>
    <cellStyle name="Normal 8 6 2 5" xfId="10396" xr:uid="{01581896-26FE-4996-891B-461646FA80F2}"/>
    <cellStyle name="Normal 8 6 3" xfId="1393" xr:uid="{00000000-0005-0000-0000-00004C1E0000}"/>
    <cellStyle name="Normal 8 6 3 2" xfId="3623" xr:uid="{00000000-0005-0000-0000-00004D1E0000}"/>
    <cellStyle name="Normal 8 6 3 2 2" xfId="7845" xr:uid="{00000000-0005-0000-0000-00004E1E0000}"/>
    <cellStyle name="Normal 8 6 3 2 2 2" xfId="17171" xr:uid="{009C0B2A-28A1-4D88-9A3A-EFED9D4E94EB}"/>
    <cellStyle name="Normal 8 6 3 2 3" xfId="12954" xr:uid="{03A41102-19BA-4C0A-9115-52BB9EFB52EE}"/>
    <cellStyle name="Normal 8 6 3 3" xfId="5700" xr:uid="{00000000-0005-0000-0000-00004F1E0000}"/>
    <cellStyle name="Normal 8 6 3 3 2" xfId="15026" xr:uid="{ADCEA119-223A-4392-8BB4-0DE25DEF0EF1}"/>
    <cellStyle name="Normal 8 6 3 4" xfId="10809" xr:uid="{16EBDABB-55C8-4E67-B8A3-24EED04CA225}"/>
    <cellStyle name="Normal 8 6 4" xfId="1806" xr:uid="{00000000-0005-0000-0000-0000501E0000}"/>
    <cellStyle name="Normal 8 6 4 2" xfId="4036" xr:uid="{00000000-0005-0000-0000-0000511E0000}"/>
    <cellStyle name="Normal 8 6 4 2 2" xfId="8258" xr:uid="{00000000-0005-0000-0000-0000521E0000}"/>
    <cellStyle name="Normal 8 6 4 2 2 2" xfId="17584" xr:uid="{197D8513-F608-4A48-8D8A-FC8676C57CCB}"/>
    <cellStyle name="Normal 8 6 4 2 3" xfId="13367" xr:uid="{D3D0F567-3984-414E-BF2E-9CBB747C62AD}"/>
    <cellStyle name="Normal 8 6 4 3" xfId="6113" xr:uid="{00000000-0005-0000-0000-0000531E0000}"/>
    <cellStyle name="Normal 8 6 4 3 2" xfId="15439" xr:uid="{EB7F995B-05E4-4C02-8248-9173AE933D0B}"/>
    <cellStyle name="Normal 8 6 4 4" xfId="11222" xr:uid="{669E14D7-634C-480A-9CE2-9A707D26245B}"/>
    <cellStyle name="Normal 8 6 5" xfId="2220" xr:uid="{00000000-0005-0000-0000-0000541E0000}"/>
    <cellStyle name="Normal 8 6 5 2" xfId="4449" xr:uid="{00000000-0005-0000-0000-0000551E0000}"/>
    <cellStyle name="Normal 8 6 5 2 2" xfId="8671" xr:uid="{00000000-0005-0000-0000-0000561E0000}"/>
    <cellStyle name="Normal 8 6 5 2 2 2" xfId="17997" xr:uid="{4EA8225B-0E74-4BAB-AF35-B15A4119AFCB}"/>
    <cellStyle name="Normal 8 6 5 2 3" xfId="13780" xr:uid="{1C9E968E-C0F2-4843-92EA-96C6F971F7B9}"/>
    <cellStyle name="Normal 8 6 5 3" xfId="6526" xr:uid="{00000000-0005-0000-0000-0000571E0000}"/>
    <cellStyle name="Normal 8 6 5 3 2" xfId="15852" xr:uid="{3750A291-621A-4D18-ABDE-3B63B9DE097D}"/>
    <cellStyle name="Normal 8 6 5 4" xfId="11635" xr:uid="{02DA4F99-898C-47B8-8E95-90773952E6C6}"/>
    <cellStyle name="Normal 8 6 6" xfId="2656" xr:uid="{00000000-0005-0000-0000-0000581E0000}"/>
    <cellStyle name="Normal 8 6 6 2" xfId="6939" xr:uid="{00000000-0005-0000-0000-0000591E0000}"/>
    <cellStyle name="Normal 8 6 6 2 2" xfId="16265" xr:uid="{72249E84-546B-492A-A00A-2C51E9B11EDC}"/>
    <cellStyle name="Normal 8 6 6 3" xfId="12048" xr:uid="{E9A75639-AEBA-4CFA-88FF-FAA2B329A188}"/>
    <cellStyle name="Normal 8 6 7" xfId="4874" xr:uid="{00000000-0005-0000-0000-00005A1E0000}"/>
    <cellStyle name="Normal 8 6 7 2" xfId="14200" xr:uid="{2DD520D7-D593-4A81-9383-35D8C5917C69}"/>
    <cellStyle name="Normal 8 6 8" xfId="8961" xr:uid="{36060843-7B38-46C3-B2F1-7172ECB11EEE}"/>
    <cellStyle name="Normal 8 6 9" xfId="9983" xr:uid="{733B2CAF-2574-4C32-A561-F2401961B54C}"/>
    <cellStyle name="Normal 8 7" xfId="945" xr:uid="{00000000-0005-0000-0000-00005B1E0000}"/>
    <cellStyle name="Normal 8 7 2" xfId="3179" xr:uid="{00000000-0005-0000-0000-00005C1E0000}"/>
    <cellStyle name="Normal 8 7 2 2" xfId="7401" xr:uid="{00000000-0005-0000-0000-00005D1E0000}"/>
    <cellStyle name="Normal 8 7 2 2 2" xfId="16727" xr:uid="{CAE2BBEF-8F45-44BD-8838-874338C2601F}"/>
    <cellStyle name="Normal 8 7 2 3" xfId="12510" xr:uid="{8E584B55-746C-4294-A169-490582137AA1}"/>
    <cellStyle name="Normal 8 7 3" xfId="5256" xr:uid="{00000000-0005-0000-0000-00005E1E0000}"/>
    <cellStyle name="Normal 8 7 3 2" xfId="14582" xr:uid="{63D4260A-84AB-4B93-BC8C-FAA1BFC4FDAF}"/>
    <cellStyle name="Normal 8 7 4" xfId="9164" xr:uid="{EA2ADDDA-E9AC-4FF8-B08B-61B1D6489A46}"/>
    <cellStyle name="Normal 8 7 5" xfId="10365" xr:uid="{16797585-A919-417B-A0B5-925CDECB440D}"/>
    <cellStyle name="Normal 8 8" xfId="1362" xr:uid="{00000000-0005-0000-0000-00005F1E0000}"/>
    <cellStyle name="Normal 8 8 2" xfId="3592" xr:uid="{00000000-0005-0000-0000-0000601E0000}"/>
    <cellStyle name="Normal 8 8 2 2" xfId="7814" xr:uid="{00000000-0005-0000-0000-0000611E0000}"/>
    <cellStyle name="Normal 8 8 2 2 2" xfId="17140" xr:uid="{A78AE554-3A3C-4AB7-8678-AC23F67CA33F}"/>
    <cellStyle name="Normal 8 8 2 3" xfId="12923" xr:uid="{2EF4F565-9621-42CD-9A2A-0C857FA79E01}"/>
    <cellStyle name="Normal 8 8 3" xfId="5669" xr:uid="{00000000-0005-0000-0000-0000621E0000}"/>
    <cellStyle name="Normal 8 8 3 2" xfId="14995" xr:uid="{E5759463-05A5-48A3-97B4-6D60BC4C6A6C}"/>
    <cellStyle name="Normal 8 8 4" xfId="10778" xr:uid="{4ACD39B6-B424-498F-850A-9FD2FD6078AA}"/>
    <cellStyle name="Normal 8 9" xfId="1775" xr:uid="{00000000-0005-0000-0000-0000631E0000}"/>
    <cellStyle name="Normal 8 9 2" xfId="4005" xr:uid="{00000000-0005-0000-0000-0000641E0000}"/>
    <cellStyle name="Normal 8 9 2 2" xfId="8227" xr:uid="{00000000-0005-0000-0000-0000651E0000}"/>
    <cellStyle name="Normal 8 9 2 2 2" xfId="17553" xr:uid="{ED8494D0-51E6-4ACD-85B7-DC37B32A5BF7}"/>
    <cellStyle name="Normal 8 9 2 3" xfId="13336" xr:uid="{8EC02626-443D-460C-ADEC-26E1BEBDABF2}"/>
    <cellStyle name="Normal 8 9 3" xfId="6082" xr:uid="{00000000-0005-0000-0000-0000661E0000}"/>
    <cellStyle name="Normal 8 9 3 2" xfId="15408" xr:uid="{2DA8F00C-3A5E-4A3E-BB35-2896582EFFC5}"/>
    <cellStyle name="Normal 8 9 4" xfId="11191" xr:uid="{A65805C5-1F89-4373-AB67-B211CA2B134A}"/>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9AC62E7B-9D97-4FA1-84E5-B901162E7EAB}"/>
    <cellStyle name="Normal 9 2 10 3" xfId="12049" xr:uid="{7F758894-8675-4B0B-9EF9-6A75C2CE6FBE}"/>
    <cellStyle name="Normal 9 2 11" xfId="4875" xr:uid="{00000000-0005-0000-0000-00006B1E0000}"/>
    <cellStyle name="Normal 9 2 11 2" xfId="14201" xr:uid="{9480C358-3812-4D5B-AEDF-74F7849F41EA}"/>
    <cellStyle name="Normal 9 2 12" xfId="8754" xr:uid="{9024D06A-4C5F-4C89-BCDB-29B8C924FF52}"/>
    <cellStyle name="Normal 9 2 13" xfId="9984" xr:uid="{8C991B0E-88EB-4D78-BAF1-36F3B2648E77}"/>
    <cellStyle name="Normal 9 2 2" xfId="512" xr:uid="{00000000-0005-0000-0000-00006C1E0000}"/>
    <cellStyle name="Normal 9 2 2 10" xfId="4876" xr:uid="{00000000-0005-0000-0000-00006D1E0000}"/>
    <cellStyle name="Normal 9 2 2 10 2" xfId="14202" xr:uid="{0956B1E5-0236-4667-8C2C-2595B13FD36E}"/>
    <cellStyle name="Normal 9 2 2 11" xfId="8785" xr:uid="{3048542E-ED39-45ED-9C91-0140D2CF60D9}"/>
    <cellStyle name="Normal 9 2 2 12" xfId="9985" xr:uid="{4ADA751E-CCD3-407E-B775-CF9CEC29BB44}"/>
    <cellStyle name="Normal 9 2 2 2" xfId="513" xr:uid="{00000000-0005-0000-0000-00006E1E0000}"/>
    <cellStyle name="Normal 9 2 2 2 10" xfId="8839" xr:uid="{3B2DC7F4-4F49-4AE2-9279-EFD4857A149B}"/>
    <cellStyle name="Normal 9 2 2 2 11" xfId="9986" xr:uid="{21D6998B-9999-4FD3-9E13-A8E8532C8201}"/>
    <cellStyle name="Normal 9 2 2 2 2" xfId="514" xr:uid="{00000000-0005-0000-0000-00006F1E0000}"/>
    <cellStyle name="Normal 9 2 2 2 2 10" xfId="9987" xr:uid="{4FA18637-40DA-48B3-A69B-0AC45716C7AA}"/>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CCC7A38B-0360-4588-B621-F4C20AC980C2}"/>
    <cellStyle name="Normal 9 2 2 2 2 2 2 2 3" xfId="12546" xr:uid="{064C293C-029C-4CD9-95A2-33F628A32392}"/>
    <cellStyle name="Normal 9 2 2 2 2 2 2 3" xfId="5292" xr:uid="{00000000-0005-0000-0000-0000741E0000}"/>
    <cellStyle name="Normal 9 2 2 2 2 2 2 3 2" xfId="14618" xr:uid="{9108EE87-002A-4466-A214-73B36F64A3A2}"/>
    <cellStyle name="Normal 9 2 2 2 2 2 2 4" xfId="9574" xr:uid="{00EB170D-8A20-4280-B781-E452C3590555}"/>
    <cellStyle name="Normal 9 2 2 2 2 2 2 5" xfId="10401" xr:uid="{3F4823BE-92BC-4609-8210-C2D3A74ED9CF}"/>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8FE676D9-6743-493E-9855-368007D9DD9A}"/>
    <cellStyle name="Normal 9 2 2 2 2 2 3 2 3" xfId="12959" xr:uid="{B3D2EB07-D27F-441D-80CA-BBC8BC15339B}"/>
    <cellStyle name="Normal 9 2 2 2 2 2 3 3" xfId="5705" xr:uid="{00000000-0005-0000-0000-0000781E0000}"/>
    <cellStyle name="Normal 9 2 2 2 2 2 3 3 2" xfId="15031" xr:uid="{9650AE1F-F880-417C-8181-3D31EF99BD4E}"/>
    <cellStyle name="Normal 9 2 2 2 2 2 3 4" xfId="10814" xr:uid="{372BA536-B128-485A-9D83-96978C1012AB}"/>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6DA9574E-E5AA-447F-9A51-0F7BE50B4C73}"/>
    <cellStyle name="Normal 9 2 2 2 2 2 4 2 3" xfId="13372" xr:uid="{3BE435BC-557A-49C3-91CF-BBFA7C2453FB}"/>
    <cellStyle name="Normal 9 2 2 2 2 2 4 3" xfId="6118" xr:uid="{00000000-0005-0000-0000-00007C1E0000}"/>
    <cellStyle name="Normal 9 2 2 2 2 2 4 3 2" xfId="15444" xr:uid="{5559022A-66A4-4A54-B672-46FD0F156E11}"/>
    <cellStyle name="Normal 9 2 2 2 2 2 4 4" xfId="11227" xr:uid="{0FF20818-8C8D-423A-BF12-9FF080AFF25F}"/>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562DD712-0FA6-42F5-B9B6-A425864ADF0F}"/>
    <cellStyle name="Normal 9 2 2 2 2 2 5 2 3" xfId="13785" xr:uid="{CA10C0D2-C5A8-453A-AD94-E9F749954771}"/>
    <cellStyle name="Normal 9 2 2 2 2 2 5 3" xfId="6531" xr:uid="{00000000-0005-0000-0000-0000801E0000}"/>
    <cellStyle name="Normal 9 2 2 2 2 2 5 3 2" xfId="15857" xr:uid="{CDF437B9-5E5D-413E-8055-386D967DAD24}"/>
    <cellStyle name="Normal 9 2 2 2 2 2 5 4" xfId="11640" xr:uid="{75D13B59-4694-4793-8F1B-07FAF39D3B59}"/>
    <cellStyle name="Normal 9 2 2 2 2 2 6" xfId="2661" xr:uid="{00000000-0005-0000-0000-0000811E0000}"/>
    <cellStyle name="Normal 9 2 2 2 2 2 6 2" xfId="6944" xr:uid="{00000000-0005-0000-0000-0000821E0000}"/>
    <cellStyle name="Normal 9 2 2 2 2 2 6 2 2" xfId="16270" xr:uid="{7B3E1ABE-FFFA-4627-A38E-5362D7B3160D}"/>
    <cellStyle name="Normal 9 2 2 2 2 2 6 3" xfId="12053" xr:uid="{E3EE8C31-39C6-4D75-A641-2FD6D16C3835}"/>
    <cellStyle name="Normal 9 2 2 2 2 2 7" xfId="4879" xr:uid="{00000000-0005-0000-0000-0000831E0000}"/>
    <cellStyle name="Normal 9 2 2 2 2 2 7 2" xfId="14205" xr:uid="{77ABDE9C-C24D-4F8F-B6D3-A907BBE07AF3}"/>
    <cellStyle name="Normal 9 2 2 2 2 2 8" xfId="9149" xr:uid="{6C0BEC1E-EE3B-4956-830C-8775C93DB46A}"/>
    <cellStyle name="Normal 9 2 2 2 2 2 9" xfId="9988" xr:uid="{20D397DC-0F2F-4F8F-8860-0E8AB568EEF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D2C0A943-ED55-440D-9FB0-B2F0A86FBA87}"/>
    <cellStyle name="Normal 9 2 2 2 2 3 2 3" xfId="12545" xr:uid="{35E21FA4-4FEF-4B34-A3B1-6D7A389AE108}"/>
    <cellStyle name="Normal 9 2 2 2 2 3 3" xfId="5291" xr:uid="{00000000-0005-0000-0000-0000871E0000}"/>
    <cellStyle name="Normal 9 2 2 2 2 3 3 2" xfId="14617" xr:uid="{9D220387-0E01-46B4-B3C4-B6541BA8B4A6}"/>
    <cellStyle name="Normal 9 2 2 2 2 3 4" xfId="9367" xr:uid="{4A654E22-020A-4B0F-8753-639C44EA908A}"/>
    <cellStyle name="Normal 9 2 2 2 2 3 5" xfId="10400" xr:uid="{22EA828F-F1C5-4FA7-8A55-02270188A699}"/>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9A2AB9A5-2905-4EA5-AC95-3B842A45C684}"/>
    <cellStyle name="Normal 9 2 2 2 2 4 2 3" xfId="12958" xr:uid="{A622194C-E9F9-4640-AD48-3A7604D59CC6}"/>
    <cellStyle name="Normal 9 2 2 2 2 4 3" xfId="5704" xr:uid="{00000000-0005-0000-0000-00008B1E0000}"/>
    <cellStyle name="Normal 9 2 2 2 2 4 3 2" xfId="15030" xr:uid="{029855D8-4C19-4922-B069-EEB91E5E1AEC}"/>
    <cellStyle name="Normal 9 2 2 2 2 4 4" xfId="10813" xr:uid="{B52B9582-0FE0-4852-A29E-E6866215D3E7}"/>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E6DBE6CA-E23D-474D-9040-06801C526053}"/>
    <cellStyle name="Normal 9 2 2 2 2 5 2 3" xfId="13371" xr:uid="{A850C2B7-3849-43DE-8D4E-0B6CDAE90F20}"/>
    <cellStyle name="Normal 9 2 2 2 2 5 3" xfId="6117" xr:uid="{00000000-0005-0000-0000-00008F1E0000}"/>
    <cellStyle name="Normal 9 2 2 2 2 5 3 2" xfId="15443" xr:uid="{A6DF1501-E4BB-49BC-B6E2-DC185C5EDB07}"/>
    <cellStyle name="Normal 9 2 2 2 2 5 4" xfId="11226" xr:uid="{3787AFDF-F0DB-4BF4-BF8D-BF5534BD0E41}"/>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87EE71DD-8DD4-4A79-BF44-834D8CA6F129}"/>
    <cellStyle name="Normal 9 2 2 2 2 6 2 3" xfId="13784" xr:uid="{A76B22EF-7742-4D30-B290-E470F6906063}"/>
    <cellStyle name="Normal 9 2 2 2 2 6 3" xfId="6530" xr:uid="{00000000-0005-0000-0000-0000931E0000}"/>
    <cellStyle name="Normal 9 2 2 2 2 6 3 2" xfId="15856" xr:uid="{9189DA60-EF41-4CDA-BC54-754926EA6C99}"/>
    <cellStyle name="Normal 9 2 2 2 2 6 4" xfId="11639" xr:uid="{361249D3-626D-4A17-A4B4-D3C4733564B4}"/>
    <cellStyle name="Normal 9 2 2 2 2 7" xfId="2660" xr:uid="{00000000-0005-0000-0000-0000941E0000}"/>
    <cellStyle name="Normal 9 2 2 2 2 7 2" xfId="6943" xr:uid="{00000000-0005-0000-0000-0000951E0000}"/>
    <cellStyle name="Normal 9 2 2 2 2 7 2 2" xfId="16269" xr:uid="{4417822D-7F8D-48B8-8BBE-09D1564F938D}"/>
    <cellStyle name="Normal 9 2 2 2 2 7 3" xfId="12052" xr:uid="{6B3631A5-6D34-41BD-839C-302B3883CDD1}"/>
    <cellStyle name="Normal 9 2 2 2 2 8" xfId="4878" xr:uid="{00000000-0005-0000-0000-0000961E0000}"/>
    <cellStyle name="Normal 9 2 2 2 2 8 2" xfId="14204" xr:uid="{54AB5169-BFA8-443D-896C-3EC541F62595}"/>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F8080ADF-B413-4BB1-BDF9-17FB080B65F1}"/>
    <cellStyle name="Normal 9 2 2 2 3 2 2 3" xfId="12547" xr:uid="{A1F5B549-061F-458B-8283-3193F68341EB}"/>
    <cellStyle name="Normal 9 2 2 2 3 2 3" xfId="5293" xr:uid="{00000000-0005-0000-0000-00009B1E0000}"/>
    <cellStyle name="Normal 9 2 2 2 3 2 3 2" xfId="14619" xr:uid="{58980954-A643-4225-96A5-0F444C4F085D}"/>
    <cellStyle name="Normal 9 2 2 2 3 2 4" xfId="9471" xr:uid="{E472D827-532E-42C0-B781-9E63FEBCFCF5}"/>
    <cellStyle name="Normal 9 2 2 2 3 2 5" xfId="10402" xr:uid="{AB554611-DAF8-46EA-9763-8539B0EB1DE4}"/>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44FE69E5-3993-4C51-8444-2FB9799B2CBF}"/>
    <cellStyle name="Normal 9 2 2 2 3 3 2 3" xfId="12960" xr:uid="{CDE5049A-AF31-4AAC-A381-41644DC45F5C}"/>
    <cellStyle name="Normal 9 2 2 2 3 3 3" xfId="5706" xr:uid="{00000000-0005-0000-0000-00009F1E0000}"/>
    <cellStyle name="Normal 9 2 2 2 3 3 3 2" xfId="15032" xr:uid="{5D459D83-847F-4FBF-A5DB-62D7CCE658A5}"/>
    <cellStyle name="Normal 9 2 2 2 3 3 4" xfId="10815" xr:uid="{B375FBE6-34F0-44FD-9EE6-7F6433C53005}"/>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F88A1D2A-F09F-49CD-BCFE-AE6FC22FA215}"/>
    <cellStyle name="Normal 9 2 2 2 3 4 2 3" xfId="13373" xr:uid="{0030C828-D81E-415F-B5F7-7FFD3C088A81}"/>
    <cellStyle name="Normal 9 2 2 2 3 4 3" xfId="6119" xr:uid="{00000000-0005-0000-0000-0000A31E0000}"/>
    <cellStyle name="Normal 9 2 2 2 3 4 3 2" xfId="15445" xr:uid="{43D9CC61-3F03-4B1D-AE9A-587AB929324C}"/>
    <cellStyle name="Normal 9 2 2 2 3 4 4" xfId="11228" xr:uid="{E82B8227-C89F-4C95-AC0C-31290ECC9B96}"/>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1F66051E-56BA-4B3F-A325-64DCAA8F3F59}"/>
    <cellStyle name="Normal 9 2 2 2 3 5 2 3" xfId="13786" xr:uid="{93719DC2-0DD4-425D-BB37-79C9ADBCC941}"/>
    <cellStyle name="Normal 9 2 2 2 3 5 3" xfId="6532" xr:uid="{00000000-0005-0000-0000-0000A71E0000}"/>
    <cellStyle name="Normal 9 2 2 2 3 5 3 2" xfId="15858" xr:uid="{A83A9466-631D-49B7-8916-FD26C7B4AE91}"/>
    <cellStyle name="Normal 9 2 2 2 3 5 4" xfId="11641" xr:uid="{5772D035-9B17-49F0-BC8E-0FB037E819D8}"/>
    <cellStyle name="Normal 9 2 2 2 3 6" xfId="2662" xr:uid="{00000000-0005-0000-0000-0000A81E0000}"/>
    <cellStyle name="Normal 9 2 2 2 3 6 2" xfId="6945" xr:uid="{00000000-0005-0000-0000-0000A91E0000}"/>
    <cellStyle name="Normal 9 2 2 2 3 6 2 2" xfId="16271" xr:uid="{542A5E0E-667F-49F3-9115-0E1246F3C867}"/>
    <cellStyle name="Normal 9 2 2 2 3 6 3" xfId="12054" xr:uid="{44F6E95A-F749-4869-80DC-AF58C2F9274B}"/>
    <cellStyle name="Normal 9 2 2 2 3 7" xfId="4880" xr:uid="{00000000-0005-0000-0000-0000AA1E0000}"/>
    <cellStyle name="Normal 9 2 2 2 3 7 2" xfId="14206" xr:uid="{D30442BE-B3A4-4544-BD5D-C1D3AB32C016}"/>
    <cellStyle name="Normal 9 2 2 2 3 8" xfId="9046" xr:uid="{6B7E07C7-E90B-4AE9-8FE8-76EF28E8FC85}"/>
    <cellStyle name="Normal 9 2 2 2 3 9" xfId="9989" xr:uid="{102344A9-FDC4-4AD4-85FF-F47A63C2443F}"/>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673AD4BA-EFCE-4CCD-B589-8975C04BDEC9}"/>
    <cellStyle name="Normal 9 2 2 2 4 2 3" xfId="12544" xr:uid="{91F1FD7F-9B69-4A4E-AF8B-956BCE5F2623}"/>
    <cellStyle name="Normal 9 2 2 2 4 3" xfId="5290" xr:uid="{00000000-0005-0000-0000-0000AE1E0000}"/>
    <cellStyle name="Normal 9 2 2 2 4 3 2" xfId="14616" xr:uid="{56333674-315A-424E-B88B-96A7CB5A9024}"/>
    <cellStyle name="Normal 9 2 2 2 4 4" xfId="9264" xr:uid="{0137E036-48D9-4B3B-9B73-0002A19DDE9E}"/>
    <cellStyle name="Normal 9 2 2 2 4 5" xfId="10399" xr:uid="{326D5754-8502-4B27-8A90-B1A9676AD97F}"/>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63D33370-D160-48BA-A63C-6D45ED30C743}"/>
    <cellStyle name="Normal 9 2 2 2 5 2 3" xfId="12957" xr:uid="{1C23DA00-56FF-4D99-8591-4ED3C6F47898}"/>
    <cellStyle name="Normal 9 2 2 2 5 3" xfId="5703" xr:uid="{00000000-0005-0000-0000-0000B21E0000}"/>
    <cellStyle name="Normal 9 2 2 2 5 3 2" xfId="15029" xr:uid="{E0E6D680-C4BD-4F10-92E1-70D6A8904ECD}"/>
    <cellStyle name="Normal 9 2 2 2 5 4" xfId="10812" xr:uid="{7BDB93D5-037D-402F-AFF8-8EC1196B7F4B}"/>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80C8B96D-F47A-471A-B9E3-E00D1A693D69}"/>
    <cellStyle name="Normal 9 2 2 2 6 2 3" xfId="13370" xr:uid="{EB9E7811-C638-404C-A32E-E263D9F29A77}"/>
    <cellStyle name="Normal 9 2 2 2 6 3" xfId="6116" xr:uid="{00000000-0005-0000-0000-0000B61E0000}"/>
    <cellStyle name="Normal 9 2 2 2 6 3 2" xfId="15442" xr:uid="{91CADB7E-04CB-4C6A-9CA2-76E0FB19BBD3}"/>
    <cellStyle name="Normal 9 2 2 2 6 4" xfId="11225" xr:uid="{7D49B526-AAF7-496C-B2F5-D54CCB762BDD}"/>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06486FCD-B854-4D95-87A3-985440A03882}"/>
    <cellStyle name="Normal 9 2 2 2 7 2 3" xfId="13783" xr:uid="{BB7336E9-964B-4D7F-85A6-3F5EAFD0B302}"/>
    <cellStyle name="Normal 9 2 2 2 7 3" xfId="6529" xr:uid="{00000000-0005-0000-0000-0000BA1E0000}"/>
    <cellStyle name="Normal 9 2 2 2 7 3 2" xfId="15855" xr:uid="{86D556F7-C757-4D22-922F-20D89E77B51C}"/>
    <cellStyle name="Normal 9 2 2 2 7 4" xfId="11638" xr:uid="{D9BFFB49-F05D-4C82-B4F2-02EEF5F801B5}"/>
    <cellStyle name="Normal 9 2 2 2 8" xfId="2659" xr:uid="{00000000-0005-0000-0000-0000BB1E0000}"/>
    <cellStyle name="Normal 9 2 2 2 8 2" xfId="6942" xr:uid="{00000000-0005-0000-0000-0000BC1E0000}"/>
    <cellStyle name="Normal 9 2 2 2 8 2 2" xfId="16268" xr:uid="{8460F1FD-45B5-409A-AE2A-76D46107EF4C}"/>
    <cellStyle name="Normal 9 2 2 2 8 3" xfId="12051" xr:uid="{BE34A3A4-A284-4655-9974-16C86A1E10D5}"/>
    <cellStyle name="Normal 9 2 2 2 9" xfId="4877" xr:uid="{00000000-0005-0000-0000-0000BD1E0000}"/>
    <cellStyle name="Normal 9 2 2 2 9 2" xfId="14203" xr:uid="{991CFCED-E1A8-4696-A7BE-6764024C9950}"/>
    <cellStyle name="Normal 9 2 2 3" xfId="517" xr:uid="{00000000-0005-0000-0000-0000BE1E0000}"/>
    <cellStyle name="Normal 9 2 2 3 10" xfId="9990" xr:uid="{989A3BAE-E26B-4068-835B-DC32A01B466F}"/>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20455BD9-1D58-4552-B4F4-3DAF9CC6C6BB}"/>
    <cellStyle name="Normal 9 2 2 3 2 2 2 3" xfId="12549" xr:uid="{1649DAF7-9E2B-4C5B-80BF-D667152CFB67}"/>
    <cellStyle name="Normal 9 2 2 3 2 2 3" xfId="5295" xr:uid="{00000000-0005-0000-0000-0000C31E0000}"/>
    <cellStyle name="Normal 9 2 2 3 2 2 3 2" xfId="14621" xr:uid="{F13CED6D-3B8E-45E6-B17C-F0B6948FC4F6}"/>
    <cellStyle name="Normal 9 2 2 3 2 2 4" xfId="9520" xr:uid="{57CFBD10-691F-4DF8-8020-B75E98FF60DD}"/>
    <cellStyle name="Normal 9 2 2 3 2 2 5" xfId="10404" xr:uid="{539E7514-F8C1-4904-9353-F2C7412C3AB5}"/>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5A7461AD-A569-44BA-8292-388B342B829D}"/>
    <cellStyle name="Normal 9 2 2 3 2 3 2 3" xfId="12962" xr:uid="{E8EB81D4-9108-45C1-BB8B-34B48FA9CE27}"/>
    <cellStyle name="Normal 9 2 2 3 2 3 3" xfId="5708" xr:uid="{00000000-0005-0000-0000-0000C71E0000}"/>
    <cellStyle name="Normal 9 2 2 3 2 3 3 2" xfId="15034" xr:uid="{FB824A41-BFB7-4A30-A615-D2214B7E5645}"/>
    <cellStyle name="Normal 9 2 2 3 2 3 4" xfId="10817" xr:uid="{AAD71C81-930F-4891-9645-1A6824A2AD39}"/>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6BEBFA98-4B85-4DCC-9008-E4657C59E0C1}"/>
    <cellStyle name="Normal 9 2 2 3 2 4 2 3" xfId="13375" xr:uid="{13F120BC-2E91-454C-B41B-8ABEA88A3E9F}"/>
    <cellStyle name="Normal 9 2 2 3 2 4 3" xfId="6121" xr:uid="{00000000-0005-0000-0000-0000CB1E0000}"/>
    <cellStyle name="Normal 9 2 2 3 2 4 3 2" xfId="15447" xr:uid="{9A6C30AB-5E99-43A7-945D-AC474BDCA193}"/>
    <cellStyle name="Normal 9 2 2 3 2 4 4" xfId="11230" xr:uid="{02A52BB4-4B89-4502-A43A-3765CE4F7839}"/>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96E7F51E-D30A-4547-B6EA-3492D194E7B5}"/>
    <cellStyle name="Normal 9 2 2 3 2 5 2 3" xfId="13788" xr:uid="{B00F5A8E-9D67-4896-888E-84E843259C94}"/>
    <cellStyle name="Normal 9 2 2 3 2 5 3" xfId="6534" xr:uid="{00000000-0005-0000-0000-0000CF1E0000}"/>
    <cellStyle name="Normal 9 2 2 3 2 5 3 2" xfId="15860" xr:uid="{D53EFFDB-1135-45A0-A887-D7D291043423}"/>
    <cellStyle name="Normal 9 2 2 3 2 5 4" xfId="11643" xr:uid="{4214D3AB-0DD6-4C83-80C6-FBC6F728706A}"/>
    <cellStyle name="Normal 9 2 2 3 2 6" xfId="2664" xr:uid="{00000000-0005-0000-0000-0000D01E0000}"/>
    <cellStyle name="Normal 9 2 2 3 2 6 2" xfId="6947" xr:uid="{00000000-0005-0000-0000-0000D11E0000}"/>
    <cellStyle name="Normal 9 2 2 3 2 6 2 2" xfId="16273" xr:uid="{CCFEDC2D-AD92-4FDC-A326-DD9EBB5F8447}"/>
    <cellStyle name="Normal 9 2 2 3 2 6 3" xfId="12056" xr:uid="{6342FC02-55F9-4B4F-9612-9984DBADC1F2}"/>
    <cellStyle name="Normal 9 2 2 3 2 7" xfId="4882" xr:uid="{00000000-0005-0000-0000-0000D21E0000}"/>
    <cellStyle name="Normal 9 2 2 3 2 7 2" xfId="14208" xr:uid="{5BF68B7E-0342-44DD-8E34-5DDF48569D96}"/>
    <cellStyle name="Normal 9 2 2 3 2 8" xfId="9095" xr:uid="{D95088B7-D227-4E97-A9B9-DA61436DD386}"/>
    <cellStyle name="Normal 9 2 2 3 2 9" xfId="9991" xr:uid="{966C59D2-4355-4F93-8FA0-99DFAD13B3DB}"/>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A9F7F8DE-ADC9-4366-8359-E184349194D5}"/>
    <cellStyle name="Normal 9 2 2 3 3 2 3" xfId="12548" xr:uid="{7DC19C76-A8D0-4D02-AD85-302A7BEC8B2C}"/>
    <cellStyle name="Normal 9 2 2 3 3 3" xfId="5294" xr:uid="{00000000-0005-0000-0000-0000D61E0000}"/>
    <cellStyle name="Normal 9 2 2 3 3 3 2" xfId="14620" xr:uid="{9B10CE79-E2C5-4A4A-8E57-BFB167F360A1}"/>
    <cellStyle name="Normal 9 2 2 3 3 4" xfId="9313" xr:uid="{FDDC600D-FDDD-4FFC-9820-DFD7E0768F33}"/>
    <cellStyle name="Normal 9 2 2 3 3 5" xfId="10403" xr:uid="{3AC0A9C6-CC49-4983-B412-95699EC27125}"/>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DDA46EF6-C809-4B6B-8944-851B897837B4}"/>
    <cellStyle name="Normal 9 2 2 3 4 2 3" xfId="12961" xr:uid="{B5E8A6D9-EA31-4432-B52D-3784D0A08A08}"/>
    <cellStyle name="Normal 9 2 2 3 4 3" xfId="5707" xr:uid="{00000000-0005-0000-0000-0000DA1E0000}"/>
    <cellStyle name="Normal 9 2 2 3 4 3 2" xfId="15033" xr:uid="{EC5044A2-DC39-4DE1-9D3A-11182DDB0C59}"/>
    <cellStyle name="Normal 9 2 2 3 4 4" xfId="10816" xr:uid="{7BB5C4A2-B557-4B2C-96A6-249D2AD49916}"/>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28109380-E5BB-44DE-9DCB-ABA421A2AD38}"/>
    <cellStyle name="Normal 9 2 2 3 5 2 3" xfId="13374" xr:uid="{C3012997-CB28-4982-B60E-72E3AC6D15B1}"/>
    <cellStyle name="Normal 9 2 2 3 5 3" xfId="6120" xr:uid="{00000000-0005-0000-0000-0000DE1E0000}"/>
    <cellStyle name="Normal 9 2 2 3 5 3 2" xfId="15446" xr:uid="{F86946CD-DB39-456E-8A60-E26B4918ADBD}"/>
    <cellStyle name="Normal 9 2 2 3 5 4" xfId="11229" xr:uid="{92CEAC99-27B2-419E-BD6B-8B7994CEF449}"/>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D36586CC-553C-42EE-99C7-00E7D7995741}"/>
    <cellStyle name="Normal 9 2 2 3 6 2 3" xfId="13787" xr:uid="{29AD68F7-E1CD-4F87-AAB5-F5A339F2FEC9}"/>
    <cellStyle name="Normal 9 2 2 3 6 3" xfId="6533" xr:uid="{00000000-0005-0000-0000-0000E21E0000}"/>
    <cellStyle name="Normal 9 2 2 3 6 3 2" xfId="15859" xr:uid="{45CFCF72-1FFF-45A3-990B-C2FBDDBAFED9}"/>
    <cellStyle name="Normal 9 2 2 3 6 4" xfId="11642" xr:uid="{677BE951-7084-480A-86A8-949E1862C1A3}"/>
    <cellStyle name="Normal 9 2 2 3 7" xfId="2663" xr:uid="{00000000-0005-0000-0000-0000E31E0000}"/>
    <cellStyle name="Normal 9 2 2 3 7 2" xfId="6946" xr:uid="{00000000-0005-0000-0000-0000E41E0000}"/>
    <cellStyle name="Normal 9 2 2 3 7 2 2" xfId="16272" xr:uid="{0DB19345-FB8A-49F4-B37D-CD32F27982B1}"/>
    <cellStyle name="Normal 9 2 2 3 7 3" xfId="12055" xr:uid="{5C5CF097-E327-48FE-B387-DD4A9582C4AD}"/>
    <cellStyle name="Normal 9 2 2 3 8" xfId="4881" xr:uid="{00000000-0005-0000-0000-0000E51E0000}"/>
    <cellStyle name="Normal 9 2 2 3 8 2" xfId="14207" xr:uid="{46D5E616-639A-418E-BE78-A8C2AD9C0349}"/>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7F3D0C73-2E09-4584-A9C6-3ABEC9AF8F24}"/>
    <cellStyle name="Normal 9 2 2 4 2 2 3" xfId="12550" xr:uid="{D3493835-10C1-40FF-8455-756191924DC3}"/>
    <cellStyle name="Normal 9 2 2 4 2 3" xfId="5296" xr:uid="{00000000-0005-0000-0000-0000EA1E0000}"/>
    <cellStyle name="Normal 9 2 2 4 2 3 2" xfId="14622" xr:uid="{73654E4B-0A7A-4A13-AAFA-2158A170C52A}"/>
    <cellStyle name="Normal 9 2 2 4 2 4" xfId="9417" xr:uid="{FDB8A679-B5B8-4E9B-808D-E68F6CA01958}"/>
    <cellStyle name="Normal 9 2 2 4 2 5" xfId="10405" xr:uid="{CB5587A8-E158-456E-8B66-E0143D95EC6A}"/>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8DEF3E70-2997-4956-AB6C-32CC99DD4945}"/>
    <cellStyle name="Normal 9 2 2 4 3 2 3" xfId="12963" xr:uid="{B13D25CE-BE82-4F43-987A-C04CB2341C45}"/>
    <cellStyle name="Normal 9 2 2 4 3 3" xfId="5709" xr:uid="{00000000-0005-0000-0000-0000EE1E0000}"/>
    <cellStyle name="Normal 9 2 2 4 3 3 2" xfId="15035" xr:uid="{D803B614-2DCB-480A-A4E0-55DAD86F049E}"/>
    <cellStyle name="Normal 9 2 2 4 3 4" xfId="10818" xr:uid="{1376DAEE-320D-45AC-8C93-F22DE91F1E81}"/>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DF8374DE-4F6E-4BD8-8565-0ACF049E4253}"/>
    <cellStyle name="Normal 9 2 2 4 4 2 3" xfId="13376" xr:uid="{F0E348F5-C4DE-4A4E-BD56-17786F5D1323}"/>
    <cellStyle name="Normal 9 2 2 4 4 3" xfId="6122" xr:uid="{00000000-0005-0000-0000-0000F21E0000}"/>
    <cellStyle name="Normal 9 2 2 4 4 3 2" xfId="15448" xr:uid="{0BC1A87E-3669-4935-9E56-CB7B7CE9F15E}"/>
    <cellStyle name="Normal 9 2 2 4 4 4" xfId="11231" xr:uid="{4031D426-2E00-435B-8308-5FFCED9DD526}"/>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950E1100-1F32-4437-96A0-C1046CDF2D81}"/>
    <cellStyle name="Normal 9 2 2 4 5 2 3" xfId="13789" xr:uid="{A82D1C9D-B095-4E34-A432-93BC2EB8357C}"/>
    <cellStyle name="Normal 9 2 2 4 5 3" xfId="6535" xr:uid="{00000000-0005-0000-0000-0000F61E0000}"/>
    <cellStyle name="Normal 9 2 2 4 5 3 2" xfId="15861" xr:uid="{560C1665-AB0F-4D7B-AA8A-498CC235E996}"/>
    <cellStyle name="Normal 9 2 2 4 5 4" xfId="11644" xr:uid="{1B37C30A-4DDF-452C-9DA9-675F364A7978}"/>
    <cellStyle name="Normal 9 2 2 4 6" xfId="2665" xr:uid="{00000000-0005-0000-0000-0000F71E0000}"/>
    <cellStyle name="Normal 9 2 2 4 6 2" xfId="6948" xr:uid="{00000000-0005-0000-0000-0000F81E0000}"/>
    <cellStyle name="Normal 9 2 2 4 6 2 2" xfId="16274" xr:uid="{8EB03C2D-B80F-4FF2-A47A-4CD869803D7E}"/>
    <cellStyle name="Normal 9 2 2 4 6 3" xfId="12057" xr:uid="{BEE036C8-F96F-4C59-8F93-E12FE90EE199}"/>
    <cellStyle name="Normal 9 2 2 4 7" xfId="4883" xr:uid="{00000000-0005-0000-0000-0000F91E0000}"/>
    <cellStyle name="Normal 9 2 2 4 7 2" xfId="14209" xr:uid="{19DB0FB5-0CCE-4B4D-8512-844FBBF5AF69}"/>
    <cellStyle name="Normal 9 2 2 4 8" xfId="8992" xr:uid="{8AFFF8AD-8552-4B33-AAFF-7DACAE25085E}"/>
    <cellStyle name="Normal 9 2 2 4 9" xfId="9992" xr:uid="{BE5D72DA-1356-4C2C-8CC8-716500432E7A}"/>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7C916791-BCCF-4F3C-87CC-C959A7D31515}"/>
    <cellStyle name="Normal 9 2 2 5 2 3" xfId="12543" xr:uid="{1C776E8C-BAFE-4889-BBBA-9790A7207698}"/>
    <cellStyle name="Normal 9 2 2 5 3" xfId="5289" xr:uid="{00000000-0005-0000-0000-0000FD1E0000}"/>
    <cellStyle name="Normal 9 2 2 5 3 2" xfId="14615" xr:uid="{7C497333-8358-4138-B711-A54379E1DCE6}"/>
    <cellStyle name="Normal 9 2 2 5 4" xfId="9209" xr:uid="{66E66B93-842C-41D8-A807-A065C03CFEBD}"/>
    <cellStyle name="Normal 9 2 2 5 5" xfId="10398" xr:uid="{9268E2ED-F9A6-49B3-B44E-FE7141BACB97}"/>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6BB35F48-D9DE-49BE-BE7B-F871D040F0DA}"/>
    <cellStyle name="Normal 9 2 2 6 2 3" xfId="12956" xr:uid="{8845DB36-F6A6-4089-A81C-D671F9BD8065}"/>
    <cellStyle name="Normal 9 2 2 6 3" xfId="5702" xr:uid="{00000000-0005-0000-0000-0000011F0000}"/>
    <cellStyle name="Normal 9 2 2 6 3 2" xfId="15028" xr:uid="{52433D60-6A30-47C6-B61A-39DBF92C5A08}"/>
    <cellStyle name="Normal 9 2 2 6 4" xfId="10811" xr:uid="{D4D2477D-84BC-412C-AA68-4187ADB04192}"/>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6FD81EBF-3736-42F4-92DD-1DEBC8F19FAD}"/>
    <cellStyle name="Normal 9 2 2 7 2 3" xfId="13369" xr:uid="{37E48CE0-9417-4DCB-9FFE-659CDB631C5D}"/>
    <cellStyle name="Normal 9 2 2 7 3" xfId="6115" xr:uid="{00000000-0005-0000-0000-0000051F0000}"/>
    <cellStyle name="Normal 9 2 2 7 3 2" xfId="15441" xr:uid="{74C52E28-88E4-4AFC-8D45-6A2C801CFDB9}"/>
    <cellStyle name="Normal 9 2 2 7 4" xfId="11224" xr:uid="{410413EC-F2F7-4C39-9D9E-78C2EB27552D}"/>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7BEA6927-89B6-4867-992D-364BFCC2DAA1}"/>
    <cellStyle name="Normal 9 2 2 8 2 3" xfId="13782" xr:uid="{2737A9D3-A888-4568-8768-F2E1713959F1}"/>
    <cellStyle name="Normal 9 2 2 8 3" xfId="6528" xr:uid="{00000000-0005-0000-0000-0000091F0000}"/>
    <cellStyle name="Normal 9 2 2 8 3 2" xfId="15854" xr:uid="{51BB56DD-9B01-4805-A1A8-54D402FB2A88}"/>
    <cellStyle name="Normal 9 2 2 8 4" xfId="11637" xr:uid="{8CBEEC7C-C575-4BB0-AC64-FFF80E7C8395}"/>
    <cellStyle name="Normal 9 2 2 9" xfId="2658" xr:uid="{00000000-0005-0000-0000-00000A1F0000}"/>
    <cellStyle name="Normal 9 2 2 9 2" xfId="6941" xr:uid="{00000000-0005-0000-0000-00000B1F0000}"/>
    <cellStyle name="Normal 9 2 2 9 2 2" xfId="16267" xr:uid="{E18074F4-7274-436B-B756-59C2E6532C38}"/>
    <cellStyle name="Normal 9 2 2 9 3" xfId="12050" xr:uid="{167746A1-B156-4F98-A1AE-6DC620930922}"/>
    <cellStyle name="Normal 9 2 3" xfId="520" xr:uid="{00000000-0005-0000-0000-00000C1F0000}"/>
    <cellStyle name="Normal 9 2 3 10" xfId="8838" xr:uid="{3F59BADF-95CF-4831-9CE1-8ACBDD585DF1}"/>
    <cellStyle name="Normal 9 2 3 11" xfId="9993" xr:uid="{84A7CDA3-099D-42E0-B329-C5A452E6A16B}"/>
    <cellStyle name="Normal 9 2 3 2" xfId="521" xr:uid="{00000000-0005-0000-0000-00000D1F0000}"/>
    <cellStyle name="Normal 9 2 3 2 10" xfId="9994" xr:uid="{C6320221-5755-4001-AF17-8BF97EA916E1}"/>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A0A17653-AE89-4B15-89EA-073A687B64DD}"/>
    <cellStyle name="Normal 9 2 3 2 2 2 2 3" xfId="12553" xr:uid="{61F798ED-CC38-4725-82A6-7AFD60555450}"/>
    <cellStyle name="Normal 9 2 3 2 2 2 3" xfId="5299" xr:uid="{00000000-0005-0000-0000-0000121F0000}"/>
    <cellStyle name="Normal 9 2 3 2 2 2 3 2" xfId="14625" xr:uid="{CD3020C1-AD7E-4D53-9730-7C8CB346F6E8}"/>
    <cellStyle name="Normal 9 2 3 2 2 2 4" xfId="9573" xr:uid="{376F8566-2407-40B8-9531-D3E757BE7A23}"/>
    <cellStyle name="Normal 9 2 3 2 2 2 5" xfId="10408" xr:uid="{B31477EF-866B-429F-A42F-9E172A50B77C}"/>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73CBA801-6919-4815-AD32-28DB4E5A8F86}"/>
    <cellStyle name="Normal 9 2 3 2 2 3 2 3" xfId="12966" xr:uid="{9E7A52F9-6432-4DD2-A354-EB116D5298B8}"/>
    <cellStyle name="Normal 9 2 3 2 2 3 3" xfId="5712" xr:uid="{00000000-0005-0000-0000-0000161F0000}"/>
    <cellStyle name="Normal 9 2 3 2 2 3 3 2" xfId="15038" xr:uid="{698BABB5-025D-4C0A-8ACB-111E1B3637CF}"/>
    <cellStyle name="Normal 9 2 3 2 2 3 4" xfId="10821" xr:uid="{3A927430-BEF6-4EB7-A9A9-4910460DBC72}"/>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D102F2E7-B9C5-45B0-A0F6-8840E47E759D}"/>
    <cellStyle name="Normal 9 2 3 2 2 4 2 3" xfId="13379" xr:uid="{73D76B13-7E20-42EE-8D6E-992E3980616A}"/>
    <cellStyle name="Normal 9 2 3 2 2 4 3" xfId="6125" xr:uid="{00000000-0005-0000-0000-00001A1F0000}"/>
    <cellStyle name="Normal 9 2 3 2 2 4 3 2" xfId="15451" xr:uid="{68F8E3C2-4E12-40CA-A1D0-96CCE883F37D}"/>
    <cellStyle name="Normal 9 2 3 2 2 4 4" xfId="11234" xr:uid="{6E9E9B64-ABBA-41EF-9709-1B88DA9DE10C}"/>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979CF97D-6343-4862-B4CB-D33D7C3534A1}"/>
    <cellStyle name="Normal 9 2 3 2 2 5 2 3" xfId="13792" xr:uid="{B03AD15F-45BE-4E1C-8FC2-B86BD1325A40}"/>
    <cellStyle name="Normal 9 2 3 2 2 5 3" xfId="6538" xr:uid="{00000000-0005-0000-0000-00001E1F0000}"/>
    <cellStyle name="Normal 9 2 3 2 2 5 3 2" xfId="15864" xr:uid="{CA7E618D-A7BF-4BE7-A50D-FD1D6CC614CD}"/>
    <cellStyle name="Normal 9 2 3 2 2 5 4" xfId="11647" xr:uid="{506D52F2-8B85-452E-ABE9-F2CD1C0A355C}"/>
    <cellStyle name="Normal 9 2 3 2 2 6" xfId="2668" xr:uid="{00000000-0005-0000-0000-00001F1F0000}"/>
    <cellStyle name="Normal 9 2 3 2 2 6 2" xfId="6951" xr:uid="{00000000-0005-0000-0000-0000201F0000}"/>
    <cellStyle name="Normal 9 2 3 2 2 6 2 2" xfId="16277" xr:uid="{ACDE89E6-4108-445B-B2E3-44C9986A059D}"/>
    <cellStyle name="Normal 9 2 3 2 2 6 3" xfId="12060" xr:uid="{AD3DADEA-F8B3-499F-94BE-D3A4AA3DD764}"/>
    <cellStyle name="Normal 9 2 3 2 2 7" xfId="4886" xr:uid="{00000000-0005-0000-0000-0000211F0000}"/>
    <cellStyle name="Normal 9 2 3 2 2 7 2" xfId="14212" xr:uid="{8DD19063-E51A-427B-B3FB-8F4D4965F2A8}"/>
    <cellStyle name="Normal 9 2 3 2 2 8" xfId="9148" xr:uid="{E1A2F3F0-C8EA-47FA-BB37-18F117041A87}"/>
    <cellStyle name="Normal 9 2 3 2 2 9" xfId="9995" xr:uid="{18086552-9E5A-4024-A355-30C92C1A4B6C}"/>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8DBCC98D-4E64-4B1B-9309-03DDEE3239DA}"/>
    <cellStyle name="Normal 9 2 3 2 3 2 3" xfId="12552" xr:uid="{E4A6A7BF-EA7C-4962-B4EB-3F3428038E58}"/>
    <cellStyle name="Normal 9 2 3 2 3 3" xfId="5298" xr:uid="{00000000-0005-0000-0000-0000251F0000}"/>
    <cellStyle name="Normal 9 2 3 2 3 3 2" xfId="14624" xr:uid="{4B70D84F-B50F-4FA3-A965-150EDC984F8D}"/>
    <cellStyle name="Normal 9 2 3 2 3 4" xfId="9366" xr:uid="{136A6B94-9CAA-4F6C-B09D-7385900FCA38}"/>
    <cellStyle name="Normal 9 2 3 2 3 5" xfId="10407" xr:uid="{33BB970D-A4D7-42B6-B2CB-2010B65D9796}"/>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88936277-7035-4339-AE16-00E71FD8D121}"/>
    <cellStyle name="Normal 9 2 3 2 4 2 3" xfId="12965" xr:uid="{71EAAECE-7F31-4E49-8B26-1FDF09F47D96}"/>
    <cellStyle name="Normal 9 2 3 2 4 3" xfId="5711" xr:uid="{00000000-0005-0000-0000-0000291F0000}"/>
    <cellStyle name="Normal 9 2 3 2 4 3 2" xfId="15037" xr:uid="{9D0F8708-F86E-4BCF-A564-1587EBB28A55}"/>
    <cellStyle name="Normal 9 2 3 2 4 4" xfId="10820" xr:uid="{240CF471-56D0-4B4E-A61C-61F3868C47C1}"/>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BF2C2607-5AFD-420C-BBBE-3E209CCFA626}"/>
    <cellStyle name="Normal 9 2 3 2 5 2 3" xfId="13378" xr:uid="{E463ED9A-6D48-4411-B61B-3F358C16EA57}"/>
    <cellStyle name="Normal 9 2 3 2 5 3" xfId="6124" xr:uid="{00000000-0005-0000-0000-00002D1F0000}"/>
    <cellStyle name="Normal 9 2 3 2 5 3 2" xfId="15450" xr:uid="{1B52C4B0-803A-48CF-B6B2-1A0B1C2F6647}"/>
    <cellStyle name="Normal 9 2 3 2 5 4" xfId="11233" xr:uid="{6804F667-BDE6-4BD0-9FBB-62900D3B909C}"/>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3831CCF2-0F53-457C-AE3F-513BEA6D7C56}"/>
    <cellStyle name="Normal 9 2 3 2 6 2 3" xfId="13791" xr:uid="{846574B1-D09D-48A6-B4F6-40DAE97E27C4}"/>
    <cellStyle name="Normal 9 2 3 2 6 3" xfId="6537" xr:uid="{00000000-0005-0000-0000-0000311F0000}"/>
    <cellStyle name="Normal 9 2 3 2 6 3 2" xfId="15863" xr:uid="{36C008DF-D930-4E4A-BEA5-7125BB8304AC}"/>
    <cellStyle name="Normal 9 2 3 2 6 4" xfId="11646" xr:uid="{CBF5FB03-CCBC-4B44-A1ED-00E2B8E74C39}"/>
    <cellStyle name="Normal 9 2 3 2 7" xfId="2667" xr:uid="{00000000-0005-0000-0000-0000321F0000}"/>
    <cellStyle name="Normal 9 2 3 2 7 2" xfId="6950" xr:uid="{00000000-0005-0000-0000-0000331F0000}"/>
    <cellStyle name="Normal 9 2 3 2 7 2 2" xfId="16276" xr:uid="{26893BDF-E8A9-4E8B-9F37-E47062E64A02}"/>
    <cellStyle name="Normal 9 2 3 2 7 3" xfId="12059" xr:uid="{894912E9-CD9F-4324-9E50-398660F46CC0}"/>
    <cellStyle name="Normal 9 2 3 2 8" xfId="4885" xr:uid="{00000000-0005-0000-0000-0000341F0000}"/>
    <cellStyle name="Normal 9 2 3 2 8 2" xfId="14211" xr:uid="{F1C082CB-460E-49C4-8D34-C547D9242979}"/>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D35F5D39-3A9A-4287-B1EE-8C6D14DF3BE4}"/>
    <cellStyle name="Normal 9 2 3 3 2 2 3" xfId="12554" xr:uid="{B394A240-D028-4459-BD24-28D5A24C8E46}"/>
    <cellStyle name="Normal 9 2 3 3 2 3" xfId="5300" xr:uid="{00000000-0005-0000-0000-0000391F0000}"/>
    <cellStyle name="Normal 9 2 3 3 2 3 2" xfId="14626" xr:uid="{B1720EA5-6609-4C02-8298-E9DFAA0B2EF4}"/>
    <cellStyle name="Normal 9 2 3 3 2 4" xfId="9470" xr:uid="{B46EA5E7-4A9D-405A-94B0-2C155F0DE1F1}"/>
    <cellStyle name="Normal 9 2 3 3 2 5" xfId="10409" xr:uid="{C09D0202-BF3D-44CE-BE7D-C02D8CDC8ED9}"/>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6C970DCC-8CCF-4C21-9D5E-053D30F2CE74}"/>
    <cellStyle name="Normal 9 2 3 3 3 2 3" xfId="12967" xr:uid="{31CA7D5A-B109-44CC-AD19-B4812CACADC9}"/>
    <cellStyle name="Normal 9 2 3 3 3 3" xfId="5713" xr:uid="{00000000-0005-0000-0000-00003D1F0000}"/>
    <cellStyle name="Normal 9 2 3 3 3 3 2" xfId="15039" xr:uid="{0CDC01A5-83F1-47BF-BF42-388154F5FCDB}"/>
    <cellStyle name="Normal 9 2 3 3 3 4" xfId="10822" xr:uid="{46FF82CC-534A-4D4D-AEDF-4F3FE0597067}"/>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8738304C-9030-4AF4-A28E-C82104E5C95E}"/>
    <cellStyle name="Normal 9 2 3 3 4 2 3" xfId="13380" xr:uid="{25C32341-DC1D-43B7-A87E-3A16275C9D6B}"/>
    <cellStyle name="Normal 9 2 3 3 4 3" xfId="6126" xr:uid="{00000000-0005-0000-0000-0000411F0000}"/>
    <cellStyle name="Normal 9 2 3 3 4 3 2" xfId="15452" xr:uid="{C7DDA313-CBD5-4F07-9A11-80980B15A012}"/>
    <cellStyle name="Normal 9 2 3 3 4 4" xfId="11235" xr:uid="{E5253542-A15A-47B8-A1DA-D2BA88CB690C}"/>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E4178960-C244-43CA-AAF8-BB03974F0EA3}"/>
    <cellStyle name="Normal 9 2 3 3 5 2 3" xfId="13793" xr:uid="{8C38E347-00EE-4E70-A4D0-65C952C43086}"/>
    <cellStyle name="Normal 9 2 3 3 5 3" xfId="6539" xr:uid="{00000000-0005-0000-0000-0000451F0000}"/>
    <cellStyle name="Normal 9 2 3 3 5 3 2" xfId="15865" xr:uid="{6A1E79C5-127C-4049-BAED-619FFEAC190F}"/>
    <cellStyle name="Normal 9 2 3 3 5 4" xfId="11648" xr:uid="{96B2F60A-8B5A-46BC-9F94-B8A12169D697}"/>
    <cellStyle name="Normal 9 2 3 3 6" xfId="2669" xr:uid="{00000000-0005-0000-0000-0000461F0000}"/>
    <cellStyle name="Normal 9 2 3 3 6 2" xfId="6952" xr:uid="{00000000-0005-0000-0000-0000471F0000}"/>
    <cellStyle name="Normal 9 2 3 3 6 2 2" xfId="16278" xr:uid="{7D339786-C2CC-4C24-8210-D5D25924EBEB}"/>
    <cellStyle name="Normal 9 2 3 3 6 3" xfId="12061" xr:uid="{2C526555-422E-491C-814D-956EA988B84C}"/>
    <cellStyle name="Normal 9 2 3 3 7" xfId="4887" xr:uid="{00000000-0005-0000-0000-0000481F0000}"/>
    <cellStyle name="Normal 9 2 3 3 7 2" xfId="14213" xr:uid="{B9F8E437-3355-4751-9ED3-32B9DAD10BD7}"/>
    <cellStyle name="Normal 9 2 3 3 8" xfId="9045" xr:uid="{CD23D75F-FCE1-471A-A55A-DAC6FB15D069}"/>
    <cellStyle name="Normal 9 2 3 3 9" xfId="9996" xr:uid="{B8D0BAC5-FC0D-42C2-B7AB-CC18C6629F6B}"/>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F8A73C3F-3EE8-4413-AA5D-A61387F0DB9B}"/>
    <cellStyle name="Normal 9 2 3 4 2 3" xfId="12551" xr:uid="{85C73CAA-8413-466D-ACA9-FA6063AFB484}"/>
    <cellStyle name="Normal 9 2 3 4 3" xfId="5297" xr:uid="{00000000-0005-0000-0000-00004C1F0000}"/>
    <cellStyle name="Normal 9 2 3 4 3 2" xfId="14623" xr:uid="{40A52EC8-DEA2-4A7E-864E-D15CB2BAA0BF}"/>
    <cellStyle name="Normal 9 2 3 4 4" xfId="9263" xr:uid="{8E7B719A-F76B-4A2B-A5A7-1A883FD6976F}"/>
    <cellStyle name="Normal 9 2 3 4 5" xfId="10406" xr:uid="{AF71E5A9-E4D9-4759-A8C3-942FA6BA2A41}"/>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1A9E510A-5C13-47AE-A38D-E0968B1BBB7C}"/>
    <cellStyle name="Normal 9 2 3 5 2 3" xfId="12964" xr:uid="{0112F08B-C1B9-422F-918E-7A892165E049}"/>
    <cellStyle name="Normal 9 2 3 5 3" xfId="5710" xr:uid="{00000000-0005-0000-0000-0000501F0000}"/>
    <cellStyle name="Normal 9 2 3 5 3 2" xfId="15036" xr:uid="{9A9962DD-A234-4406-A8B1-88F2D3EE3587}"/>
    <cellStyle name="Normal 9 2 3 5 4" xfId="10819" xr:uid="{28232D34-DE56-4AC8-96FD-5EB41C83BBB9}"/>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141A5C0F-F5AE-478A-8C7E-4D171AE3E927}"/>
    <cellStyle name="Normal 9 2 3 6 2 3" xfId="13377" xr:uid="{2D0BFEB9-2D38-4442-9C84-B8D7CDBD03B4}"/>
    <cellStyle name="Normal 9 2 3 6 3" xfId="6123" xr:uid="{00000000-0005-0000-0000-0000541F0000}"/>
    <cellStyle name="Normal 9 2 3 6 3 2" xfId="15449" xr:uid="{B1F0F332-32A3-4389-9AB8-9026784717B9}"/>
    <cellStyle name="Normal 9 2 3 6 4" xfId="11232" xr:uid="{A18FFC02-F6AC-4795-A21C-55B269BF3C8D}"/>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C91AD91D-0C4C-424E-AEBE-12EF206CCD70}"/>
    <cellStyle name="Normal 9 2 3 7 2 3" xfId="13790" xr:uid="{C8946FB9-562B-4B20-B0A8-DC6BC15171D3}"/>
    <cellStyle name="Normal 9 2 3 7 3" xfId="6536" xr:uid="{00000000-0005-0000-0000-0000581F0000}"/>
    <cellStyle name="Normal 9 2 3 7 3 2" xfId="15862" xr:uid="{7A8E5CCF-1E78-4EB4-8785-8D3EB40CE922}"/>
    <cellStyle name="Normal 9 2 3 7 4" xfId="11645" xr:uid="{F7764762-D233-4133-ABA7-858A718D564C}"/>
    <cellStyle name="Normal 9 2 3 8" xfId="2666" xr:uid="{00000000-0005-0000-0000-0000591F0000}"/>
    <cellStyle name="Normal 9 2 3 8 2" xfId="6949" xr:uid="{00000000-0005-0000-0000-00005A1F0000}"/>
    <cellStyle name="Normal 9 2 3 8 2 2" xfId="16275" xr:uid="{A570517E-DCB7-4772-9FE4-2CDB7E73B7FA}"/>
    <cellStyle name="Normal 9 2 3 8 3" xfId="12058" xr:uid="{9A800F2E-087F-49FB-99FA-15EFC269CB43}"/>
    <cellStyle name="Normal 9 2 3 9" xfId="4884" xr:uid="{00000000-0005-0000-0000-00005B1F0000}"/>
    <cellStyle name="Normal 9 2 3 9 2" xfId="14210" xr:uid="{77A784C2-5823-4E0B-BB44-9F9E7193E4D5}"/>
    <cellStyle name="Normal 9 2 4" xfId="524" xr:uid="{00000000-0005-0000-0000-00005C1F0000}"/>
    <cellStyle name="Normal 9 2 4 10" xfId="9997" xr:uid="{A4EB54E3-FB3D-45FE-8F40-5B41E3C27A9F}"/>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EE9B4E5E-339D-4783-9017-6439906C5CE9}"/>
    <cellStyle name="Normal 9 2 4 2 2 2 3" xfId="12556" xr:uid="{59C617D3-23F9-43F4-ADC4-74A7A21253C1}"/>
    <cellStyle name="Normal 9 2 4 2 2 3" xfId="5302" xr:uid="{00000000-0005-0000-0000-0000611F0000}"/>
    <cellStyle name="Normal 9 2 4 2 2 3 2" xfId="14628" xr:uid="{C6B41DC1-1570-4B2F-93FA-B3ED9276FB7A}"/>
    <cellStyle name="Normal 9 2 4 2 2 4" xfId="9489" xr:uid="{4BA9DC16-58A7-4D6B-90A6-6BB0C51A0279}"/>
    <cellStyle name="Normal 9 2 4 2 2 5" xfId="10411" xr:uid="{578F798A-7085-4D9C-9102-990396DE45F1}"/>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67C7E919-7E19-4791-8782-66D1BCB65C88}"/>
    <cellStyle name="Normal 9 2 4 2 3 2 3" xfId="12969" xr:uid="{529D426D-93E9-4E05-A1D3-6D6940C3779B}"/>
    <cellStyle name="Normal 9 2 4 2 3 3" xfId="5715" xr:uid="{00000000-0005-0000-0000-0000651F0000}"/>
    <cellStyle name="Normal 9 2 4 2 3 3 2" xfId="15041" xr:uid="{17E7419B-6B5B-4F13-8ACD-6355EF5D598F}"/>
    <cellStyle name="Normal 9 2 4 2 3 4" xfId="10824" xr:uid="{FD83A70B-015F-4DBA-B9B3-2916F5F13D38}"/>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367A08CA-A937-4433-BDA5-FA3203537A8F}"/>
    <cellStyle name="Normal 9 2 4 2 4 2 3" xfId="13382" xr:uid="{038CF9E8-300E-49EC-8B3B-2D09B23964EE}"/>
    <cellStyle name="Normal 9 2 4 2 4 3" xfId="6128" xr:uid="{00000000-0005-0000-0000-0000691F0000}"/>
    <cellStyle name="Normal 9 2 4 2 4 3 2" xfId="15454" xr:uid="{1A78B96B-80F5-42CF-A60F-C5B6879CE24A}"/>
    <cellStyle name="Normal 9 2 4 2 4 4" xfId="11237" xr:uid="{7AD4FE6E-CD43-47BD-9E27-DFD61C0A1CA1}"/>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6633BC59-A9DC-49A6-84E6-A7ECAF9E28EA}"/>
    <cellStyle name="Normal 9 2 4 2 5 2 3" xfId="13795" xr:uid="{57A154B3-299D-4732-83DC-C3FBDFF82442}"/>
    <cellStyle name="Normal 9 2 4 2 5 3" xfId="6541" xr:uid="{00000000-0005-0000-0000-00006D1F0000}"/>
    <cellStyle name="Normal 9 2 4 2 5 3 2" xfId="15867" xr:uid="{60934514-7FDE-4D72-957C-4CC023602ACD}"/>
    <cellStyle name="Normal 9 2 4 2 5 4" xfId="11650" xr:uid="{AB5D714B-3C53-471D-978C-B18CBEC59B34}"/>
    <cellStyle name="Normal 9 2 4 2 6" xfId="2671" xr:uid="{00000000-0005-0000-0000-00006E1F0000}"/>
    <cellStyle name="Normal 9 2 4 2 6 2" xfId="6954" xr:uid="{00000000-0005-0000-0000-00006F1F0000}"/>
    <cellStyle name="Normal 9 2 4 2 6 2 2" xfId="16280" xr:uid="{189A81A9-063C-4300-BFAA-1492D1142172}"/>
    <cellStyle name="Normal 9 2 4 2 6 3" xfId="12063" xr:uid="{87A60D5A-F5F9-4A56-A81E-F3D7D5685C69}"/>
    <cellStyle name="Normal 9 2 4 2 7" xfId="4889" xr:uid="{00000000-0005-0000-0000-0000701F0000}"/>
    <cellStyle name="Normal 9 2 4 2 7 2" xfId="14215" xr:uid="{C0451B1B-0543-41DB-8719-D1EC6A9BAA0A}"/>
    <cellStyle name="Normal 9 2 4 2 8" xfId="9064" xr:uid="{7D4090C3-C767-4FFF-8A1F-282B2C8BAE68}"/>
    <cellStyle name="Normal 9 2 4 2 9" xfId="9998" xr:uid="{3A5C7737-ED13-437B-ABC9-0CB841B3EA82}"/>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27080C66-4D07-4981-B6F6-508B03C3F693}"/>
    <cellStyle name="Normal 9 2 4 3 2 3" xfId="12555" xr:uid="{EF54C891-8B48-4D73-95F5-7B12A478617A}"/>
    <cellStyle name="Normal 9 2 4 3 3" xfId="5301" xr:uid="{00000000-0005-0000-0000-0000741F0000}"/>
    <cellStyle name="Normal 9 2 4 3 3 2" xfId="14627" xr:uid="{CBE23F69-4D98-4D50-8E5D-6723BAC8AB01}"/>
    <cellStyle name="Normal 9 2 4 3 4" xfId="9282" xr:uid="{2471E5AC-3D06-4E90-9462-C54FACA9B22B}"/>
    <cellStyle name="Normal 9 2 4 3 5" xfId="10410" xr:uid="{F2519411-11C1-4F2F-9A4A-D1C7949F83A5}"/>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2196C34C-3731-4E35-9017-8AFB65DED819}"/>
    <cellStyle name="Normal 9 2 4 4 2 3" xfId="12968" xr:uid="{0A2F61F9-3474-4E11-ADFF-7DEC8A3BFAD2}"/>
    <cellStyle name="Normal 9 2 4 4 3" xfId="5714" xr:uid="{00000000-0005-0000-0000-0000781F0000}"/>
    <cellStyle name="Normal 9 2 4 4 3 2" xfId="15040" xr:uid="{193F66A8-D729-4349-B3C0-A6232B4683D9}"/>
    <cellStyle name="Normal 9 2 4 4 4" xfId="10823" xr:uid="{0CE16BA3-6EFC-4442-A946-BD154806549D}"/>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09EBC2AB-6154-4CA5-8745-A053F4D6BB79}"/>
    <cellStyle name="Normal 9 2 4 5 2 3" xfId="13381" xr:uid="{5E24176E-1C1B-4987-B8C7-224A0691FBB0}"/>
    <cellStyle name="Normal 9 2 4 5 3" xfId="6127" xr:uid="{00000000-0005-0000-0000-00007C1F0000}"/>
    <cellStyle name="Normal 9 2 4 5 3 2" xfId="15453" xr:uid="{EACC99F5-DCDA-4277-A235-6E2A54394D7B}"/>
    <cellStyle name="Normal 9 2 4 5 4" xfId="11236" xr:uid="{1087810E-AF2A-4FB9-8104-89BFC1782114}"/>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00CE2953-6797-4085-B1D2-016751F53CDC}"/>
    <cellStyle name="Normal 9 2 4 6 2 3" xfId="13794" xr:uid="{923646A9-F3C6-4FB6-888D-0E096BC8208E}"/>
    <cellStyle name="Normal 9 2 4 6 3" xfId="6540" xr:uid="{00000000-0005-0000-0000-0000801F0000}"/>
    <cellStyle name="Normal 9 2 4 6 3 2" xfId="15866" xr:uid="{75AA7253-A9D7-4888-81B2-6C0B44E1D9FC}"/>
    <cellStyle name="Normal 9 2 4 6 4" xfId="11649" xr:uid="{2B1701FA-2E7C-488C-8DF9-013F278B27E2}"/>
    <cellStyle name="Normal 9 2 4 7" xfId="2670" xr:uid="{00000000-0005-0000-0000-0000811F0000}"/>
    <cellStyle name="Normal 9 2 4 7 2" xfId="6953" xr:uid="{00000000-0005-0000-0000-0000821F0000}"/>
    <cellStyle name="Normal 9 2 4 7 2 2" xfId="16279" xr:uid="{D7EA9807-9CA0-464B-9C75-D27FAAA8B6B6}"/>
    <cellStyle name="Normal 9 2 4 7 3" xfId="12062" xr:uid="{9443A70D-9B83-4259-93DE-8B0F1B5B2E5C}"/>
    <cellStyle name="Normal 9 2 4 8" xfId="4888" xr:uid="{00000000-0005-0000-0000-0000831F0000}"/>
    <cellStyle name="Normal 9 2 4 8 2" xfId="14214" xr:uid="{F47B7B9B-B44A-44E8-BAF9-E619B277A608}"/>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4F4A8B59-71D9-4958-97FE-30A728D8F72E}"/>
    <cellStyle name="Normal 9 2 5 2 2 3" xfId="12557" xr:uid="{B693F7C9-DC5F-4237-9983-CF29375E2AC2}"/>
    <cellStyle name="Normal 9 2 5 2 3" xfId="5303" xr:uid="{00000000-0005-0000-0000-0000881F0000}"/>
    <cellStyle name="Normal 9 2 5 2 3 2" xfId="14629" xr:uid="{19E2D8B6-1885-4366-9EA0-65C0557F7688}"/>
    <cellStyle name="Normal 9 2 5 2 4" xfId="9398" xr:uid="{5B2A416E-986C-4898-8893-9EAFDDDBCDD4}"/>
    <cellStyle name="Normal 9 2 5 2 5" xfId="10412" xr:uid="{FF82260F-F37E-41DB-931F-0490A956EC02}"/>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D0CED3E5-91C0-4ED0-B524-D23999F7F5CF}"/>
    <cellStyle name="Normal 9 2 5 3 2 3" xfId="12970" xr:uid="{BA13DE19-49E3-4AE7-982A-9934A4AC3AA1}"/>
    <cellStyle name="Normal 9 2 5 3 3" xfId="5716" xr:uid="{00000000-0005-0000-0000-00008C1F0000}"/>
    <cellStyle name="Normal 9 2 5 3 3 2" xfId="15042" xr:uid="{56776558-F2F6-4C93-AE02-DCFC1B921FC5}"/>
    <cellStyle name="Normal 9 2 5 3 4" xfId="10825" xr:uid="{4C93A2FA-7EFC-41BA-A41F-7E1726523E37}"/>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E3E94E60-1DBB-4F93-AFCF-4D68A94DC08B}"/>
    <cellStyle name="Normal 9 2 5 4 2 3" xfId="13383" xr:uid="{E93BD44F-DD7B-46DE-AD7D-1F699E319341}"/>
    <cellStyle name="Normal 9 2 5 4 3" xfId="6129" xr:uid="{00000000-0005-0000-0000-0000901F0000}"/>
    <cellStyle name="Normal 9 2 5 4 3 2" xfId="15455" xr:uid="{B661A50C-C6E7-40E7-920E-27EE56A3CD0C}"/>
    <cellStyle name="Normal 9 2 5 4 4" xfId="11238" xr:uid="{77D78F49-607B-4EE0-AD78-23BDE9AF61EB}"/>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9A7D6211-D14D-47FC-811C-F12810192AF9}"/>
    <cellStyle name="Normal 9 2 5 5 2 3" xfId="13796" xr:uid="{2EF6D0BB-4404-4160-80B9-F4EC5669DAEA}"/>
    <cellStyle name="Normal 9 2 5 5 3" xfId="6542" xr:uid="{00000000-0005-0000-0000-0000941F0000}"/>
    <cellStyle name="Normal 9 2 5 5 3 2" xfId="15868" xr:uid="{9F03AB74-2711-43E8-AA77-F0FFCA03DCF0}"/>
    <cellStyle name="Normal 9 2 5 5 4" xfId="11651" xr:uid="{F62E84B4-D266-48B5-AB67-2CA05D4CB525}"/>
    <cellStyle name="Normal 9 2 5 6" xfId="2672" xr:uid="{00000000-0005-0000-0000-0000951F0000}"/>
    <cellStyle name="Normal 9 2 5 6 2" xfId="6955" xr:uid="{00000000-0005-0000-0000-0000961F0000}"/>
    <cellStyle name="Normal 9 2 5 6 2 2" xfId="16281" xr:uid="{57F79F2F-2374-4FBD-A68B-0CF961EA89A2}"/>
    <cellStyle name="Normal 9 2 5 6 3" xfId="12064" xr:uid="{1CD4F8D3-1FAA-469D-80B0-1F8ABF183AA9}"/>
    <cellStyle name="Normal 9 2 5 7" xfId="4890" xr:uid="{00000000-0005-0000-0000-0000971F0000}"/>
    <cellStyle name="Normal 9 2 5 7 2" xfId="14216" xr:uid="{4C52AE76-55E7-4DAB-901A-BF84A779378D}"/>
    <cellStyle name="Normal 9 2 5 8" xfId="8973" xr:uid="{BA9464C2-72F7-4B38-B1BD-6986FFA433D9}"/>
    <cellStyle name="Normal 9 2 5 9" xfId="9999" xr:uid="{06B61243-2D3D-48E4-87FE-0DDA02F2F489}"/>
    <cellStyle name="Normal 9 2 6" xfId="978" xr:uid="{00000000-0005-0000-0000-0000981F0000}"/>
    <cellStyle name="Normal 9 2 6 2" xfId="3211" xr:uid="{00000000-0005-0000-0000-0000991F0000}"/>
    <cellStyle name="Normal 9 2 6 2 2" xfId="7433" xr:uid="{00000000-0005-0000-0000-00009A1F0000}"/>
    <cellStyle name="Normal 9 2 6 2 2 2" xfId="16759" xr:uid="{C3CFF6EF-E394-4659-8716-AA2F42D1E374}"/>
    <cellStyle name="Normal 9 2 6 2 3" xfId="12542" xr:uid="{4210F388-4655-4739-9342-77B7630275DA}"/>
    <cellStyle name="Normal 9 2 6 3" xfId="5288" xr:uid="{00000000-0005-0000-0000-00009B1F0000}"/>
    <cellStyle name="Normal 9 2 6 3 2" xfId="14614" xr:uid="{93696386-E945-4A75-A6EA-C4C2894F5438}"/>
    <cellStyle name="Normal 9 2 6 4" xfId="9176" xr:uid="{F3933A08-5B20-47C9-B0FC-7B73F4B0BA7D}"/>
    <cellStyle name="Normal 9 2 6 5" xfId="10397" xr:uid="{841EE477-B42C-41E1-8947-DEAF7086A608}"/>
    <cellStyle name="Normal 9 2 7" xfId="1394" xr:uid="{00000000-0005-0000-0000-00009C1F0000}"/>
    <cellStyle name="Normal 9 2 7 2" xfId="3624" xr:uid="{00000000-0005-0000-0000-00009D1F0000}"/>
    <cellStyle name="Normal 9 2 7 2 2" xfId="7846" xr:uid="{00000000-0005-0000-0000-00009E1F0000}"/>
    <cellStyle name="Normal 9 2 7 2 2 2" xfId="17172" xr:uid="{8A88147D-3DE9-43F5-9962-0F9A4CCD3E2C}"/>
    <cellStyle name="Normal 9 2 7 2 3" xfId="12955" xr:uid="{E48C1411-48CB-41A3-B247-29A0B6F58410}"/>
    <cellStyle name="Normal 9 2 7 3" xfId="5701" xr:uid="{00000000-0005-0000-0000-00009F1F0000}"/>
    <cellStyle name="Normal 9 2 7 3 2" xfId="15027" xr:uid="{FF039137-918E-4AB3-A98F-9AF0ED03D4F1}"/>
    <cellStyle name="Normal 9 2 7 4" xfId="10810" xr:uid="{147FBE1E-3519-4561-8CC6-7D524B1FDB24}"/>
    <cellStyle name="Normal 9 2 8" xfId="1807" xr:uid="{00000000-0005-0000-0000-0000A01F0000}"/>
    <cellStyle name="Normal 9 2 8 2" xfId="4037" xr:uid="{00000000-0005-0000-0000-0000A11F0000}"/>
    <cellStyle name="Normal 9 2 8 2 2" xfId="8259" xr:uid="{00000000-0005-0000-0000-0000A21F0000}"/>
    <cellStyle name="Normal 9 2 8 2 2 2" xfId="17585" xr:uid="{7B829D01-69EA-405D-B5F2-7F3834883143}"/>
    <cellStyle name="Normal 9 2 8 2 3" xfId="13368" xr:uid="{1045323D-A896-4382-884C-DF70B9C59500}"/>
    <cellStyle name="Normal 9 2 8 3" xfId="6114" xr:uid="{00000000-0005-0000-0000-0000A31F0000}"/>
    <cellStyle name="Normal 9 2 8 3 2" xfId="15440" xr:uid="{315A33B0-222D-4F94-B0E1-DA8A8BE41799}"/>
    <cellStyle name="Normal 9 2 8 4" xfId="11223" xr:uid="{8333680B-EE3C-4CF9-B488-D42AAB94E8A5}"/>
    <cellStyle name="Normal 9 2 9" xfId="2221" xr:uid="{00000000-0005-0000-0000-0000A41F0000}"/>
    <cellStyle name="Normal 9 2 9 2" xfId="4450" xr:uid="{00000000-0005-0000-0000-0000A51F0000}"/>
    <cellStyle name="Normal 9 2 9 2 2" xfId="8672" xr:uid="{00000000-0005-0000-0000-0000A61F0000}"/>
    <cellStyle name="Normal 9 2 9 2 2 2" xfId="17998" xr:uid="{408B5AA0-9A00-4C8A-B19C-0DBCC0E6E9DE}"/>
    <cellStyle name="Normal 9 2 9 2 3" xfId="13781" xr:uid="{4F13E345-19F4-4EBA-B836-1AA6C2BF8885}"/>
    <cellStyle name="Normal 9 2 9 3" xfId="6527" xr:uid="{00000000-0005-0000-0000-0000A71F0000}"/>
    <cellStyle name="Normal 9 2 9 3 2" xfId="15853" xr:uid="{3EF5F5BF-C3C9-4439-B711-277B28A00C60}"/>
    <cellStyle name="Normal 9 2 9 4" xfId="11636" xr:uid="{32755680-4309-4ECA-9075-9E21A85D91C1}"/>
    <cellStyle name="Normal 9 3" xfId="527" xr:uid="{00000000-0005-0000-0000-0000A81F0000}"/>
    <cellStyle name="Normal 9 3 10" xfId="4891" xr:uid="{00000000-0005-0000-0000-0000A91F0000}"/>
    <cellStyle name="Normal 9 3 10 2" xfId="14217" xr:uid="{0A6541E5-5410-4EE8-8179-0E220720C2AA}"/>
    <cellStyle name="Normal 9 3 11" xfId="8777" xr:uid="{1F3D7E21-FC22-4F0C-9371-3D8250746BB7}"/>
    <cellStyle name="Normal 9 3 12" xfId="10000" xr:uid="{9401BB48-D8A1-4F3A-8B23-A935457838A4}"/>
    <cellStyle name="Normal 9 3 2" xfId="528" xr:uid="{00000000-0005-0000-0000-0000AA1F0000}"/>
    <cellStyle name="Normal 9 3 2 10" xfId="8840" xr:uid="{94797BE2-1721-4871-A768-79D4D45F48BB}"/>
    <cellStyle name="Normal 9 3 2 11" xfId="10001" xr:uid="{4C802D99-9A98-4A3E-871F-35C9D41B65DC}"/>
    <cellStyle name="Normal 9 3 2 2" xfId="529" xr:uid="{00000000-0005-0000-0000-0000AB1F0000}"/>
    <cellStyle name="Normal 9 3 2 2 10" xfId="10002" xr:uid="{83F6E394-809C-46F3-98E4-A8948BFA0E71}"/>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29911F97-148B-4763-83C1-7165FF81ACAE}"/>
    <cellStyle name="Normal 9 3 2 2 2 2 2 3" xfId="12561" xr:uid="{751D692A-BF06-4E49-B7E4-A2FE11D93B4F}"/>
    <cellStyle name="Normal 9 3 2 2 2 2 3" xfId="5307" xr:uid="{00000000-0005-0000-0000-0000B01F0000}"/>
    <cellStyle name="Normal 9 3 2 2 2 2 3 2" xfId="14633" xr:uid="{89F1C090-B0F7-48E9-A593-C78B7758CDF3}"/>
    <cellStyle name="Normal 9 3 2 2 2 2 4" xfId="9575" xr:uid="{DA05DE06-1987-4B8E-8439-C692853FF296}"/>
    <cellStyle name="Normal 9 3 2 2 2 2 5" xfId="10416" xr:uid="{D66EFF68-8E1A-4751-A17F-6CF64E43FA8A}"/>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3FCCA82A-883A-4D53-876E-946547EAA802}"/>
    <cellStyle name="Normal 9 3 2 2 2 3 2 3" xfId="12974" xr:uid="{BF4050A0-1F10-4C61-817B-7B75E2E35CD1}"/>
    <cellStyle name="Normal 9 3 2 2 2 3 3" xfId="5720" xr:uid="{00000000-0005-0000-0000-0000B41F0000}"/>
    <cellStyle name="Normal 9 3 2 2 2 3 3 2" xfId="15046" xr:uid="{54C5F8BD-59F1-4719-9FAD-BC2951A1AA29}"/>
    <cellStyle name="Normal 9 3 2 2 2 3 4" xfId="10829" xr:uid="{B18C3E9D-9839-41AE-BBDE-64A5DDCEC85F}"/>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2CEFEE7D-2D73-4991-A9C4-767E552D8184}"/>
    <cellStyle name="Normal 9 3 2 2 2 4 2 3" xfId="13387" xr:uid="{303C2603-8730-4B1C-BA3B-A3AAC42E6DBB}"/>
    <cellStyle name="Normal 9 3 2 2 2 4 3" xfId="6133" xr:uid="{00000000-0005-0000-0000-0000B81F0000}"/>
    <cellStyle name="Normal 9 3 2 2 2 4 3 2" xfId="15459" xr:uid="{37B1E146-1232-48CA-B86D-BAF1D3799445}"/>
    <cellStyle name="Normal 9 3 2 2 2 4 4" xfId="11242" xr:uid="{AACB210A-E0D2-4295-96FC-DE9E39ABFCE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8689AF20-BBF3-4AB0-88E1-C12F6AB73159}"/>
    <cellStyle name="Normal 9 3 2 2 2 5 2 3" xfId="13800" xr:uid="{D23D6C41-4EC8-4F37-BD7F-F5FFB4DECB22}"/>
    <cellStyle name="Normal 9 3 2 2 2 5 3" xfId="6546" xr:uid="{00000000-0005-0000-0000-0000BC1F0000}"/>
    <cellStyle name="Normal 9 3 2 2 2 5 3 2" xfId="15872" xr:uid="{81F16E09-8963-4C0A-9061-1D85188680BA}"/>
    <cellStyle name="Normal 9 3 2 2 2 5 4" xfId="11655" xr:uid="{A423ECA0-D651-4B99-AD5C-0413D1FCBA96}"/>
    <cellStyle name="Normal 9 3 2 2 2 6" xfId="2676" xr:uid="{00000000-0005-0000-0000-0000BD1F0000}"/>
    <cellStyle name="Normal 9 3 2 2 2 6 2" xfId="6959" xr:uid="{00000000-0005-0000-0000-0000BE1F0000}"/>
    <cellStyle name="Normal 9 3 2 2 2 6 2 2" xfId="16285" xr:uid="{D065B55F-FA3E-4477-81AB-9529925DA2D0}"/>
    <cellStyle name="Normal 9 3 2 2 2 6 3" xfId="12068" xr:uid="{F5A9D08E-77E0-45C3-85E1-1493A5924C0B}"/>
    <cellStyle name="Normal 9 3 2 2 2 7" xfId="4894" xr:uid="{00000000-0005-0000-0000-0000BF1F0000}"/>
    <cellStyle name="Normal 9 3 2 2 2 7 2" xfId="14220" xr:uid="{BC3327F8-2011-4742-910A-2A125FBC045A}"/>
    <cellStyle name="Normal 9 3 2 2 2 8" xfId="9150" xr:uid="{F54F74BE-A583-4C94-A198-8E0D27AD7F4F}"/>
    <cellStyle name="Normal 9 3 2 2 2 9" xfId="10003" xr:uid="{34BFB287-D759-4B16-9584-13E8E262D3F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2915D42D-8BA8-4D4E-ACA8-646F855C0E2E}"/>
    <cellStyle name="Normal 9 3 2 2 3 2 3" xfId="12560" xr:uid="{0C344052-9AD7-4869-8AF9-3DBEDDDC78D2}"/>
    <cellStyle name="Normal 9 3 2 2 3 3" xfId="5306" xr:uid="{00000000-0005-0000-0000-0000C31F0000}"/>
    <cellStyle name="Normal 9 3 2 2 3 3 2" xfId="14632" xr:uid="{85659BCC-313E-42F7-B89A-EB99773791A8}"/>
    <cellStyle name="Normal 9 3 2 2 3 4" xfId="9368" xr:uid="{B3189122-1774-442D-BD5B-8DA329618536}"/>
    <cellStyle name="Normal 9 3 2 2 3 5" xfId="10415" xr:uid="{30F09ACE-C6A4-48BA-881D-D65933602A0F}"/>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3C4D4A80-8C66-4194-A9BA-454760C13936}"/>
    <cellStyle name="Normal 9 3 2 2 4 2 3" xfId="12973" xr:uid="{845413CF-5DCC-4568-B74C-643F247B4966}"/>
    <cellStyle name="Normal 9 3 2 2 4 3" xfId="5719" xr:uid="{00000000-0005-0000-0000-0000C71F0000}"/>
    <cellStyle name="Normal 9 3 2 2 4 3 2" xfId="15045" xr:uid="{CE421504-4BE3-4833-AF09-85A9EA66CF6E}"/>
    <cellStyle name="Normal 9 3 2 2 4 4" xfId="10828" xr:uid="{37866D92-0E93-4084-B494-6A34C59E78EB}"/>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054C0F82-0B88-41AC-8FAD-64FD196BD2E6}"/>
    <cellStyle name="Normal 9 3 2 2 5 2 3" xfId="13386" xr:uid="{563C5C77-30ED-48F6-BD4F-A8AA8848B9D3}"/>
    <cellStyle name="Normal 9 3 2 2 5 3" xfId="6132" xr:uid="{00000000-0005-0000-0000-0000CB1F0000}"/>
    <cellStyle name="Normal 9 3 2 2 5 3 2" xfId="15458" xr:uid="{521166FB-B924-4798-8606-8774C14A110D}"/>
    <cellStyle name="Normal 9 3 2 2 5 4" xfId="11241" xr:uid="{65A4B1AE-82C3-438D-B607-504E39B9A566}"/>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7AC6A9DA-EEA0-4CA6-A075-83F67E183652}"/>
    <cellStyle name="Normal 9 3 2 2 6 2 3" xfId="13799" xr:uid="{AB944110-CD6A-4D82-8BA6-9A6960A63612}"/>
    <cellStyle name="Normal 9 3 2 2 6 3" xfId="6545" xr:uid="{00000000-0005-0000-0000-0000CF1F0000}"/>
    <cellStyle name="Normal 9 3 2 2 6 3 2" xfId="15871" xr:uid="{1F2EF86D-72B4-4DEB-A41B-AA8FA572EA89}"/>
    <cellStyle name="Normal 9 3 2 2 6 4" xfId="11654" xr:uid="{5BA138E4-1EA0-48BD-A46A-7D7D497022DB}"/>
    <cellStyle name="Normal 9 3 2 2 7" xfId="2675" xr:uid="{00000000-0005-0000-0000-0000D01F0000}"/>
    <cellStyle name="Normal 9 3 2 2 7 2" xfId="6958" xr:uid="{00000000-0005-0000-0000-0000D11F0000}"/>
    <cellStyle name="Normal 9 3 2 2 7 2 2" xfId="16284" xr:uid="{28BEDED8-FF59-4372-944F-CDB58D6F5B5C}"/>
    <cellStyle name="Normal 9 3 2 2 7 3" xfId="12067" xr:uid="{6B6D0A42-BB85-4694-AF46-190AEE3F9B4C}"/>
    <cellStyle name="Normal 9 3 2 2 8" xfId="4893" xr:uid="{00000000-0005-0000-0000-0000D21F0000}"/>
    <cellStyle name="Normal 9 3 2 2 8 2" xfId="14219" xr:uid="{1CE19E35-AEE5-45A9-B3AE-EA314A567F4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8BFFBA93-4EC7-45DA-981E-DB4B3D437FFB}"/>
    <cellStyle name="Normal 9 3 2 3 2 2 3" xfId="12562" xr:uid="{C5FD374E-4DC9-49EC-A036-8886ECC3253B}"/>
    <cellStyle name="Normal 9 3 2 3 2 3" xfId="5308" xr:uid="{00000000-0005-0000-0000-0000D71F0000}"/>
    <cellStyle name="Normal 9 3 2 3 2 3 2" xfId="14634" xr:uid="{3AE921DE-63D0-410E-B4B9-B1349C8971E1}"/>
    <cellStyle name="Normal 9 3 2 3 2 4" xfId="9472" xr:uid="{427A8E71-9BC4-47C0-A855-6886AF96C97E}"/>
    <cellStyle name="Normal 9 3 2 3 2 5" xfId="10417" xr:uid="{37ECD3F2-2B36-4DC6-A150-0E8FE6509E75}"/>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FD968761-FE10-41B6-A44A-9DD4CFC67DD6}"/>
    <cellStyle name="Normal 9 3 2 3 3 2 3" xfId="12975" xr:uid="{33B99DF2-B1BF-4157-B1FD-3C3DC1E8DDA9}"/>
    <cellStyle name="Normal 9 3 2 3 3 3" xfId="5721" xr:uid="{00000000-0005-0000-0000-0000DB1F0000}"/>
    <cellStyle name="Normal 9 3 2 3 3 3 2" xfId="15047" xr:uid="{E326AEAC-CA62-407D-85B0-A92C98538531}"/>
    <cellStyle name="Normal 9 3 2 3 3 4" xfId="10830" xr:uid="{DE6DCC00-A61D-4155-840C-DE4AA6DA134F}"/>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32B32A58-CE31-4565-918B-5BE22C246EC3}"/>
    <cellStyle name="Normal 9 3 2 3 4 2 3" xfId="13388" xr:uid="{2CC197DD-5B99-447F-94E2-69D22D281619}"/>
    <cellStyle name="Normal 9 3 2 3 4 3" xfId="6134" xr:uid="{00000000-0005-0000-0000-0000DF1F0000}"/>
    <cellStyle name="Normal 9 3 2 3 4 3 2" xfId="15460" xr:uid="{4B2D7268-F501-411D-874D-48B9EDA9F53A}"/>
    <cellStyle name="Normal 9 3 2 3 4 4" xfId="11243" xr:uid="{7346C1FC-B1F6-467D-9D13-85BEAB21615E}"/>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D7A44717-4957-415A-81A9-150C63A1994B}"/>
    <cellStyle name="Normal 9 3 2 3 5 2 3" xfId="13801" xr:uid="{D4025053-9A1F-4326-BB21-423F08073F99}"/>
    <cellStyle name="Normal 9 3 2 3 5 3" xfId="6547" xr:uid="{00000000-0005-0000-0000-0000E31F0000}"/>
    <cellStyle name="Normal 9 3 2 3 5 3 2" xfId="15873" xr:uid="{3E831A2B-C289-405D-8B40-4BA1267185F7}"/>
    <cellStyle name="Normal 9 3 2 3 5 4" xfId="11656" xr:uid="{46F60B7F-9183-4F28-BAB5-F47888939BCF}"/>
    <cellStyle name="Normal 9 3 2 3 6" xfId="2677" xr:uid="{00000000-0005-0000-0000-0000E41F0000}"/>
    <cellStyle name="Normal 9 3 2 3 6 2" xfId="6960" xr:uid="{00000000-0005-0000-0000-0000E51F0000}"/>
    <cellStyle name="Normal 9 3 2 3 6 2 2" xfId="16286" xr:uid="{21909432-8326-4A2F-AE86-6BCEF1223EB2}"/>
    <cellStyle name="Normal 9 3 2 3 6 3" xfId="12069" xr:uid="{2168418C-DDF9-4692-8A57-0BCE373CFB04}"/>
    <cellStyle name="Normal 9 3 2 3 7" xfId="4895" xr:uid="{00000000-0005-0000-0000-0000E61F0000}"/>
    <cellStyle name="Normal 9 3 2 3 7 2" xfId="14221" xr:uid="{96BFEDC5-5D6A-4676-A873-D3A56E145115}"/>
    <cellStyle name="Normal 9 3 2 3 8" xfId="9047" xr:uid="{4CBBBE80-D24B-484D-910E-0072EA0E95DD}"/>
    <cellStyle name="Normal 9 3 2 3 9" xfId="10004" xr:uid="{54FBB03E-6BDA-43B2-8D2B-1A99BF7A8D93}"/>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2C6DF1E5-1754-4989-A3AA-04A15F55D7EF}"/>
    <cellStyle name="Normal 9 3 2 4 2 3" xfId="12559" xr:uid="{0A23DC09-49E6-4119-89A7-56B2FAA2E5EB}"/>
    <cellStyle name="Normal 9 3 2 4 3" xfId="5305" xr:uid="{00000000-0005-0000-0000-0000EA1F0000}"/>
    <cellStyle name="Normal 9 3 2 4 3 2" xfId="14631" xr:uid="{30A74649-9764-4CD9-A247-C5062DE052AB}"/>
    <cellStyle name="Normal 9 3 2 4 4" xfId="9265" xr:uid="{BF00A9B8-67BA-48F6-8D48-0E4380D60577}"/>
    <cellStyle name="Normal 9 3 2 4 5" xfId="10414" xr:uid="{5FEEAE0E-E8C9-4C75-9B84-AFB6775B799D}"/>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ED5B5CDE-63B9-4DF7-B710-4B832C3B493A}"/>
    <cellStyle name="Normal 9 3 2 5 2 3" xfId="12972" xr:uid="{2D0F9F28-D25B-4D94-B679-6AC401506DAF}"/>
    <cellStyle name="Normal 9 3 2 5 3" xfId="5718" xr:uid="{00000000-0005-0000-0000-0000EE1F0000}"/>
    <cellStyle name="Normal 9 3 2 5 3 2" xfId="15044" xr:uid="{AD7C3062-F9A1-449B-AD8D-3FE4954A88EF}"/>
    <cellStyle name="Normal 9 3 2 5 4" xfId="10827" xr:uid="{1FC3D3CF-9421-4F9C-8D45-299BDFBF9450}"/>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467146CD-04F8-4120-92F2-C333834EFB2D}"/>
    <cellStyle name="Normal 9 3 2 6 2 3" xfId="13385" xr:uid="{994DD80F-58D8-47F4-A82F-2AD7E12B535C}"/>
    <cellStyle name="Normal 9 3 2 6 3" xfId="6131" xr:uid="{00000000-0005-0000-0000-0000F21F0000}"/>
    <cellStyle name="Normal 9 3 2 6 3 2" xfId="15457" xr:uid="{58746735-C887-42A7-B351-5E39ED95873E}"/>
    <cellStyle name="Normal 9 3 2 6 4" xfId="11240" xr:uid="{4B018D45-2635-46BC-BE0E-325FA129530D}"/>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164150E8-8607-4D82-B04E-3FE3C0C59599}"/>
    <cellStyle name="Normal 9 3 2 7 2 3" xfId="13798" xr:uid="{CBF8DE50-F76B-40D1-881A-547EE152CA1D}"/>
    <cellStyle name="Normal 9 3 2 7 3" xfId="6544" xr:uid="{00000000-0005-0000-0000-0000F61F0000}"/>
    <cellStyle name="Normal 9 3 2 7 3 2" xfId="15870" xr:uid="{FE70751E-0AD3-45CC-AA8C-5AF35206B93C}"/>
    <cellStyle name="Normal 9 3 2 7 4" xfId="11653" xr:uid="{9D9261C5-2C5E-44A9-8D6C-52AD46A2458E}"/>
    <cellStyle name="Normal 9 3 2 8" xfId="2674" xr:uid="{00000000-0005-0000-0000-0000F71F0000}"/>
    <cellStyle name="Normal 9 3 2 8 2" xfId="6957" xr:uid="{00000000-0005-0000-0000-0000F81F0000}"/>
    <cellStyle name="Normal 9 3 2 8 2 2" xfId="16283" xr:uid="{D2C0709E-5C97-49F5-91D2-8103DAAA630F}"/>
    <cellStyle name="Normal 9 3 2 8 3" xfId="12066" xr:uid="{C140113F-F5F4-486A-974F-BD51B17C606C}"/>
    <cellStyle name="Normal 9 3 2 9" xfId="4892" xr:uid="{00000000-0005-0000-0000-0000F91F0000}"/>
    <cellStyle name="Normal 9 3 2 9 2" xfId="14218" xr:uid="{56A6074B-E9F2-4279-A18A-6D78F15B78B5}"/>
    <cellStyle name="Normal 9 3 3" xfId="532" xr:uid="{00000000-0005-0000-0000-0000FA1F0000}"/>
    <cellStyle name="Normal 9 3 3 10" xfId="10005" xr:uid="{D5BF3CA4-E9D2-46D6-8C86-96103888004F}"/>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D000E27B-6F1F-4A91-B45C-CD3FF358E779}"/>
    <cellStyle name="Normal 9 3 3 2 2 2 3" xfId="12564" xr:uid="{37451D2F-382B-4605-9359-89E851A50936}"/>
    <cellStyle name="Normal 9 3 3 2 2 3" xfId="5310" xr:uid="{00000000-0005-0000-0000-0000FF1F0000}"/>
    <cellStyle name="Normal 9 3 3 2 2 3 2" xfId="14636" xr:uid="{7F13B92C-8C0D-4BDD-88D9-DA5064DECD18}"/>
    <cellStyle name="Normal 9 3 3 2 2 4" xfId="9512" xr:uid="{2D87B26D-94B2-43FF-B3AD-59DF0A117D21}"/>
    <cellStyle name="Normal 9 3 3 2 2 5" xfId="10419" xr:uid="{15FA1DCE-CE53-4E5A-B1E9-A61F651249F5}"/>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525B5B6D-B66A-42C8-B722-D3A555209A35}"/>
    <cellStyle name="Normal 9 3 3 2 3 2 3" xfId="12977" xr:uid="{3647B867-B2F3-45B5-8B02-31523F780371}"/>
    <cellStyle name="Normal 9 3 3 2 3 3" xfId="5723" xr:uid="{00000000-0005-0000-0000-000003200000}"/>
    <cellStyle name="Normal 9 3 3 2 3 3 2" xfId="15049" xr:uid="{94254714-508D-47E6-AC08-003786DBBE00}"/>
    <cellStyle name="Normal 9 3 3 2 3 4" xfId="10832" xr:uid="{6C48F6F6-AD7F-43F9-A8CF-3A5FE6A5D2A1}"/>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5B8BAA55-CA40-4297-8757-36419F6652EC}"/>
    <cellStyle name="Normal 9 3 3 2 4 2 3" xfId="13390" xr:uid="{CF40794D-B0F2-46FF-BC6A-BC090EEFA308}"/>
    <cellStyle name="Normal 9 3 3 2 4 3" xfId="6136" xr:uid="{00000000-0005-0000-0000-000007200000}"/>
    <cellStyle name="Normal 9 3 3 2 4 3 2" xfId="15462" xr:uid="{CB3F0149-35D4-4453-9CBC-769317EB8671}"/>
    <cellStyle name="Normal 9 3 3 2 4 4" xfId="11245" xr:uid="{9ABCCA69-B513-4505-85F9-EE68AB97996A}"/>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D443A8C2-1DEE-46A9-B1AF-294D3C5A3A7C}"/>
    <cellStyle name="Normal 9 3 3 2 5 2 3" xfId="13803" xr:uid="{E35A05BB-85A4-48D0-8761-45CB07351D89}"/>
    <cellStyle name="Normal 9 3 3 2 5 3" xfId="6549" xr:uid="{00000000-0005-0000-0000-00000B200000}"/>
    <cellStyle name="Normal 9 3 3 2 5 3 2" xfId="15875" xr:uid="{2D68D132-1AD2-453B-88F6-DDC1E889A3B4}"/>
    <cellStyle name="Normal 9 3 3 2 5 4" xfId="11658" xr:uid="{B4826912-AB2B-4E45-A61A-57B4898F7E9D}"/>
    <cellStyle name="Normal 9 3 3 2 6" xfId="2679" xr:uid="{00000000-0005-0000-0000-00000C200000}"/>
    <cellStyle name="Normal 9 3 3 2 6 2" xfId="6962" xr:uid="{00000000-0005-0000-0000-00000D200000}"/>
    <cellStyle name="Normal 9 3 3 2 6 2 2" xfId="16288" xr:uid="{5A1C5341-C50A-4599-9FEA-5AD307D441C4}"/>
    <cellStyle name="Normal 9 3 3 2 6 3" xfId="12071" xr:uid="{7BA5FA2C-D3C6-4FA5-95B6-34445230008C}"/>
    <cellStyle name="Normal 9 3 3 2 7" xfId="4897" xr:uid="{00000000-0005-0000-0000-00000E200000}"/>
    <cellStyle name="Normal 9 3 3 2 7 2" xfId="14223" xr:uid="{F5599675-9BD3-4548-8D32-762091683615}"/>
    <cellStyle name="Normal 9 3 3 2 8" xfId="9087" xr:uid="{B1C8DB1F-59B6-4D6A-B3E7-0CFC4D29D9A9}"/>
    <cellStyle name="Normal 9 3 3 2 9" xfId="10006" xr:uid="{0E557D60-3653-4EA4-80E0-7FA418FD9BB4}"/>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8C853582-32C7-4D04-AE85-66F9F3D0F953}"/>
    <cellStyle name="Normal 9 3 3 3 2 3" xfId="12563" xr:uid="{D22B0895-EADB-4FD7-8AA5-8B7DE77F92B5}"/>
    <cellStyle name="Normal 9 3 3 3 3" xfId="5309" xr:uid="{00000000-0005-0000-0000-000012200000}"/>
    <cellStyle name="Normal 9 3 3 3 3 2" xfId="14635" xr:uid="{684B9665-E9BC-4AB5-8204-66B6E9E0794B}"/>
    <cellStyle name="Normal 9 3 3 3 4" xfId="9305" xr:uid="{F54F3A88-B268-4905-B4D1-34B996B920C6}"/>
    <cellStyle name="Normal 9 3 3 3 5" xfId="10418" xr:uid="{F442632D-88ED-4657-B2F3-FB0F9D86BBD5}"/>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FCD50BB5-A14F-4294-9865-2CDD41544715}"/>
    <cellStyle name="Normal 9 3 3 4 2 3" xfId="12976" xr:uid="{D47EDA7D-F37B-49C8-A06F-1E55B333822E}"/>
    <cellStyle name="Normal 9 3 3 4 3" xfId="5722" xr:uid="{00000000-0005-0000-0000-000016200000}"/>
    <cellStyle name="Normal 9 3 3 4 3 2" xfId="15048" xr:uid="{DF8F59AD-07DD-45A9-BA5E-7E7B7E3F3D91}"/>
    <cellStyle name="Normal 9 3 3 4 4" xfId="10831" xr:uid="{70DD6115-9C5F-4C0C-9C1B-7164D8CDE4E6}"/>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79F76DBC-F623-4FA5-9F20-DB1B8C7FAA3E}"/>
    <cellStyle name="Normal 9 3 3 5 2 3" xfId="13389" xr:uid="{27CA1583-886C-49CA-ADB3-A2C71DE76EBB}"/>
    <cellStyle name="Normal 9 3 3 5 3" xfId="6135" xr:uid="{00000000-0005-0000-0000-00001A200000}"/>
    <cellStyle name="Normal 9 3 3 5 3 2" xfId="15461" xr:uid="{63ECE63F-AD61-4716-8E2F-0AE8802E84D6}"/>
    <cellStyle name="Normal 9 3 3 5 4" xfId="11244" xr:uid="{3E0C5EB0-4941-4BB3-93F0-25207B6AA00F}"/>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E47EB99C-C518-4B47-AEF4-CDBD764E5F4D}"/>
    <cellStyle name="Normal 9 3 3 6 2 3" xfId="13802" xr:uid="{594154A0-4EBE-4777-8E10-60BAF8CEEC25}"/>
    <cellStyle name="Normal 9 3 3 6 3" xfId="6548" xr:uid="{00000000-0005-0000-0000-00001E200000}"/>
    <cellStyle name="Normal 9 3 3 6 3 2" xfId="15874" xr:uid="{6650747B-DBBF-492B-8346-3F43C55C1009}"/>
    <cellStyle name="Normal 9 3 3 6 4" xfId="11657" xr:uid="{3DEE6592-9FF9-485D-95CB-F8477A9C2940}"/>
    <cellStyle name="Normal 9 3 3 7" xfId="2678" xr:uid="{00000000-0005-0000-0000-00001F200000}"/>
    <cellStyle name="Normal 9 3 3 7 2" xfId="6961" xr:uid="{00000000-0005-0000-0000-000020200000}"/>
    <cellStyle name="Normal 9 3 3 7 2 2" xfId="16287" xr:uid="{AF100C9D-135B-40EE-91B3-52E92A208FD3}"/>
    <cellStyle name="Normal 9 3 3 7 3" xfId="12070" xr:uid="{9D1D72F6-3464-4D51-B45E-7C7BA73C1C5A}"/>
    <cellStyle name="Normal 9 3 3 8" xfId="4896" xr:uid="{00000000-0005-0000-0000-000021200000}"/>
    <cellStyle name="Normal 9 3 3 8 2" xfId="14222" xr:uid="{5DE9DFF4-D30D-4709-90CE-94E0A848D252}"/>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9D64A0C5-A7F6-45BD-A29B-83905431A100}"/>
    <cellStyle name="Normal 9 3 4 2 2 3" xfId="12565" xr:uid="{23AC48D9-29CE-48F3-83FC-10DFD21C27D7}"/>
    <cellStyle name="Normal 9 3 4 2 3" xfId="5311" xr:uid="{00000000-0005-0000-0000-000026200000}"/>
    <cellStyle name="Normal 9 3 4 2 3 2" xfId="14637" xr:uid="{9CFCD7F2-C157-4112-9F3A-B21CD926E3CE}"/>
    <cellStyle name="Normal 9 3 4 2 4" xfId="9409" xr:uid="{F8EFC02C-357C-44AD-9BF7-6459F3C595DA}"/>
    <cellStyle name="Normal 9 3 4 2 5" xfId="10420" xr:uid="{23A3DCDE-206C-45E1-BF6A-54F4B1FBB73F}"/>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64A0B57C-A941-4210-B673-2B64BB7BCE7B}"/>
    <cellStyle name="Normal 9 3 4 3 2 3" xfId="12978" xr:uid="{21F7AD2A-A616-490F-86AC-1075C310871C}"/>
    <cellStyle name="Normal 9 3 4 3 3" xfId="5724" xr:uid="{00000000-0005-0000-0000-00002A200000}"/>
    <cellStyle name="Normal 9 3 4 3 3 2" xfId="15050" xr:uid="{DC63032D-E0EC-4421-AF27-A9C7BF2FE239}"/>
    <cellStyle name="Normal 9 3 4 3 4" xfId="10833" xr:uid="{0A16F2AE-EE9A-4AEB-A229-F4529BC823EE}"/>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B5FC039E-E414-4C39-95B4-15791AAE741B}"/>
    <cellStyle name="Normal 9 3 4 4 2 3" xfId="13391" xr:uid="{E4161017-C300-4662-B092-C931D40AABC3}"/>
    <cellStyle name="Normal 9 3 4 4 3" xfId="6137" xr:uid="{00000000-0005-0000-0000-00002E200000}"/>
    <cellStyle name="Normal 9 3 4 4 3 2" xfId="15463" xr:uid="{A3B64081-BE40-4650-8253-90AEE2570ACE}"/>
    <cellStyle name="Normal 9 3 4 4 4" xfId="11246" xr:uid="{5CD0C6BB-293C-42E1-A466-783557A593C8}"/>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E66874AB-77E7-4396-B66C-B8762F3CE2FD}"/>
    <cellStyle name="Normal 9 3 4 5 2 3" xfId="13804" xr:uid="{DBC38DEA-FCE2-4018-B103-7D8F7151DB67}"/>
    <cellStyle name="Normal 9 3 4 5 3" xfId="6550" xr:uid="{00000000-0005-0000-0000-000032200000}"/>
    <cellStyle name="Normal 9 3 4 5 3 2" xfId="15876" xr:uid="{DEDBD00E-18E2-49F8-91FF-1405F3F2F885}"/>
    <cellStyle name="Normal 9 3 4 5 4" xfId="11659" xr:uid="{88BACB4B-C5B9-4F5A-98BD-5DF5C6AB6C4B}"/>
    <cellStyle name="Normal 9 3 4 6" xfId="2680" xr:uid="{00000000-0005-0000-0000-000033200000}"/>
    <cellStyle name="Normal 9 3 4 6 2" xfId="6963" xr:uid="{00000000-0005-0000-0000-000034200000}"/>
    <cellStyle name="Normal 9 3 4 6 2 2" xfId="16289" xr:uid="{0DBBFF19-F6E0-493C-B45C-660BF02C3B70}"/>
    <cellStyle name="Normal 9 3 4 6 3" xfId="12072" xr:uid="{959DDB2D-4DB5-47D8-B3DA-5B6542180979}"/>
    <cellStyle name="Normal 9 3 4 7" xfId="4898" xr:uid="{00000000-0005-0000-0000-000035200000}"/>
    <cellStyle name="Normal 9 3 4 7 2" xfId="14224" xr:uid="{DB7103B7-F228-482E-9F6B-0B901E785FCD}"/>
    <cellStyle name="Normal 9 3 4 8" xfId="8984" xr:uid="{A39B104A-EAEF-4D5B-B504-6104111E924B}"/>
    <cellStyle name="Normal 9 3 4 9" xfId="10007" xr:uid="{B96E4110-3F5E-48B8-9200-9A67C86D64F7}"/>
    <cellStyle name="Normal 9 3 5" xfId="994" xr:uid="{00000000-0005-0000-0000-000036200000}"/>
    <cellStyle name="Normal 9 3 5 2" xfId="3227" xr:uid="{00000000-0005-0000-0000-000037200000}"/>
    <cellStyle name="Normal 9 3 5 2 2" xfId="7449" xr:uid="{00000000-0005-0000-0000-000038200000}"/>
    <cellStyle name="Normal 9 3 5 2 2 2" xfId="16775" xr:uid="{A78B3D06-9950-42BC-9389-D5CBB4519D74}"/>
    <cellStyle name="Normal 9 3 5 2 3" xfId="12558" xr:uid="{7BA2856A-BFD1-4075-9FD9-E19D6454197D}"/>
    <cellStyle name="Normal 9 3 5 3" xfId="5304" xr:uid="{00000000-0005-0000-0000-000039200000}"/>
    <cellStyle name="Normal 9 3 5 3 2" xfId="14630" xr:uid="{945D14C0-99A0-4AE3-8AD6-858AC7EA1884}"/>
    <cellStyle name="Normal 9 3 5 4" xfId="9201" xr:uid="{46D523D7-8DEB-46FB-8F1C-8CE8C2FC3AD3}"/>
    <cellStyle name="Normal 9 3 5 5" xfId="10413" xr:uid="{B83BC57D-310F-492A-B141-004EFA69B36B}"/>
    <cellStyle name="Normal 9 3 6" xfId="1410" xr:uid="{00000000-0005-0000-0000-00003A200000}"/>
    <cellStyle name="Normal 9 3 6 2" xfId="3640" xr:uid="{00000000-0005-0000-0000-00003B200000}"/>
    <cellStyle name="Normal 9 3 6 2 2" xfId="7862" xr:uid="{00000000-0005-0000-0000-00003C200000}"/>
    <cellStyle name="Normal 9 3 6 2 2 2" xfId="17188" xr:uid="{6FE92B86-C8DF-4C71-9329-CDAA611F613A}"/>
    <cellStyle name="Normal 9 3 6 2 3" xfId="12971" xr:uid="{9B396D5D-22F5-471C-8DEF-FC6A8F403D5E}"/>
    <cellStyle name="Normal 9 3 6 3" xfId="5717" xr:uid="{00000000-0005-0000-0000-00003D200000}"/>
    <cellStyle name="Normal 9 3 6 3 2" xfId="15043" xr:uid="{A72EDE9E-9541-49F5-97C2-7B71D7A3AEC3}"/>
    <cellStyle name="Normal 9 3 6 4" xfId="10826" xr:uid="{CFA9225B-7B81-4A19-AF03-BF10E793F2F8}"/>
    <cellStyle name="Normal 9 3 7" xfId="1823" xr:uid="{00000000-0005-0000-0000-00003E200000}"/>
    <cellStyle name="Normal 9 3 7 2" xfId="4053" xr:uid="{00000000-0005-0000-0000-00003F200000}"/>
    <cellStyle name="Normal 9 3 7 2 2" xfId="8275" xr:uid="{00000000-0005-0000-0000-000040200000}"/>
    <cellStyle name="Normal 9 3 7 2 2 2" xfId="17601" xr:uid="{5E2F0F32-F049-44D4-B95D-B2917BE2966E}"/>
    <cellStyle name="Normal 9 3 7 2 3" xfId="13384" xr:uid="{62A6589C-41FB-46F0-AF51-A3E94EF109E4}"/>
    <cellStyle name="Normal 9 3 7 3" xfId="6130" xr:uid="{00000000-0005-0000-0000-000041200000}"/>
    <cellStyle name="Normal 9 3 7 3 2" xfId="15456" xr:uid="{56E32C90-8DC0-4E02-9269-5B370C03A49C}"/>
    <cellStyle name="Normal 9 3 7 4" xfId="11239" xr:uid="{E3ED0030-FF9B-4C48-B1C1-5B4E1D072911}"/>
    <cellStyle name="Normal 9 3 8" xfId="2237" xr:uid="{00000000-0005-0000-0000-000042200000}"/>
    <cellStyle name="Normal 9 3 8 2" xfId="4466" xr:uid="{00000000-0005-0000-0000-000043200000}"/>
    <cellStyle name="Normal 9 3 8 2 2" xfId="8688" xr:uid="{00000000-0005-0000-0000-000044200000}"/>
    <cellStyle name="Normal 9 3 8 2 2 2" xfId="18014" xr:uid="{D66FC9A7-0755-4279-BA0A-6E5082B20CF3}"/>
    <cellStyle name="Normal 9 3 8 2 3" xfId="13797" xr:uid="{1305D8BB-2C51-4BDB-BC12-343294ABDF0C}"/>
    <cellStyle name="Normal 9 3 8 3" xfId="6543" xr:uid="{00000000-0005-0000-0000-000045200000}"/>
    <cellStyle name="Normal 9 3 8 3 2" xfId="15869" xr:uid="{A551ADE2-6CBE-4D9C-9761-96E5324B2D9B}"/>
    <cellStyle name="Normal 9 3 8 4" xfId="11652" xr:uid="{77198DF4-99B5-4692-8C24-301BD905310D}"/>
    <cellStyle name="Normal 9 3 9" xfId="2673" xr:uid="{00000000-0005-0000-0000-000046200000}"/>
    <cellStyle name="Normal 9 3 9 2" xfId="6956" xr:uid="{00000000-0005-0000-0000-000047200000}"/>
    <cellStyle name="Normal 9 3 9 2 2" xfId="16282" xr:uid="{E980392F-2306-4F40-8229-55A46917F1C5}"/>
    <cellStyle name="Normal 9 3 9 3" xfId="12065" xr:uid="{2B89B3DB-8B0F-471C-A775-D52320A06BA3}"/>
    <cellStyle name="Normal 9 4" xfId="535" xr:uid="{00000000-0005-0000-0000-000048200000}"/>
    <cellStyle name="Normal 9 4 2" xfId="1002" xr:uid="{00000000-0005-0000-0000-000049200000}"/>
    <cellStyle name="Normal 9 5" xfId="536" xr:uid="{00000000-0005-0000-0000-00004A200000}"/>
    <cellStyle name="Normal 9 5 10" xfId="10008" xr:uid="{1E73B317-1B71-45D7-B1CF-8F0EEE0E6B8D}"/>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A558E320-1888-42EA-AB48-98C111B0C494}"/>
    <cellStyle name="Normal 9 5 2 2 2 3" xfId="12567" xr:uid="{AFCC0002-A60A-46FD-B4D9-A0488C1ED29C}"/>
    <cellStyle name="Normal 9 5 2 2 3" xfId="5313" xr:uid="{00000000-0005-0000-0000-00004F200000}"/>
    <cellStyle name="Normal 9 5 2 2 3 2" xfId="14639" xr:uid="{E1D89FBF-7558-449B-9B50-740B21E23E94}"/>
    <cellStyle name="Normal 9 5 2 2 4" xfId="9480" xr:uid="{BC9702BE-C2B3-450A-99DF-6FFE7C7A82FD}"/>
    <cellStyle name="Normal 9 5 2 2 5" xfId="10422" xr:uid="{08FCD54A-B81D-4425-8DE0-961A05B00644}"/>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D6590073-CBD5-4C08-88D3-0E504DB331A9}"/>
    <cellStyle name="Normal 9 5 2 3 2 3" xfId="12980" xr:uid="{A76F9007-DA7F-4B4A-806E-584840A93A2D}"/>
    <cellStyle name="Normal 9 5 2 3 3" xfId="5726" xr:uid="{00000000-0005-0000-0000-000053200000}"/>
    <cellStyle name="Normal 9 5 2 3 3 2" xfId="15052" xr:uid="{3D2A54A1-A38F-4950-A792-2674ADB9574A}"/>
    <cellStyle name="Normal 9 5 2 3 4" xfId="10835" xr:uid="{72D4026B-E719-436E-88A0-D5EC89932464}"/>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F439F6D6-FB38-4273-B357-74957047AA17}"/>
    <cellStyle name="Normal 9 5 2 4 2 3" xfId="13393" xr:uid="{2A4423F2-E1AD-4995-8824-DCA3292B14FF}"/>
    <cellStyle name="Normal 9 5 2 4 3" xfId="6139" xr:uid="{00000000-0005-0000-0000-000057200000}"/>
    <cellStyle name="Normal 9 5 2 4 3 2" xfId="15465" xr:uid="{9D28424A-B916-47BA-9C5D-CE6B23C7E7C3}"/>
    <cellStyle name="Normal 9 5 2 4 4" xfId="11248" xr:uid="{D0C73C38-5FE7-4FEE-A9BD-793D28BC2517}"/>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0834351A-C7E8-42E1-BB58-349AA3384DFE}"/>
    <cellStyle name="Normal 9 5 2 5 2 3" xfId="13806" xr:uid="{5DEDE4CD-2BBC-4776-8408-258B33F3BB48}"/>
    <cellStyle name="Normal 9 5 2 5 3" xfId="6552" xr:uid="{00000000-0005-0000-0000-00005B200000}"/>
    <cellStyle name="Normal 9 5 2 5 3 2" xfId="15878" xr:uid="{2F4DFCC7-B068-430E-B1A0-1B0001636E8C}"/>
    <cellStyle name="Normal 9 5 2 5 4" xfId="11661" xr:uid="{91D00CCE-C947-494D-A2AD-0CD826AD68FC}"/>
    <cellStyle name="Normal 9 5 2 6" xfId="2682" xr:uid="{00000000-0005-0000-0000-00005C200000}"/>
    <cellStyle name="Normal 9 5 2 6 2" xfId="6965" xr:uid="{00000000-0005-0000-0000-00005D200000}"/>
    <cellStyle name="Normal 9 5 2 6 2 2" xfId="16291" xr:uid="{CDFB3D6E-92A5-440C-A23F-6859E0B2D5F8}"/>
    <cellStyle name="Normal 9 5 2 6 3" xfId="12074" xr:uid="{E1212549-8078-4927-9D5F-DFE41E7B6438}"/>
    <cellStyle name="Normal 9 5 2 7" xfId="4900" xr:uid="{00000000-0005-0000-0000-00005E200000}"/>
    <cellStyle name="Normal 9 5 2 7 2" xfId="14226" xr:uid="{B8C06652-6761-4055-8947-D0AD5D8A5633}"/>
    <cellStyle name="Normal 9 5 2 8" xfId="9055" xr:uid="{3DD071E2-A4B3-45E3-9F20-3C2D5AEE5CB2}"/>
    <cellStyle name="Normal 9 5 2 9" xfId="10009" xr:uid="{A9349E69-D3DC-47A9-9A82-2183A7969A52}"/>
    <cellStyle name="Normal 9 5 3" xfId="1003" xr:uid="{00000000-0005-0000-0000-00005F200000}"/>
    <cellStyle name="Normal 9 5 3 2" xfId="3235" xr:uid="{00000000-0005-0000-0000-000060200000}"/>
    <cellStyle name="Normal 9 5 3 2 2" xfId="7457" xr:uid="{00000000-0005-0000-0000-000061200000}"/>
    <cellStyle name="Normal 9 5 3 2 2 2" xfId="16783" xr:uid="{9ED1B89A-EB24-4DB1-9650-EACECE74DB3E}"/>
    <cellStyle name="Normal 9 5 3 2 3" xfId="12566" xr:uid="{A27CBDD9-7D02-4ED2-B1A5-9F445124F2BF}"/>
    <cellStyle name="Normal 9 5 3 3" xfId="5312" xr:uid="{00000000-0005-0000-0000-000062200000}"/>
    <cellStyle name="Normal 9 5 3 3 2" xfId="14638" xr:uid="{B6E1D39B-523E-4200-9A1A-7492AD0E6699}"/>
    <cellStyle name="Normal 9 5 3 4" xfId="9273" xr:uid="{AE6CB61B-02C5-436E-A328-3B2AC8AC9E53}"/>
    <cellStyle name="Normal 9 5 3 5" xfId="10421" xr:uid="{E3321D27-D04A-4823-85E4-FCDB5D2C06BB}"/>
    <cellStyle name="Normal 9 5 4" xfId="1418" xr:uid="{00000000-0005-0000-0000-000063200000}"/>
    <cellStyle name="Normal 9 5 4 2" xfId="3648" xr:uid="{00000000-0005-0000-0000-000064200000}"/>
    <cellStyle name="Normal 9 5 4 2 2" xfId="7870" xr:uid="{00000000-0005-0000-0000-000065200000}"/>
    <cellStyle name="Normal 9 5 4 2 2 2" xfId="17196" xr:uid="{3F58D902-C02A-4AA3-B59A-E754BAC13C1D}"/>
    <cellStyle name="Normal 9 5 4 2 3" xfId="12979" xr:uid="{9C15B31A-0A88-46A4-A269-A74960F15FD8}"/>
    <cellStyle name="Normal 9 5 4 3" xfId="5725" xr:uid="{00000000-0005-0000-0000-000066200000}"/>
    <cellStyle name="Normal 9 5 4 3 2" xfId="15051" xr:uid="{2E980CF5-34A4-4D2A-B6FA-919382D9C5D0}"/>
    <cellStyle name="Normal 9 5 4 4" xfId="10834" xr:uid="{DB50AF52-D11E-463B-8FB2-CCBF9D10DF66}"/>
    <cellStyle name="Normal 9 5 5" xfId="1831" xr:uid="{00000000-0005-0000-0000-000067200000}"/>
    <cellStyle name="Normal 9 5 5 2" xfId="4061" xr:uid="{00000000-0005-0000-0000-000068200000}"/>
    <cellStyle name="Normal 9 5 5 2 2" xfId="8283" xr:uid="{00000000-0005-0000-0000-000069200000}"/>
    <cellStyle name="Normal 9 5 5 2 2 2" xfId="17609" xr:uid="{6B17817F-C4E1-4393-80E9-D19A998A2BED}"/>
    <cellStyle name="Normal 9 5 5 2 3" xfId="13392" xr:uid="{459C0573-5232-480A-B2B0-3631D657F9FB}"/>
    <cellStyle name="Normal 9 5 5 3" xfId="6138" xr:uid="{00000000-0005-0000-0000-00006A200000}"/>
    <cellStyle name="Normal 9 5 5 3 2" xfId="15464" xr:uid="{5D4AA5CC-6985-428E-95DF-A97201D1B3E5}"/>
    <cellStyle name="Normal 9 5 5 4" xfId="11247" xr:uid="{F8BB3FC6-4F8C-4BC6-A8F9-F3EF2CC4C027}"/>
    <cellStyle name="Normal 9 5 6" xfId="2245" xr:uid="{00000000-0005-0000-0000-00006B200000}"/>
    <cellStyle name="Normal 9 5 6 2" xfId="4474" xr:uid="{00000000-0005-0000-0000-00006C200000}"/>
    <cellStyle name="Normal 9 5 6 2 2" xfId="8696" xr:uid="{00000000-0005-0000-0000-00006D200000}"/>
    <cellStyle name="Normal 9 5 6 2 2 2" xfId="18022" xr:uid="{285FE56B-D143-4658-9D49-9EF4317EB07D}"/>
    <cellStyle name="Normal 9 5 6 2 3" xfId="13805" xr:uid="{552638E2-F224-4C8A-BC23-CC6A6197EB25}"/>
    <cellStyle name="Normal 9 5 6 3" xfId="6551" xr:uid="{00000000-0005-0000-0000-00006E200000}"/>
    <cellStyle name="Normal 9 5 6 3 2" xfId="15877" xr:uid="{787B6E36-F31D-46D1-B1AF-AA9DC4A8D60A}"/>
    <cellStyle name="Normal 9 5 6 4" xfId="11660" xr:uid="{D2EB9162-08FC-46D7-952E-5D398009D261}"/>
    <cellStyle name="Normal 9 5 7" xfId="2681" xr:uid="{00000000-0005-0000-0000-00006F200000}"/>
    <cellStyle name="Normal 9 5 7 2" xfId="6964" xr:uid="{00000000-0005-0000-0000-000070200000}"/>
    <cellStyle name="Normal 9 5 7 2 2" xfId="16290" xr:uid="{4AA82362-8FA5-4319-804A-2A308D97CAC1}"/>
    <cellStyle name="Normal 9 5 7 3" xfId="12073" xr:uid="{23E0DC83-08F5-45A3-B78D-15350B92FAB9}"/>
    <cellStyle name="Normal 9 5 8" xfId="4899" xr:uid="{00000000-0005-0000-0000-000071200000}"/>
    <cellStyle name="Normal 9 5 8 2" xfId="14225" xr:uid="{3486856E-EE93-42A2-929B-6CE052F3D07D}"/>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711B9800-878A-44AB-B74F-8457EC95F12C}"/>
    <cellStyle name="Normal 9 6 2 2 3" xfId="12568" xr:uid="{804A5942-70FF-4F1A-8FC9-C09A865A8951}"/>
    <cellStyle name="Normal 9 6 2 3" xfId="5314" xr:uid="{00000000-0005-0000-0000-000076200000}"/>
    <cellStyle name="Normal 9 6 2 3 2" xfId="14640" xr:uid="{177D6716-25F2-488F-9D21-680901445FE3}"/>
    <cellStyle name="Normal 9 6 2 4" xfId="9389" xr:uid="{2A0458F6-466A-4C3B-BA39-FF09FD770FDD}"/>
    <cellStyle name="Normal 9 6 2 5" xfId="10423" xr:uid="{C270267A-6377-4C19-A208-C0DE11881BF3}"/>
    <cellStyle name="Normal 9 6 3" xfId="1420" xr:uid="{00000000-0005-0000-0000-000077200000}"/>
    <cellStyle name="Normal 9 6 3 2" xfId="3650" xr:uid="{00000000-0005-0000-0000-000078200000}"/>
    <cellStyle name="Normal 9 6 3 2 2" xfId="7872" xr:uid="{00000000-0005-0000-0000-000079200000}"/>
    <cellStyle name="Normal 9 6 3 2 2 2" xfId="17198" xr:uid="{86304F72-F0AE-4B47-9E2C-48802D776697}"/>
    <cellStyle name="Normal 9 6 3 2 3" xfId="12981" xr:uid="{469EE456-29DA-4C05-8E15-12B7993372EA}"/>
    <cellStyle name="Normal 9 6 3 3" xfId="5727" xr:uid="{00000000-0005-0000-0000-00007A200000}"/>
    <cellStyle name="Normal 9 6 3 3 2" xfId="15053" xr:uid="{61FADF08-3C24-40BE-AF44-115705313DF4}"/>
    <cellStyle name="Normal 9 6 3 4" xfId="10836" xr:uid="{3282CF0A-A2CC-4AB7-AB2F-718762F65CCC}"/>
    <cellStyle name="Normal 9 6 4" xfId="1833" xr:uid="{00000000-0005-0000-0000-00007B200000}"/>
    <cellStyle name="Normal 9 6 4 2" xfId="4063" xr:uid="{00000000-0005-0000-0000-00007C200000}"/>
    <cellStyle name="Normal 9 6 4 2 2" xfId="8285" xr:uid="{00000000-0005-0000-0000-00007D200000}"/>
    <cellStyle name="Normal 9 6 4 2 2 2" xfId="17611" xr:uid="{B0E190C8-1F76-4BE0-BECE-DA85F815E89E}"/>
    <cellStyle name="Normal 9 6 4 2 3" xfId="13394" xr:uid="{84933799-96CB-4856-807F-92FB54D7D112}"/>
    <cellStyle name="Normal 9 6 4 3" xfId="6140" xr:uid="{00000000-0005-0000-0000-00007E200000}"/>
    <cellStyle name="Normal 9 6 4 3 2" xfId="15466" xr:uid="{F1C16B0D-7FFB-429F-A362-96F5A4E88C94}"/>
    <cellStyle name="Normal 9 6 4 4" xfId="11249" xr:uid="{2EA56B64-8066-4A90-B28E-E4A8E90F1D0F}"/>
    <cellStyle name="Normal 9 6 5" xfId="2247" xr:uid="{00000000-0005-0000-0000-00007F200000}"/>
    <cellStyle name="Normal 9 6 5 2" xfId="4476" xr:uid="{00000000-0005-0000-0000-000080200000}"/>
    <cellStyle name="Normal 9 6 5 2 2" xfId="8698" xr:uid="{00000000-0005-0000-0000-000081200000}"/>
    <cellStyle name="Normal 9 6 5 2 2 2" xfId="18024" xr:uid="{940E0090-C427-4BB7-891F-EFC4C2DFCEAC}"/>
    <cellStyle name="Normal 9 6 5 2 3" xfId="13807" xr:uid="{DDBF2987-1825-40CC-91A8-67BAACD7B3B1}"/>
    <cellStyle name="Normal 9 6 5 3" xfId="6553" xr:uid="{00000000-0005-0000-0000-000082200000}"/>
    <cellStyle name="Normal 9 6 5 3 2" xfId="15879" xr:uid="{54E019FC-F81C-45CC-84A2-97EDD7054B6C}"/>
    <cellStyle name="Normal 9 6 5 4" xfId="11662" xr:uid="{F4F0F02A-6BB1-493D-A174-CF5EE7691292}"/>
    <cellStyle name="Normal 9 6 6" xfId="2683" xr:uid="{00000000-0005-0000-0000-000083200000}"/>
    <cellStyle name="Normal 9 6 6 2" xfId="6966" xr:uid="{00000000-0005-0000-0000-000084200000}"/>
    <cellStyle name="Normal 9 6 6 2 2" xfId="16292" xr:uid="{F80347E4-6599-43FA-8094-686B37210038}"/>
    <cellStyle name="Normal 9 6 6 3" xfId="12075" xr:uid="{2DEB2DA4-8998-43DF-8507-3CC7096C1C46}"/>
    <cellStyle name="Normal 9 6 7" xfId="4901" xr:uid="{00000000-0005-0000-0000-000085200000}"/>
    <cellStyle name="Normal 9 6 7 2" xfId="14227" xr:uid="{8DE09757-759B-48CF-816B-26365F942920}"/>
    <cellStyle name="Normal 9 6 8" xfId="8964" xr:uid="{9BBC9C46-7A3A-4BC9-9542-DC33DFA165C2}"/>
    <cellStyle name="Normal 9 6 9" xfId="10010" xr:uid="{7EA53725-0C9D-4C47-A467-82915622A231}"/>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453905CF-6D84-4D7B-9B5C-C73251546749}"/>
    <cellStyle name="Note 2 2 10 3" xfId="12156" xr:uid="{A3576F9C-6C76-4CBE-B8C0-25E6F3FE5E54}"/>
    <cellStyle name="Note 2 2 11" xfId="4902" xr:uid="{00000000-0005-0000-0000-000094200000}"/>
    <cellStyle name="Note 2 2 11 2" xfId="14228" xr:uid="{DB1EAF64-1189-4BD4-ACFE-43EDBA806404}"/>
    <cellStyle name="Note 2 2 12" xfId="8841" xr:uid="{E94E1FD8-31C4-4718-9658-C7A587CBF323}"/>
    <cellStyle name="Note 2 2 13" xfId="10011" xr:uid="{DE02E7FB-06E5-49D3-A84F-DE2DE7F1B1DF}"/>
    <cellStyle name="Note 2 2 2" xfId="546" xr:uid="{00000000-0005-0000-0000-000095200000}"/>
    <cellStyle name="Note 2 2 2 10" xfId="4903" xr:uid="{00000000-0005-0000-0000-000096200000}"/>
    <cellStyle name="Note 2 2 2 10 2" xfId="14229" xr:uid="{421C4386-A5DA-4055-86C5-A868967E7566}"/>
    <cellStyle name="Note 2 2 2 11" xfId="8944" xr:uid="{B75A3404-A4A3-41D6-B6C3-54560C6DD592}"/>
    <cellStyle name="Note 2 2 2 12" xfId="10012" xr:uid="{45ECDA40-BC23-4354-825C-C9E25FBAA870}"/>
    <cellStyle name="Note 2 2 2 2" xfId="547" xr:uid="{00000000-0005-0000-0000-000097200000}"/>
    <cellStyle name="Note 2 2 2 2 10" xfId="9151" xr:uid="{DE810DD8-00EC-4339-9CFC-C84D5E182971}"/>
    <cellStyle name="Note 2 2 2 2 11" xfId="10013" xr:uid="{8A363E38-1509-462C-AB8B-DCF44790E123}"/>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43ECDE81-B78A-48A7-A102-F3F2CE885852}"/>
    <cellStyle name="Note 2 2 2 2 2 2 3" xfId="12571" xr:uid="{40665384-0AB9-4724-B506-3D3BCB9642B2}"/>
    <cellStyle name="Note 2 2 2 2 2 3" xfId="5317" xr:uid="{00000000-0005-0000-0000-00009B200000}"/>
    <cellStyle name="Note 2 2 2 2 2 3 2" xfId="14643" xr:uid="{158C0A42-8288-472E-9C1B-608944A5A9B5}"/>
    <cellStyle name="Note 2 2 2 2 2 4" xfId="9576" xr:uid="{375E296C-598F-454E-B7C4-9E851CE02ED2}"/>
    <cellStyle name="Note 2 2 2 2 2 5" xfId="10426" xr:uid="{2C616A3C-99FA-4BFC-BB52-0FADACF6394A}"/>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8CC3A7F4-BE9A-4731-BF77-80D0BDE71832}"/>
    <cellStyle name="Note 2 2 2 2 3 2 3" xfId="12984" xr:uid="{05CD3ACE-3BF8-46CD-B3D8-68AE151B944C}"/>
    <cellStyle name="Note 2 2 2 2 3 3" xfId="5730" xr:uid="{00000000-0005-0000-0000-00009F200000}"/>
    <cellStyle name="Note 2 2 2 2 3 3 2" xfId="15056" xr:uid="{C0FE07A5-A3A7-462A-B9F7-BD83FB4160B2}"/>
    <cellStyle name="Note 2 2 2 2 3 4" xfId="10839" xr:uid="{0F4E7376-5AFA-4E30-9C2B-3AB81CA19BB6}"/>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946D5C90-1F65-4300-ABA7-A966EF60743C}"/>
    <cellStyle name="Note 2 2 2 2 4 2 3" xfId="13397" xr:uid="{38849BC7-298E-4596-B3B5-612A75148C4F}"/>
    <cellStyle name="Note 2 2 2 2 4 3" xfId="6143" xr:uid="{00000000-0005-0000-0000-0000A3200000}"/>
    <cellStyle name="Note 2 2 2 2 4 3 2" xfId="15469" xr:uid="{91BC1696-C39B-40C2-8436-DB4FFDFBE9C2}"/>
    <cellStyle name="Note 2 2 2 2 4 4" xfId="11252" xr:uid="{AC9B717D-BB8D-4EDA-9EA4-05D40992862A}"/>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062A09C1-5278-4B66-A30D-AAB034346C2D}"/>
    <cellStyle name="Note 2 2 2 2 5 2 3" xfId="13810" xr:uid="{DA36EBBC-BAED-427C-A665-2E8DEBE67438}"/>
    <cellStyle name="Note 2 2 2 2 5 3" xfId="6556" xr:uid="{00000000-0005-0000-0000-0000A7200000}"/>
    <cellStyle name="Note 2 2 2 2 5 3 2" xfId="15882" xr:uid="{BFAB79D1-173E-4F70-80A2-B9007316E963}"/>
    <cellStyle name="Note 2 2 2 2 5 4" xfId="11665" xr:uid="{B1670A81-01CD-4F43-A7C2-9ECEBB1EC419}"/>
    <cellStyle name="Note 2 2 2 2 6" xfId="2686" xr:uid="{00000000-0005-0000-0000-0000A8200000}"/>
    <cellStyle name="Note 2 2 2 2 6 2" xfId="6969" xr:uid="{00000000-0005-0000-0000-0000A9200000}"/>
    <cellStyle name="Note 2 2 2 2 6 2 2" xfId="16295" xr:uid="{237DD48E-B4D9-4126-B47B-C57FF6E49660}"/>
    <cellStyle name="Note 2 2 2 2 6 3" xfId="12078" xr:uid="{31556DA8-B90A-49E4-BCC1-98515BDA9321}"/>
    <cellStyle name="Note 2 2 2 2 7" xfId="2745" xr:uid="{00000000-0005-0000-0000-0000AA200000}"/>
    <cellStyle name="Note 2 2 2 2 8" xfId="2826" xr:uid="{00000000-0005-0000-0000-0000AB200000}"/>
    <cellStyle name="Note 2 2 2 2 8 2" xfId="7049" xr:uid="{00000000-0005-0000-0000-0000AC200000}"/>
    <cellStyle name="Note 2 2 2 2 8 2 2" xfId="16375" xr:uid="{3F6F6033-A83B-4C19-9D74-45DEC3200C27}"/>
    <cellStyle name="Note 2 2 2 2 8 3" xfId="12158" xr:uid="{CCFB7A0B-3260-4988-8428-1153F8954875}"/>
    <cellStyle name="Note 2 2 2 2 9" xfId="4904" xr:uid="{00000000-0005-0000-0000-0000AD200000}"/>
    <cellStyle name="Note 2 2 2 2 9 2" xfId="14230" xr:uid="{86E4A451-CC9E-4A3E-A883-A18E8AE43E00}"/>
    <cellStyle name="Note 2 2 2 3" xfId="1007" xr:uid="{00000000-0005-0000-0000-0000AE200000}"/>
    <cellStyle name="Note 2 2 2 3 2" xfId="3239" xr:uid="{00000000-0005-0000-0000-0000AF200000}"/>
    <cellStyle name="Note 2 2 2 3 2 2" xfId="7461" xr:uid="{00000000-0005-0000-0000-0000B0200000}"/>
    <cellStyle name="Note 2 2 2 3 2 2 2" xfId="16787" xr:uid="{81CD46A7-EBA2-4751-B0D6-699CD07755F5}"/>
    <cellStyle name="Note 2 2 2 3 2 3" xfId="12570" xr:uid="{105E00FC-1B19-45E0-A901-0925BEAEFC4F}"/>
    <cellStyle name="Note 2 2 2 3 3" xfId="5316" xr:uid="{00000000-0005-0000-0000-0000B1200000}"/>
    <cellStyle name="Note 2 2 2 3 3 2" xfId="14642" xr:uid="{078B2D88-5771-4BE0-A713-1A0BD25FB0D5}"/>
    <cellStyle name="Note 2 2 2 3 4" xfId="9369" xr:uid="{37FCA23B-964B-404F-A343-B489211FDCDC}"/>
    <cellStyle name="Note 2 2 2 3 5" xfId="10425" xr:uid="{2E4E70AD-5144-482B-976A-096E83B1732F}"/>
    <cellStyle name="Note 2 2 2 4" xfId="1422" xr:uid="{00000000-0005-0000-0000-0000B2200000}"/>
    <cellStyle name="Note 2 2 2 4 2" xfId="3652" xr:uid="{00000000-0005-0000-0000-0000B3200000}"/>
    <cellStyle name="Note 2 2 2 4 2 2" xfId="7874" xr:uid="{00000000-0005-0000-0000-0000B4200000}"/>
    <cellStyle name="Note 2 2 2 4 2 2 2" xfId="17200" xr:uid="{0F6738F7-6961-4427-B232-BEE758C6B7E4}"/>
    <cellStyle name="Note 2 2 2 4 2 3" xfId="12983" xr:uid="{A087493D-DD77-4385-B002-7A15B6B09C46}"/>
    <cellStyle name="Note 2 2 2 4 3" xfId="5729" xr:uid="{00000000-0005-0000-0000-0000B5200000}"/>
    <cellStyle name="Note 2 2 2 4 3 2" xfId="15055" xr:uid="{E72D0F23-7562-4C30-AA45-1356BC39E7CE}"/>
    <cellStyle name="Note 2 2 2 4 4" xfId="10838" xr:uid="{AFFDE817-74C4-41AB-B1C5-95A2F5B53AE0}"/>
    <cellStyle name="Note 2 2 2 5" xfId="1836" xr:uid="{00000000-0005-0000-0000-0000B6200000}"/>
    <cellStyle name="Note 2 2 2 5 2" xfId="4065" xr:uid="{00000000-0005-0000-0000-0000B7200000}"/>
    <cellStyle name="Note 2 2 2 5 2 2" xfId="8287" xr:uid="{00000000-0005-0000-0000-0000B8200000}"/>
    <cellStyle name="Note 2 2 2 5 2 2 2" xfId="17613" xr:uid="{260CA2C5-0157-425A-80D8-050D3A16BE1F}"/>
    <cellStyle name="Note 2 2 2 5 2 3" xfId="13396" xr:uid="{EF3911BE-7160-4EE6-B998-91BB3677576B}"/>
    <cellStyle name="Note 2 2 2 5 3" xfId="6142" xr:uid="{00000000-0005-0000-0000-0000B9200000}"/>
    <cellStyle name="Note 2 2 2 5 3 2" xfId="15468" xr:uid="{69760424-5009-441B-84F5-0957587133D6}"/>
    <cellStyle name="Note 2 2 2 5 4" xfId="11251" xr:uid="{C2A65A81-6253-415E-A75F-9ED2D48EEBBA}"/>
    <cellStyle name="Note 2 2 2 6" xfId="2249" xr:uid="{00000000-0005-0000-0000-0000BA200000}"/>
    <cellStyle name="Note 2 2 2 6 2" xfId="4478" xr:uid="{00000000-0005-0000-0000-0000BB200000}"/>
    <cellStyle name="Note 2 2 2 6 2 2" xfId="8700" xr:uid="{00000000-0005-0000-0000-0000BC200000}"/>
    <cellStyle name="Note 2 2 2 6 2 2 2" xfId="18026" xr:uid="{B50CBC37-55DC-4CF9-8CF2-F3CBAD9F0437}"/>
    <cellStyle name="Note 2 2 2 6 2 3" xfId="13809" xr:uid="{815BA714-5B3B-44BE-BFCD-ABA300CB9D56}"/>
    <cellStyle name="Note 2 2 2 6 3" xfId="6555" xr:uid="{00000000-0005-0000-0000-0000BD200000}"/>
    <cellStyle name="Note 2 2 2 6 3 2" xfId="15881" xr:uid="{C445FE26-DA29-4354-A4D8-505D1C518DBE}"/>
    <cellStyle name="Note 2 2 2 6 4" xfId="11664" xr:uid="{DE0534E5-02A5-4996-95E9-3CB824A7D0BF}"/>
    <cellStyle name="Note 2 2 2 7" xfId="2685" xr:uid="{00000000-0005-0000-0000-0000BE200000}"/>
    <cellStyle name="Note 2 2 2 7 2" xfId="6968" xr:uid="{00000000-0005-0000-0000-0000BF200000}"/>
    <cellStyle name="Note 2 2 2 7 2 2" xfId="16294" xr:uid="{AD0573A5-3C13-4A8F-8CA7-068CFF1B12CC}"/>
    <cellStyle name="Note 2 2 2 7 3" xfId="12077" xr:uid="{67A5C3DF-0580-4D46-992E-BC5474B8875F}"/>
    <cellStyle name="Note 2 2 2 8" xfId="2744" xr:uid="{00000000-0005-0000-0000-0000C0200000}"/>
    <cellStyle name="Note 2 2 2 9" xfId="2825" xr:uid="{00000000-0005-0000-0000-0000C1200000}"/>
    <cellStyle name="Note 2 2 2 9 2" xfId="7048" xr:uid="{00000000-0005-0000-0000-0000C2200000}"/>
    <cellStyle name="Note 2 2 2 9 2 2" xfId="16374" xr:uid="{0E46C5D5-78E5-4770-97BF-F0CD8E93D419}"/>
    <cellStyle name="Note 2 2 2 9 3" xfId="12157" xr:uid="{2CDCB5FF-B183-4508-B1A6-8383E02BB1A2}"/>
    <cellStyle name="Note 2 2 3" xfId="548" xr:uid="{00000000-0005-0000-0000-0000C3200000}"/>
    <cellStyle name="Note 2 2 3 10" xfId="9048" xr:uid="{894401FF-B7D8-49E8-91E6-A1C42DD04D54}"/>
    <cellStyle name="Note 2 2 3 11" xfId="10014" xr:uid="{E0160EAD-9117-4546-A805-28E2B56FBEBD}"/>
    <cellStyle name="Note 2 2 3 2" xfId="1009" xr:uid="{00000000-0005-0000-0000-0000C4200000}"/>
    <cellStyle name="Note 2 2 3 2 2" xfId="3241" xr:uid="{00000000-0005-0000-0000-0000C5200000}"/>
    <cellStyle name="Note 2 2 3 2 2 2" xfId="7463" xr:uid="{00000000-0005-0000-0000-0000C6200000}"/>
    <cellStyle name="Note 2 2 3 2 2 2 2" xfId="16789" xr:uid="{023800E8-D977-4A99-A07E-B8DD11CB8C26}"/>
    <cellStyle name="Note 2 2 3 2 2 3" xfId="12572" xr:uid="{29854232-0D61-4B6B-8933-3060FC4A6A4D}"/>
    <cellStyle name="Note 2 2 3 2 3" xfId="5318" xr:uid="{00000000-0005-0000-0000-0000C7200000}"/>
    <cellStyle name="Note 2 2 3 2 3 2" xfId="14644" xr:uid="{396F03E0-D00E-45C7-930B-089039A46C02}"/>
    <cellStyle name="Note 2 2 3 2 4" xfId="9473" xr:uid="{7711F4E0-385B-44CD-ACEA-5E9D7E4CD8DC}"/>
    <cellStyle name="Note 2 2 3 2 5" xfId="10427" xr:uid="{617385E8-D5C8-4F75-B83F-871BCFEF1F4C}"/>
    <cellStyle name="Note 2 2 3 3" xfId="1424" xr:uid="{00000000-0005-0000-0000-0000C8200000}"/>
    <cellStyle name="Note 2 2 3 3 2" xfId="3654" xr:uid="{00000000-0005-0000-0000-0000C9200000}"/>
    <cellStyle name="Note 2 2 3 3 2 2" xfId="7876" xr:uid="{00000000-0005-0000-0000-0000CA200000}"/>
    <cellStyle name="Note 2 2 3 3 2 2 2" xfId="17202" xr:uid="{F02925B2-1BBF-490B-A67D-74705DBE0A13}"/>
    <cellStyle name="Note 2 2 3 3 2 3" xfId="12985" xr:uid="{AC60CDC0-1C8E-4F84-9279-48A30FA3B5AD}"/>
    <cellStyle name="Note 2 2 3 3 3" xfId="5731" xr:uid="{00000000-0005-0000-0000-0000CB200000}"/>
    <cellStyle name="Note 2 2 3 3 3 2" xfId="15057" xr:uid="{D0697C49-7358-41DA-97A4-ECDAF3100A91}"/>
    <cellStyle name="Note 2 2 3 3 4" xfId="10840" xr:uid="{DFE1A619-CBBE-464B-9E2B-CF5A4F5D8A2D}"/>
    <cellStyle name="Note 2 2 3 4" xfId="1838" xr:uid="{00000000-0005-0000-0000-0000CC200000}"/>
    <cellStyle name="Note 2 2 3 4 2" xfId="4067" xr:uid="{00000000-0005-0000-0000-0000CD200000}"/>
    <cellStyle name="Note 2 2 3 4 2 2" xfId="8289" xr:uid="{00000000-0005-0000-0000-0000CE200000}"/>
    <cellStyle name="Note 2 2 3 4 2 2 2" xfId="17615" xr:uid="{E756D406-0615-4961-8B34-1D7D0C22B2D6}"/>
    <cellStyle name="Note 2 2 3 4 2 3" xfId="13398" xr:uid="{9030FC2C-7CAC-4510-A111-005EDF748828}"/>
    <cellStyle name="Note 2 2 3 4 3" xfId="6144" xr:uid="{00000000-0005-0000-0000-0000CF200000}"/>
    <cellStyle name="Note 2 2 3 4 3 2" xfId="15470" xr:uid="{E0364A32-33AE-4C3F-9A2A-0789C547322E}"/>
    <cellStyle name="Note 2 2 3 4 4" xfId="11253" xr:uid="{28B81E37-231E-4211-88FE-2CD0775314FE}"/>
    <cellStyle name="Note 2 2 3 5" xfId="2251" xr:uid="{00000000-0005-0000-0000-0000D0200000}"/>
    <cellStyle name="Note 2 2 3 5 2" xfId="4480" xr:uid="{00000000-0005-0000-0000-0000D1200000}"/>
    <cellStyle name="Note 2 2 3 5 2 2" xfId="8702" xr:uid="{00000000-0005-0000-0000-0000D2200000}"/>
    <cellStyle name="Note 2 2 3 5 2 2 2" xfId="18028" xr:uid="{AF2307BC-92DB-4E7D-B4C3-6B7951182745}"/>
    <cellStyle name="Note 2 2 3 5 2 3" xfId="13811" xr:uid="{C1DEC92A-DF3D-47EB-A983-323C8516BACB}"/>
    <cellStyle name="Note 2 2 3 5 3" xfId="6557" xr:uid="{00000000-0005-0000-0000-0000D3200000}"/>
    <cellStyle name="Note 2 2 3 5 3 2" xfId="15883" xr:uid="{8D2103D0-F160-4A00-B94C-5823FE846104}"/>
    <cellStyle name="Note 2 2 3 5 4" xfId="11666" xr:uid="{FC31E67E-390D-4E5B-91CE-E72DB10A5052}"/>
    <cellStyle name="Note 2 2 3 6" xfId="2687" xr:uid="{00000000-0005-0000-0000-0000D4200000}"/>
    <cellStyle name="Note 2 2 3 6 2" xfId="6970" xr:uid="{00000000-0005-0000-0000-0000D5200000}"/>
    <cellStyle name="Note 2 2 3 6 2 2" xfId="16296" xr:uid="{C5BF172C-522E-40A9-9A5B-0B8A58DF6766}"/>
    <cellStyle name="Note 2 2 3 6 3" xfId="12079" xr:uid="{BACF44CB-85C6-4637-B72E-06F7870CCD3A}"/>
    <cellStyle name="Note 2 2 3 7" xfId="2746" xr:uid="{00000000-0005-0000-0000-0000D6200000}"/>
    <cellStyle name="Note 2 2 3 8" xfId="2827" xr:uid="{00000000-0005-0000-0000-0000D7200000}"/>
    <cellStyle name="Note 2 2 3 8 2" xfId="7050" xr:uid="{00000000-0005-0000-0000-0000D8200000}"/>
    <cellStyle name="Note 2 2 3 8 2 2" xfId="16376" xr:uid="{10AC4C83-6E34-4F87-90CB-CADF342455AB}"/>
    <cellStyle name="Note 2 2 3 8 3" xfId="12159" xr:uid="{7BBFABE6-F4C4-4B99-9FE8-A88CBDA7A6B6}"/>
    <cellStyle name="Note 2 2 3 9" xfId="4905" xr:uid="{00000000-0005-0000-0000-0000D9200000}"/>
    <cellStyle name="Note 2 2 3 9 2" xfId="14231" xr:uid="{E45E4248-0C64-45E1-A4C1-0B605C5C157E}"/>
    <cellStyle name="Note 2 2 4" xfId="1006" xr:uid="{00000000-0005-0000-0000-0000DA200000}"/>
    <cellStyle name="Note 2 2 4 2" xfId="3238" xr:uid="{00000000-0005-0000-0000-0000DB200000}"/>
    <cellStyle name="Note 2 2 4 2 2" xfId="7460" xr:uid="{00000000-0005-0000-0000-0000DC200000}"/>
    <cellStyle name="Note 2 2 4 2 2 2" xfId="16786" xr:uid="{8E19F748-9E63-4F19-B88F-FFB0FC8CF1F2}"/>
    <cellStyle name="Note 2 2 4 2 3" xfId="12569" xr:uid="{FE38B1F8-6B46-4099-A7A3-98957C48E4C1}"/>
    <cellStyle name="Note 2 2 4 3" xfId="5315" xr:uid="{00000000-0005-0000-0000-0000DD200000}"/>
    <cellStyle name="Note 2 2 4 3 2" xfId="14641" xr:uid="{5A65D1F9-B8B2-4B29-B2EA-8791E56AF03A}"/>
    <cellStyle name="Note 2 2 4 4" xfId="9266" xr:uid="{8B6F7B8D-50FA-47DA-836F-17B0F9492E54}"/>
    <cellStyle name="Note 2 2 4 5" xfId="10424" xr:uid="{6EB86152-8E3F-4E37-B43A-F546D5BB0DC1}"/>
    <cellStyle name="Note 2 2 5" xfId="1421" xr:uid="{00000000-0005-0000-0000-0000DE200000}"/>
    <cellStyle name="Note 2 2 5 2" xfId="3651" xr:uid="{00000000-0005-0000-0000-0000DF200000}"/>
    <cellStyle name="Note 2 2 5 2 2" xfId="7873" xr:uid="{00000000-0005-0000-0000-0000E0200000}"/>
    <cellStyle name="Note 2 2 5 2 2 2" xfId="17199" xr:uid="{8CD20748-B76D-48D9-AEF6-AFE8A60B7087}"/>
    <cellStyle name="Note 2 2 5 2 3" xfId="12982" xr:uid="{D5F1224F-2E7A-4A06-88A2-22066784F6E0}"/>
    <cellStyle name="Note 2 2 5 3" xfId="5728" xr:uid="{00000000-0005-0000-0000-0000E1200000}"/>
    <cellStyle name="Note 2 2 5 3 2" xfId="15054" xr:uid="{70B8515A-F0CF-4800-B46A-30B10B7AD32B}"/>
    <cellStyle name="Note 2 2 5 4" xfId="10837" xr:uid="{A8F98DF8-536A-486B-81A8-1C159338874F}"/>
    <cellStyle name="Note 2 2 6" xfId="1835" xr:uid="{00000000-0005-0000-0000-0000E2200000}"/>
    <cellStyle name="Note 2 2 6 2" xfId="4064" xr:uid="{00000000-0005-0000-0000-0000E3200000}"/>
    <cellStyle name="Note 2 2 6 2 2" xfId="8286" xr:uid="{00000000-0005-0000-0000-0000E4200000}"/>
    <cellStyle name="Note 2 2 6 2 2 2" xfId="17612" xr:uid="{7CF40E98-A8BD-4D41-A202-91C23B5B9881}"/>
    <cellStyle name="Note 2 2 6 2 3" xfId="13395" xr:uid="{50740D6E-4C64-4430-9348-F5B8EE511AF4}"/>
    <cellStyle name="Note 2 2 6 3" xfId="6141" xr:uid="{00000000-0005-0000-0000-0000E5200000}"/>
    <cellStyle name="Note 2 2 6 3 2" xfId="15467" xr:uid="{9792FC1C-BE76-462F-AA85-523178E1F670}"/>
    <cellStyle name="Note 2 2 6 4" xfId="11250" xr:uid="{3B586805-3B2C-4CB7-B565-19C0BD5D3C4F}"/>
    <cellStyle name="Note 2 2 7" xfId="2248" xr:uid="{00000000-0005-0000-0000-0000E6200000}"/>
    <cellStyle name="Note 2 2 7 2" xfId="4477" xr:uid="{00000000-0005-0000-0000-0000E7200000}"/>
    <cellStyle name="Note 2 2 7 2 2" xfId="8699" xr:uid="{00000000-0005-0000-0000-0000E8200000}"/>
    <cellStyle name="Note 2 2 7 2 2 2" xfId="18025" xr:uid="{08653A13-E988-4384-A43A-BB308089CADA}"/>
    <cellStyle name="Note 2 2 7 2 3" xfId="13808" xr:uid="{71441318-3CD2-4049-B947-9CDD651B3143}"/>
    <cellStyle name="Note 2 2 7 3" xfId="6554" xr:uid="{00000000-0005-0000-0000-0000E9200000}"/>
    <cellStyle name="Note 2 2 7 3 2" xfId="15880" xr:uid="{B7F631D3-D1AF-428D-8DB9-11B21908DD60}"/>
    <cellStyle name="Note 2 2 7 4" xfId="11663" xr:uid="{C44CB273-BE01-4EE2-9E28-F5D90CBB5422}"/>
    <cellStyle name="Note 2 2 8" xfId="2684" xr:uid="{00000000-0005-0000-0000-0000EA200000}"/>
    <cellStyle name="Note 2 2 8 2" xfId="6967" xr:uid="{00000000-0005-0000-0000-0000EB200000}"/>
    <cellStyle name="Note 2 2 8 2 2" xfId="16293" xr:uid="{E045D8EA-944D-4F5A-9BFC-23D4B57130DD}"/>
    <cellStyle name="Note 2 2 8 3" xfId="12076" xr:uid="{ACE0DEB9-F43E-4A71-B422-D9C6E8C3AF19}"/>
    <cellStyle name="Note 2 2 9" xfId="2743" xr:uid="{00000000-0005-0000-0000-0000EC200000}"/>
    <cellStyle name="Note 2 3" xfId="549" xr:uid="{00000000-0005-0000-0000-0000ED200000}"/>
    <cellStyle name="Note 2 3 10" xfId="4906" xr:uid="{00000000-0005-0000-0000-0000EE200000}"/>
    <cellStyle name="Note 2 3 10 2" xfId="14232" xr:uid="{574A7483-EB2C-48C9-886A-2066EF1298DE}"/>
    <cellStyle name="Note 2 3 11" xfId="8894" xr:uid="{2BFFE8D0-DA42-4876-8895-58F80713E965}"/>
    <cellStyle name="Note 2 3 12" xfId="10015" xr:uid="{81BCEA22-475C-4232-A644-E9540D6514ED}"/>
    <cellStyle name="Note 2 3 2" xfId="550" xr:uid="{00000000-0005-0000-0000-0000EF200000}"/>
    <cellStyle name="Note 2 3 2 10" xfId="9101" xr:uid="{1822EEA2-225E-465E-B4CD-D4615440EC62}"/>
    <cellStyle name="Note 2 3 2 11" xfId="10016" xr:uid="{D14709C7-1143-46A3-A5BD-9F0391FCF43D}"/>
    <cellStyle name="Note 2 3 2 2" xfId="1011" xr:uid="{00000000-0005-0000-0000-0000F0200000}"/>
    <cellStyle name="Note 2 3 2 2 2" xfId="3243" xr:uid="{00000000-0005-0000-0000-0000F1200000}"/>
    <cellStyle name="Note 2 3 2 2 2 2" xfId="7465" xr:uid="{00000000-0005-0000-0000-0000F2200000}"/>
    <cellStyle name="Note 2 3 2 2 2 2 2" xfId="16791" xr:uid="{4C00E512-AE52-4B69-9FE9-FAD3793AC967}"/>
    <cellStyle name="Note 2 3 2 2 2 3" xfId="12574" xr:uid="{6685ED3E-D6B8-4390-B01D-86E340EC1C6D}"/>
    <cellStyle name="Note 2 3 2 2 3" xfId="5320" xr:uid="{00000000-0005-0000-0000-0000F3200000}"/>
    <cellStyle name="Note 2 3 2 2 3 2" xfId="14646" xr:uid="{936B9ED6-D83D-431A-9457-AE22BB84CEFD}"/>
    <cellStyle name="Note 2 3 2 2 4" xfId="9526" xr:uid="{1C428179-0C82-4F5D-9FE4-E11D597F9E89}"/>
    <cellStyle name="Note 2 3 2 2 5" xfId="10429" xr:uid="{269A2676-7F44-4301-8FCA-5B33B98EC829}"/>
    <cellStyle name="Note 2 3 2 3" xfId="1426" xr:uid="{00000000-0005-0000-0000-0000F4200000}"/>
    <cellStyle name="Note 2 3 2 3 2" xfId="3656" xr:uid="{00000000-0005-0000-0000-0000F5200000}"/>
    <cellStyle name="Note 2 3 2 3 2 2" xfId="7878" xr:uid="{00000000-0005-0000-0000-0000F6200000}"/>
    <cellStyle name="Note 2 3 2 3 2 2 2" xfId="17204" xr:uid="{775C31E6-E8E7-40B5-A287-8FD93A2BC2F5}"/>
    <cellStyle name="Note 2 3 2 3 2 3" xfId="12987" xr:uid="{6F3B8AA9-07CE-4827-8259-52DA9D0E4A40}"/>
    <cellStyle name="Note 2 3 2 3 3" xfId="5733" xr:uid="{00000000-0005-0000-0000-0000F7200000}"/>
    <cellStyle name="Note 2 3 2 3 3 2" xfId="15059" xr:uid="{BD3BBE24-C402-4938-A84E-F9043687D961}"/>
    <cellStyle name="Note 2 3 2 3 4" xfId="10842" xr:uid="{7EB525F5-02FB-43A8-A1D3-F37221704D49}"/>
    <cellStyle name="Note 2 3 2 4" xfId="1840" xr:uid="{00000000-0005-0000-0000-0000F8200000}"/>
    <cellStyle name="Note 2 3 2 4 2" xfId="4069" xr:uid="{00000000-0005-0000-0000-0000F9200000}"/>
    <cellStyle name="Note 2 3 2 4 2 2" xfId="8291" xr:uid="{00000000-0005-0000-0000-0000FA200000}"/>
    <cellStyle name="Note 2 3 2 4 2 2 2" xfId="17617" xr:uid="{D6FA3CC2-318B-4E8C-B5B8-FC6183E99C7E}"/>
    <cellStyle name="Note 2 3 2 4 2 3" xfId="13400" xr:uid="{94C1ECB8-2E13-4ACC-BF1A-591D1D2DC7BB}"/>
    <cellStyle name="Note 2 3 2 4 3" xfId="6146" xr:uid="{00000000-0005-0000-0000-0000FB200000}"/>
    <cellStyle name="Note 2 3 2 4 3 2" xfId="15472" xr:uid="{0F98F710-5799-49F2-B5F6-58176B2EAD90}"/>
    <cellStyle name="Note 2 3 2 4 4" xfId="11255" xr:uid="{0C7367B6-652C-42A0-A98D-5748CF55D0CB}"/>
    <cellStyle name="Note 2 3 2 5" xfId="2253" xr:uid="{00000000-0005-0000-0000-0000FC200000}"/>
    <cellStyle name="Note 2 3 2 5 2" xfId="4482" xr:uid="{00000000-0005-0000-0000-0000FD200000}"/>
    <cellStyle name="Note 2 3 2 5 2 2" xfId="8704" xr:uid="{00000000-0005-0000-0000-0000FE200000}"/>
    <cellStyle name="Note 2 3 2 5 2 2 2" xfId="18030" xr:uid="{45CE1CAC-816D-4119-98FB-49DF7703F4FB}"/>
    <cellStyle name="Note 2 3 2 5 2 3" xfId="13813" xr:uid="{F99C0842-B473-45AD-B131-127DF4099D65}"/>
    <cellStyle name="Note 2 3 2 5 3" xfId="6559" xr:uid="{00000000-0005-0000-0000-0000FF200000}"/>
    <cellStyle name="Note 2 3 2 5 3 2" xfId="15885" xr:uid="{C09FC9DA-D4CB-4467-B7AF-2BB2E65A911A}"/>
    <cellStyle name="Note 2 3 2 5 4" xfId="11668" xr:uid="{E7CE56BD-5FB5-4EF5-8589-EDA4B3580E60}"/>
    <cellStyle name="Note 2 3 2 6" xfId="2689" xr:uid="{00000000-0005-0000-0000-000000210000}"/>
    <cellStyle name="Note 2 3 2 6 2" xfId="6972" xr:uid="{00000000-0005-0000-0000-000001210000}"/>
    <cellStyle name="Note 2 3 2 6 2 2" xfId="16298" xr:uid="{A4D9EC5C-D817-497E-8669-377BF1D78D56}"/>
    <cellStyle name="Note 2 3 2 6 3" xfId="12081" xr:uid="{2E4E2B86-56DE-4B12-8F17-72B80C1A0084}"/>
    <cellStyle name="Note 2 3 2 7" xfId="2748" xr:uid="{00000000-0005-0000-0000-000002210000}"/>
    <cellStyle name="Note 2 3 2 8" xfId="2829" xr:uid="{00000000-0005-0000-0000-000003210000}"/>
    <cellStyle name="Note 2 3 2 8 2" xfId="7052" xr:uid="{00000000-0005-0000-0000-000004210000}"/>
    <cellStyle name="Note 2 3 2 8 2 2" xfId="16378" xr:uid="{8DAB3454-D4E0-4071-8A3C-1F9DFD381043}"/>
    <cellStyle name="Note 2 3 2 8 3" xfId="12161" xr:uid="{63B6600E-5580-448E-99FA-3697204F74F6}"/>
    <cellStyle name="Note 2 3 2 9" xfId="4907" xr:uid="{00000000-0005-0000-0000-000005210000}"/>
    <cellStyle name="Note 2 3 2 9 2" xfId="14233" xr:uid="{67106BED-6264-468F-A95F-EED04433B288}"/>
    <cellStyle name="Note 2 3 3" xfId="1010" xr:uid="{00000000-0005-0000-0000-000006210000}"/>
    <cellStyle name="Note 2 3 3 2" xfId="3242" xr:uid="{00000000-0005-0000-0000-000007210000}"/>
    <cellStyle name="Note 2 3 3 2 2" xfId="7464" xr:uid="{00000000-0005-0000-0000-000008210000}"/>
    <cellStyle name="Note 2 3 3 2 2 2" xfId="16790" xr:uid="{32D98771-82E6-4A42-AB00-F37779141968}"/>
    <cellStyle name="Note 2 3 3 2 3" xfId="12573" xr:uid="{9B30CDB0-49AC-4D19-BF07-B7E7B1C0927D}"/>
    <cellStyle name="Note 2 3 3 3" xfId="5319" xr:uid="{00000000-0005-0000-0000-000009210000}"/>
    <cellStyle name="Note 2 3 3 3 2" xfId="14645" xr:uid="{04C74FD2-81C4-4F76-AB0F-E6CC161B4274}"/>
    <cellStyle name="Note 2 3 3 4" xfId="9319" xr:uid="{06E4A3C6-5CAA-4424-B4C3-41162F21AE7D}"/>
    <cellStyle name="Note 2 3 3 5" xfId="10428" xr:uid="{A6C76AD0-D5D6-480C-AD13-C62AF18F3067}"/>
    <cellStyle name="Note 2 3 4" xfId="1425" xr:uid="{00000000-0005-0000-0000-00000A210000}"/>
    <cellStyle name="Note 2 3 4 2" xfId="3655" xr:uid="{00000000-0005-0000-0000-00000B210000}"/>
    <cellStyle name="Note 2 3 4 2 2" xfId="7877" xr:uid="{00000000-0005-0000-0000-00000C210000}"/>
    <cellStyle name="Note 2 3 4 2 2 2" xfId="17203" xr:uid="{128E6F31-3FC8-460F-B969-87CE737C7D8F}"/>
    <cellStyle name="Note 2 3 4 2 3" xfId="12986" xr:uid="{2A41B435-D341-400B-AF82-9022FAC14760}"/>
    <cellStyle name="Note 2 3 4 3" xfId="5732" xr:uid="{00000000-0005-0000-0000-00000D210000}"/>
    <cellStyle name="Note 2 3 4 3 2" xfId="15058" xr:uid="{A567E30B-B148-47B2-8BC2-50C0B05CFF2C}"/>
    <cellStyle name="Note 2 3 4 4" xfId="10841" xr:uid="{0DBF4357-3678-429B-86D5-FBC2A5F93131}"/>
    <cellStyle name="Note 2 3 5" xfId="1839" xr:uid="{00000000-0005-0000-0000-00000E210000}"/>
    <cellStyle name="Note 2 3 5 2" xfId="4068" xr:uid="{00000000-0005-0000-0000-00000F210000}"/>
    <cellStyle name="Note 2 3 5 2 2" xfId="8290" xr:uid="{00000000-0005-0000-0000-000010210000}"/>
    <cellStyle name="Note 2 3 5 2 2 2" xfId="17616" xr:uid="{A0A43744-CF89-4F9B-A7B0-70C3616606D3}"/>
    <cellStyle name="Note 2 3 5 2 3" xfId="13399" xr:uid="{66E2F1E6-E9B1-4C6E-8F82-4B3C2E6BB538}"/>
    <cellStyle name="Note 2 3 5 3" xfId="6145" xr:uid="{00000000-0005-0000-0000-000011210000}"/>
    <cellStyle name="Note 2 3 5 3 2" xfId="15471" xr:uid="{2ED2E17A-F174-4C92-A21A-EDB77C03B4DB}"/>
    <cellStyle name="Note 2 3 5 4" xfId="11254" xr:uid="{1A2129C2-1AC5-4458-957E-C6753E1160B7}"/>
    <cellStyle name="Note 2 3 6" xfId="2252" xr:uid="{00000000-0005-0000-0000-000012210000}"/>
    <cellStyle name="Note 2 3 6 2" xfId="4481" xr:uid="{00000000-0005-0000-0000-000013210000}"/>
    <cellStyle name="Note 2 3 6 2 2" xfId="8703" xr:uid="{00000000-0005-0000-0000-000014210000}"/>
    <cellStyle name="Note 2 3 6 2 2 2" xfId="18029" xr:uid="{9EA0292C-E667-455F-B5C5-26E1F8B52DA2}"/>
    <cellStyle name="Note 2 3 6 2 3" xfId="13812" xr:uid="{8DCFD084-792A-4637-807B-6010DF772EFA}"/>
    <cellStyle name="Note 2 3 6 3" xfId="6558" xr:uid="{00000000-0005-0000-0000-000015210000}"/>
    <cellStyle name="Note 2 3 6 3 2" xfId="15884" xr:uid="{53C6ED28-F219-4105-96D7-B939539DD567}"/>
    <cellStyle name="Note 2 3 6 4" xfId="11667" xr:uid="{886ED2A1-E053-4D6D-966B-939E9B0C1C36}"/>
    <cellStyle name="Note 2 3 7" xfId="2688" xr:uid="{00000000-0005-0000-0000-000016210000}"/>
    <cellStyle name="Note 2 3 7 2" xfId="6971" xr:uid="{00000000-0005-0000-0000-000017210000}"/>
    <cellStyle name="Note 2 3 7 2 2" xfId="16297" xr:uid="{CE36C0BD-061C-48FD-B0AE-41ADFD90FE89}"/>
    <cellStyle name="Note 2 3 7 3" xfId="12080" xr:uid="{6FECCEDE-0DD0-4925-B933-B3D0C43A7E26}"/>
    <cellStyle name="Note 2 3 8" xfId="2747" xr:uid="{00000000-0005-0000-0000-000018210000}"/>
    <cellStyle name="Note 2 3 9" xfId="2828" xr:uid="{00000000-0005-0000-0000-000019210000}"/>
    <cellStyle name="Note 2 3 9 2" xfId="7051" xr:uid="{00000000-0005-0000-0000-00001A210000}"/>
    <cellStyle name="Note 2 3 9 2 2" xfId="16377" xr:uid="{39CD1A71-F3BD-4F72-8A27-13568FCF6C20}"/>
    <cellStyle name="Note 2 3 9 3" xfId="12160" xr:uid="{4EBFEE4F-4C2F-4B7A-9512-92AEAFE2F48B}"/>
    <cellStyle name="Note 2 4" xfId="551" xr:uid="{00000000-0005-0000-0000-00001B210000}"/>
    <cellStyle name="Note 2 4 10" xfId="8998" xr:uid="{AC87C288-14A9-4FB3-A26C-1706964E6651}"/>
    <cellStyle name="Note 2 4 11" xfId="10017" xr:uid="{9F1224E9-4B6D-4AE0-A63C-65DAD94837D3}"/>
    <cellStyle name="Note 2 4 2" xfId="1012" xr:uid="{00000000-0005-0000-0000-00001C210000}"/>
    <cellStyle name="Note 2 4 2 2" xfId="3244" xr:uid="{00000000-0005-0000-0000-00001D210000}"/>
    <cellStyle name="Note 2 4 2 2 2" xfId="7466" xr:uid="{00000000-0005-0000-0000-00001E210000}"/>
    <cellStyle name="Note 2 4 2 2 2 2" xfId="16792" xr:uid="{8B5AD3E1-E9DE-4FEC-AE7C-8E801BD3549A}"/>
    <cellStyle name="Note 2 4 2 2 3" xfId="12575" xr:uid="{2C553970-573F-4331-B8A5-DFD0DC97821E}"/>
    <cellStyle name="Note 2 4 2 3" xfId="5321" xr:uid="{00000000-0005-0000-0000-00001F210000}"/>
    <cellStyle name="Note 2 4 2 3 2" xfId="14647" xr:uid="{8B063D65-E6ED-40A3-BF21-5AC4493C5F03}"/>
    <cellStyle name="Note 2 4 2 4" xfId="9423" xr:uid="{43B93802-BE55-43D9-BEBC-4095E3C1FF74}"/>
    <cellStyle name="Note 2 4 2 5" xfId="10430" xr:uid="{486240F9-A39E-413D-86E7-A0F3ADF10FD6}"/>
    <cellStyle name="Note 2 4 3" xfId="1427" xr:uid="{00000000-0005-0000-0000-000020210000}"/>
    <cellStyle name="Note 2 4 3 2" xfId="3657" xr:uid="{00000000-0005-0000-0000-000021210000}"/>
    <cellStyle name="Note 2 4 3 2 2" xfId="7879" xr:uid="{00000000-0005-0000-0000-000022210000}"/>
    <cellStyle name="Note 2 4 3 2 2 2" xfId="17205" xr:uid="{A4CE822C-EEB4-49CD-9AE8-CB627BEB6815}"/>
    <cellStyle name="Note 2 4 3 2 3" xfId="12988" xr:uid="{CF6E7293-2211-4F9F-8C7C-8811B4328385}"/>
    <cellStyle name="Note 2 4 3 3" xfId="5734" xr:uid="{00000000-0005-0000-0000-000023210000}"/>
    <cellStyle name="Note 2 4 3 3 2" xfId="15060" xr:uid="{4E1EF0B3-1666-412E-A4B6-5A2059CF0ABF}"/>
    <cellStyle name="Note 2 4 3 4" xfId="10843" xr:uid="{F163756F-0005-4B9B-A843-BF89BC577729}"/>
    <cellStyle name="Note 2 4 4" xfId="1841" xr:uid="{00000000-0005-0000-0000-000024210000}"/>
    <cellStyle name="Note 2 4 4 2" xfId="4070" xr:uid="{00000000-0005-0000-0000-000025210000}"/>
    <cellStyle name="Note 2 4 4 2 2" xfId="8292" xr:uid="{00000000-0005-0000-0000-000026210000}"/>
    <cellStyle name="Note 2 4 4 2 2 2" xfId="17618" xr:uid="{9C7F0545-2083-42C1-977E-AE01702F1D95}"/>
    <cellStyle name="Note 2 4 4 2 3" xfId="13401" xr:uid="{6E659E94-4F10-4631-BC31-C6E4BAF251B4}"/>
    <cellStyle name="Note 2 4 4 3" xfId="6147" xr:uid="{00000000-0005-0000-0000-000027210000}"/>
    <cellStyle name="Note 2 4 4 3 2" xfId="15473" xr:uid="{37C41371-FC3E-41A6-AD14-37C1ED1ACB3B}"/>
    <cellStyle name="Note 2 4 4 4" xfId="11256" xr:uid="{37ABFA5E-97F2-4CB0-A551-AA0183048526}"/>
    <cellStyle name="Note 2 4 5" xfId="2254" xr:uid="{00000000-0005-0000-0000-000028210000}"/>
    <cellStyle name="Note 2 4 5 2" xfId="4483" xr:uid="{00000000-0005-0000-0000-000029210000}"/>
    <cellStyle name="Note 2 4 5 2 2" xfId="8705" xr:uid="{00000000-0005-0000-0000-00002A210000}"/>
    <cellStyle name="Note 2 4 5 2 2 2" xfId="18031" xr:uid="{F173016D-2125-478B-BD91-E269B459DD4B}"/>
    <cellStyle name="Note 2 4 5 2 3" xfId="13814" xr:uid="{347641C8-1C8E-4888-861E-D44D4E9016B2}"/>
    <cellStyle name="Note 2 4 5 3" xfId="6560" xr:uid="{00000000-0005-0000-0000-00002B210000}"/>
    <cellStyle name="Note 2 4 5 3 2" xfId="15886" xr:uid="{1DFB0D12-E261-463B-89A5-DC821FD10301}"/>
    <cellStyle name="Note 2 4 5 4" xfId="11669" xr:uid="{75B5267E-A649-4147-AA83-C1771965662F}"/>
    <cellStyle name="Note 2 4 6" xfId="2690" xr:uid="{00000000-0005-0000-0000-00002C210000}"/>
    <cellStyle name="Note 2 4 6 2" xfId="6973" xr:uid="{00000000-0005-0000-0000-00002D210000}"/>
    <cellStyle name="Note 2 4 6 2 2" xfId="16299" xr:uid="{8819E76F-F9B3-4840-8F37-12BDB60908F0}"/>
    <cellStyle name="Note 2 4 6 3" xfId="12082" xr:uid="{8B1751C5-6E06-4994-908A-8B76E5234F59}"/>
    <cellStyle name="Note 2 4 7" xfId="2749" xr:uid="{00000000-0005-0000-0000-00002E210000}"/>
    <cellStyle name="Note 2 4 8" xfId="2830" xr:uid="{00000000-0005-0000-0000-00002F210000}"/>
    <cellStyle name="Note 2 4 8 2" xfId="7053" xr:uid="{00000000-0005-0000-0000-000030210000}"/>
    <cellStyle name="Note 2 4 8 2 2" xfId="16379" xr:uid="{9ECD4BB4-BD81-40FD-B286-A9B431BA9492}"/>
    <cellStyle name="Note 2 4 8 3" xfId="12162" xr:uid="{0F176193-9341-4D39-AF58-FE154ED5EA25}"/>
    <cellStyle name="Note 2 4 9" xfId="4908" xr:uid="{00000000-0005-0000-0000-000031210000}"/>
    <cellStyle name="Note 2 4 9 2" xfId="14234" xr:uid="{07BCD7F1-2F37-4B93-A7A8-3258C047B910}"/>
    <cellStyle name="Note 2 5" xfId="552" xr:uid="{00000000-0005-0000-0000-000032210000}"/>
    <cellStyle name="Note 2 5 10" xfId="9215" xr:uid="{69947D86-0683-476F-9E74-96CA08091560}"/>
    <cellStyle name="Note 2 5 11" xfId="10018" xr:uid="{ABCE1056-6A76-4055-AF31-C73024F801A5}"/>
    <cellStyle name="Note 2 5 2" xfId="1013" xr:uid="{00000000-0005-0000-0000-000033210000}"/>
    <cellStyle name="Note 2 5 2 2" xfId="3245" xr:uid="{00000000-0005-0000-0000-000034210000}"/>
    <cellStyle name="Note 2 5 2 2 2" xfId="7467" xr:uid="{00000000-0005-0000-0000-000035210000}"/>
    <cellStyle name="Note 2 5 2 2 2 2" xfId="16793" xr:uid="{2475B603-F9A6-4CB4-80F3-D6D15E7744EE}"/>
    <cellStyle name="Note 2 5 2 2 3" xfId="12576" xr:uid="{C7961213-78FA-47B6-AA10-302AF7CE575A}"/>
    <cellStyle name="Note 2 5 2 3" xfId="5322" xr:uid="{00000000-0005-0000-0000-000036210000}"/>
    <cellStyle name="Note 2 5 2 3 2" xfId="14648" xr:uid="{18CEE4F6-111F-4620-8A28-AE176C35B2E5}"/>
    <cellStyle name="Note 2 5 2 4" xfId="9610" xr:uid="{26530D10-1DF8-4FA4-8FC9-4C945AA92A94}"/>
    <cellStyle name="Note 2 5 2 5" xfId="10431" xr:uid="{59BE88AF-D79F-405B-9344-AA443898D6BB}"/>
    <cellStyle name="Note 2 5 3" xfId="1428" xr:uid="{00000000-0005-0000-0000-000037210000}"/>
    <cellStyle name="Note 2 5 3 2" xfId="3658" xr:uid="{00000000-0005-0000-0000-000038210000}"/>
    <cellStyle name="Note 2 5 3 2 2" xfId="7880" xr:uid="{00000000-0005-0000-0000-000039210000}"/>
    <cellStyle name="Note 2 5 3 2 2 2" xfId="17206" xr:uid="{9EEA746D-1725-4D90-9FE4-4E0F9E4B49ED}"/>
    <cellStyle name="Note 2 5 3 2 3" xfId="12989" xr:uid="{9C707F81-ECAA-4DEC-BC4F-A8E305C0F9F7}"/>
    <cellStyle name="Note 2 5 3 3" xfId="5735" xr:uid="{00000000-0005-0000-0000-00003A210000}"/>
    <cellStyle name="Note 2 5 3 3 2" xfId="15061" xr:uid="{53471842-69D5-4AB8-B9EC-47501DE61913}"/>
    <cellStyle name="Note 2 5 3 4" xfId="10844" xr:uid="{2684DEF0-BF9C-491B-9B19-0A91DEF088C3}"/>
    <cellStyle name="Note 2 5 4" xfId="1842" xr:uid="{00000000-0005-0000-0000-00003B210000}"/>
    <cellStyle name="Note 2 5 4 2" xfId="4071" xr:uid="{00000000-0005-0000-0000-00003C210000}"/>
    <cellStyle name="Note 2 5 4 2 2" xfId="8293" xr:uid="{00000000-0005-0000-0000-00003D210000}"/>
    <cellStyle name="Note 2 5 4 2 2 2" xfId="17619" xr:uid="{798769B0-02D0-498B-974D-3A350F6266FB}"/>
    <cellStyle name="Note 2 5 4 2 3" xfId="13402" xr:uid="{6D9BC292-40AF-4BB0-8596-A7B9001F9194}"/>
    <cellStyle name="Note 2 5 4 3" xfId="6148" xr:uid="{00000000-0005-0000-0000-00003E210000}"/>
    <cellStyle name="Note 2 5 4 3 2" xfId="15474" xr:uid="{2EB016F4-921C-45F8-8C5F-9FFCECC8FE2B}"/>
    <cellStyle name="Note 2 5 4 4" xfId="11257" xr:uid="{420C4D5A-AE50-4565-87F2-BCFA124DE752}"/>
    <cellStyle name="Note 2 5 5" xfId="2255" xr:uid="{00000000-0005-0000-0000-00003F210000}"/>
    <cellStyle name="Note 2 5 5 2" xfId="4484" xr:uid="{00000000-0005-0000-0000-000040210000}"/>
    <cellStyle name="Note 2 5 5 2 2" xfId="8706" xr:uid="{00000000-0005-0000-0000-000041210000}"/>
    <cellStyle name="Note 2 5 5 2 2 2" xfId="18032" xr:uid="{39502363-2328-42A2-8B16-3E49679EDAAF}"/>
    <cellStyle name="Note 2 5 5 2 3" xfId="13815" xr:uid="{DA18B5B4-7FC8-413C-B5A1-AF3A9C4AE604}"/>
    <cellStyle name="Note 2 5 5 3" xfId="6561" xr:uid="{00000000-0005-0000-0000-000042210000}"/>
    <cellStyle name="Note 2 5 5 3 2" xfId="15887" xr:uid="{6F2EE603-06E7-4E5A-A948-891DC779B9F7}"/>
    <cellStyle name="Note 2 5 5 4" xfId="11670" xr:uid="{22FE0777-DEA4-41E7-B6A5-191193B7F19A}"/>
    <cellStyle name="Note 2 5 6" xfId="2691" xr:uid="{00000000-0005-0000-0000-000043210000}"/>
    <cellStyle name="Note 2 5 6 2" xfId="6974" xr:uid="{00000000-0005-0000-0000-000044210000}"/>
    <cellStyle name="Note 2 5 6 2 2" xfId="16300" xr:uid="{C74EC7A8-8678-4FBE-B806-AA1565A8C23B}"/>
    <cellStyle name="Note 2 5 6 3" xfId="12083" xr:uid="{C26F552E-A423-4A2D-8AB9-CBC775092F13}"/>
    <cellStyle name="Note 2 5 7" xfId="2750" xr:uid="{00000000-0005-0000-0000-000045210000}"/>
    <cellStyle name="Note 2 5 8" xfId="2831" xr:uid="{00000000-0005-0000-0000-000046210000}"/>
    <cellStyle name="Note 2 5 8 2" xfId="7054" xr:uid="{00000000-0005-0000-0000-000047210000}"/>
    <cellStyle name="Note 2 5 8 2 2" xfId="16380" xr:uid="{367AB8F7-C6B2-4E39-8238-EC77C4A3EC93}"/>
    <cellStyle name="Note 2 5 8 3" xfId="12163" xr:uid="{6FC6AB6A-800E-43F9-B2ED-1A19AE528032}"/>
    <cellStyle name="Note 2 5 9" xfId="4909" xr:uid="{00000000-0005-0000-0000-000048210000}"/>
    <cellStyle name="Note 2 5 9 2" xfId="14235" xr:uid="{2D4CE0FA-3EB8-42BD-B610-DA9C3C47815A}"/>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06E39043-973B-4BFE-9AA7-75E76746AC18}"/>
    <cellStyle name="Note 3 2 10 3" xfId="12164" xr:uid="{4325B67D-C92E-442C-8020-81C97416517B}"/>
    <cellStyle name="Note 3 2 11" xfId="4910" xr:uid="{00000000-0005-0000-0000-00004D210000}"/>
    <cellStyle name="Note 3 2 11 2" xfId="14236" xr:uid="{290310F9-9598-499B-A577-A793F891AD07}"/>
    <cellStyle name="Note 3 2 12" xfId="8842" xr:uid="{646587AC-B7A9-43E2-AC1E-1B77745805D8}"/>
    <cellStyle name="Note 3 2 13" xfId="10019" xr:uid="{9A0AFBC1-D079-4D76-B06E-3F24645786EE}"/>
    <cellStyle name="Note 3 2 2" xfId="555" xr:uid="{00000000-0005-0000-0000-00004E210000}"/>
    <cellStyle name="Note 3 2 2 10" xfId="4911" xr:uid="{00000000-0005-0000-0000-00004F210000}"/>
    <cellStyle name="Note 3 2 2 10 2" xfId="14237" xr:uid="{90F10BC0-0AA7-45F7-BB53-FF4815195DE0}"/>
    <cellStyle name="Note 3 2 2 11" xfId="8945" xr:uid="{D320AF38-4F47-4266-9CB9-3BD7E15BFDAE}"/>
    <cellStyle name="Note 3 2 2 12" xfId="10020" xr:uid="{6882326A-D7C9-4EF3-8053-58449524228D}"/>
    <cellStyle name="Note 3 2 2 2" xfId="556" xr:uid="{00000000-0005-0000-0000-000050210000}"/>
    <cellStyle name="Note 3 2 2 2 10" xfId="9152" xr:uid="{24874F5B-4700-44ED-9556-84C4E89A274D}"/>
    <cellStyle name="Note 3 2 2 2 11" xfId="10021" xr:uid="{F0D9EAAE-B69B-467B-886C-4F14A05CFDEE}"/>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7657B3BD-7661-4E4C-A0D8-99AE1CCF6CD8}"/>
    <cellStyle name="Note 3 2 2 2 2 2 3" xfId="12579" xr:uid="{1823D6D2-9254-40DE-ADE4-2A148CBE8990}"/>
    <cellStyle name="Note 3 2 2 2 2 3" xfId="5325" xr:uid="{00000000-0005-0000-0000-000054210000}"/>
    <cellStyle name="Note 3 2 2 2 2 3 2" xfId="14651" xr:uid="{4BF84031-78B5-4499-92CA-3DE6D7B7DD19}"/>
    <cellStyle name="Note 3 2 2 2 2 4" xfId="9577" xr:uid="{7C0C89D7-CA14-4942-89B2-D584AC810EDC}"/>
    <cellStyle name="Note 3 2 2 2 2 5" xfId="10434" xr:uid="{2F163149-6989-4177-9127-D920A60B8C13}"/>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3AD71387-C3B3-46DD-83C3-605145E5E312}"/>
    <cellStyle name="Note 3 2 2 2 3 2 3" xfId="12992" xr:uid="{12C7AA0B-20BC-4D90-89B0-3963BD74E62A}"/>
    <cellStyle name="Note 3 2 2 2 3 3" xfId="5738" xr:uid="{00000000-0005-0000-0000-000058210000}"/>
    <cellStyle name="Note 3 2 2 2 3 3 2" xfId="15064" xr:uid="{E2DE9788-8070-42A4-B5FF-EAE62F99A9FB}"/>
    <cellStyle name="Note 3 2 2 2 3 4" xfId="10847" xr:uid="{5CC96401-4129-479D-AF14-34C9FA4607CC}"/>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724F501E-9191-4795-85A9-356C598D850E}"/>
    <cellStyle name="Note 3 2 2 2 4 2 3" xfId="13405" xr:uid="{BC121787-FB34-445C-9B4A-AEC3A7807B54}"/>
    <cellStyle name="Note 3 2 2 2 4 3" xfId="6151" xr:uid="{00000000-0005-0000-0000-00005C210000}"/>
    <cellStyle name="Note 3 2 2 2 4 3 2" xfId="15477" xr:uid="{698DCB4F-6CCE-4302-BC62-404061BCF96C}"/>
    <cellStyle name="Note 3 2 2 2 4 4" xfId="11260" xr:uid="{68977886-72C8-443A-813C-3518896E4508}"/>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18060FEE-E078-4339-8945-FA57F211F171}"/>
    <cellStyle name="Note 3 2 2 2 5 2 3" xfId="13818" xr:uid="{2B7B6F57-AC2E-4DF4-A947-A0943A195CAC}"/>
    <cellStyle name="Note 3 2 2 2 5 3" xfId="6564" xr:uid="{00000000-0005-0000-0000-000060210000}"/>
    <cellStyle name="Note 3 2 2 2 5 3 2" xfId="15890" xr:uid="{DB26F53F-64E7-4448-8874-BFCD043FAE9D}"/>
    <cellStyle name="Note 3 2 2 2 5 4" xfId="11673" xr:uid="{6994D83C-35D2-46CB-993A-A8999CBCF70E}"/>
    <cellStyle name="Note 3 2 2 2 6" xfId="2694" xr:uid="{00000000-0005-0000-0000-000061210000}"/>
    <cellStyle name="Note 3 2 2 2 6 2" xfId="6977" xr:uid="{00000000-0005-0000-0000-000062210000}"/>
    <cellStyle name="Note 3 2 2 2 6 2 2" xfId="16303" xr:uid="{BF2585F3-45FF-4C70-885B-C9B0DC881764}"/>
    <cellStyle name="Note 3 2 2 2 6 3" xfId="12086" xr:uid="{B5995B0B-129C-467D-9411-7306068DA8F6}"/>
    <cellStyle name="Note 3 2 2 2 7" xfId="2753" xr:uid="{00000000-0005-0000-0000-000063210000}"/>
    <cellStyle name="Note 3 2 2 2 8" xfId="2834" xr:uid="{00000000-0005-0000-0000-000064210000}"/>
    <cellStyle name="Note 3 2 2 2 8 2" xfId="7057" xr:uid="{00000000-0005-0000-0000-000065210000}"/>
    <cellStyle name="Note 3 2 2 2 8 2 2" xfId="16383" xr:uid="{EEA51E4E-1DBC-4EE8-BF83-C60DF07ECA02}"/>
    <cellStyle name="Note 3 2 2 2 8 3" xfId="12166" xr:uid="{73DC181B-6013-4DE9-A9F7-E8EE4FD83F37}"/>
    <cellStyle name="Note 3 2 2 2 9" xfId="4912" xr:uid="{00000000-0005-0000-0000-000066210000}"/>
    <cellStyle name="Note 3 2 2 2 9 2" xfId="14238" xr:uid="{D7F9FFEF-841E-43CE-B54E-59700C6C815C}"/>
    <cellStyle name="Note 3 2 2 3" xfId="1015" xr:uid="{00000000-0005-0000-0000-000067210000}"/>
    <cellStyle name="Note 3 2 2 3 2" xfId="3247" xr:uid="{00000000-0005-0000-0000-000068210000}"/>
    <cellStyle name="Note 3 2 2 3 2 2" xfId="7469" xr:uid="{00000000-0005-0000-0000-000069210000}"/>
    <cellStyle name="Note 3 2 2 3 2 2 2" xfId="16795" xr:uid="{ABAA20BE-4E53-4AF6-8F7C-A7064A43E9DB}"/>
    <cellStyle name="Note 3 2 2 3 2 3" xfId="12578" xr:uid="{AA22E863-FF60-491A-94C9-710ECDFAD4E0}"/>
    <cellStyle name="Note 3 2 2 3 3" xfId="5324" xr:uid="{00000000-0005-0000-0000-00006A210000}"/>
    <cellStyle name="Note 3 2 2 3 3 2" xfId="14650" xr:uid="{E4C96273-04C4-403D-918D-4DE4A981B3E4}"/>
    <cellStyle name="Note 3 2 2 3 4" xfId="9370" xr:uid="{7A803908-679B-4EF0-9BD4-89724B1FB321}"/>
    <cellStyle name="Note 3 2 2 3 5" xfId="10433" xr:uid="{53886311-47ED-426C-BE1A-069E6D020E7B}"/>
    <cellStyle name="Note 3 2 2 4" xfId="1430" xr:uid="{00000000-0005-0000-0000-00006B210000}"/>
    <cellStyle name="Note 3 2 2 4 2" xfId="3660" xr:uid="{00000000-0005-0000-0000-00006C210000}"/>
    <cellStyle name="Note 3 2 2 4 2 2" xfId="7882" xr:uid="{00000000-0005-0000-0000-00006D210000}"/>
    <cellStyle name="Note 3 2 2 4 2 2 2" xfId="17208" xr:uid="{4912A0D8-A20F-4D9D-A679-D5A676E79D4E}"/>
    <cellStyle name="Note 3 2 2 4 2 3" xfId="12991" xr:uid="{ED1EBD2F-53FD-4A0D-93E5-7E7E867EEA9C}"/>
    <cellStyle name="Note 3 2 2 4 3" xfId="5737" xr:uid="{00000000-0005-0000-0000-00006E210000}"/>
    <cellStyle name="Note 3 2 2 4 3 2" xfId="15063" xr:uid="{4F03987D-479C-4857-A264-4E5CCABBF444}"/>
    <cellStyle name="Note 3 2 2 4 4" xfId="10846" xr:uid="{3F648A77-EC6C-442B-B28B-AB845441A145}"/>
    <cellStyle name="Note 3 2 2 5" xfId="1844" xr:uid="{00000000-0005-0000-0000-00006F210000}"/>
    <cellStyle name="Note 3 2 2 5 2" xfId="4073" xr:uid="{00000000-0005-0000-0000-000070210000}"/>
    <cellStyle name="Note 3 2 2 5 2 2" xfId="8295" xr:uid="{00000000-0005-0000-0000-000071210000}"/>
    <cellStyle name="Note 3 2 2 5 2 2 2" xfId="17621" xr:uid="{A0AF18BE-B191-40EE-AAE6-DA0981532A27}"/>
    <cellStyle name="Note 3 2 2 5 2 3" xfId="13404" xr:uid="{9C6BD26D-80C7-4E49-A8D1-35FC0F314CCD}"/>
    <cellStyle name="Note 3 2 2 5 3" xfId="6150" xr:uid="{00000000-0005-0000-0000-000072210000}"/>
    <cellStyle name="Note 3 2 2 5 3 2" xfId="15476" xr:uid="{41BC0B80-9070-4E74-BCE2-C6B3D772FBB6}"/>
    <cellStyle name="Note 3 2 2 5 4" xfId="11259" xr:uid="{F11C0920-7FFB-4956-8CA7-E89600E6F78F}"/>
    <cellStyle name="Note 3 2 2 6" xfId="2257" xr:uid="{00000000-0005-0000-0000-000073210000}"/>
    <cellStyle name="Note 3 2 2 6 2" xfId="4486" xr:uid="{00000000-0005-0000-0000-000074210000}"/>
    <cellStyle name="Note 3 2 2 6 2 2" xfId="8708" xr:uid="{00000000-0005-0000-0000-000075210000}"/>
    <cellStyle name="Note 3 2 2 6 2 2 2" xfId="18034" xr:uid="{4887F513-F8AF-4955-B697-6CDCF017EE15}"/>
    <cellStyle name="Note 3 2 2 6 2 3" xfId="13817" xr:uid="{73AAE081-CC2C-4EA7-8BF7-460F96E7B666}"/>
    <cellStyle name="Note 3 2 2 6 3" xfId="6563" xr:uid="{00000000-0005-0000-0000-000076210000}"/>
    <cellStyle name="Note 3 2 2 6 3 2" xfId="15889" xr:uid="{AA030E34-7074-4BC8-8D9E-04545A63AD65}"/>
    <cellStyle name="Note 3 2 2 6 4" xfId="11672" xr:uid="{60396B79-3282-41F8-9B33-10601BE70741}"/>
    <cellStyle name="Note 3 2 2 7" xfId="2693" xr:uid="{00000000-0005-0000-0000-000077210000}"/>
    <cellStyle name="Note 3 2 2 7 2" xfId="6976" xr:uid="{00000000-0005-0000-0000-000078210000}"/>
    <cellStyle name="Note 3 2 2 7 2 2" xfId="16302" xr:uid="{1302B537-AEB2-4565-8967-07F9DB39E18E}"/>
    <cellStyle name="Note 3 2 2 7 3" xfId="12085" xr:uid="{B5226738-0C84-4582-B193-3F061A88AF31}"/>
    <cellStyle name="Note 3 2 2 8" xfId="2752" xr:uid="{00000000-0005-0000-0000-000079210000}"/>
    <cellStyle name="Note 3 2 2 9" xfId="2833" xr:uid="{00000000-0005-0000-0000-00007A210000}"/>
    <cellStyle name="Note 3 2 2 9 2" xfId="7056" xr:uid="{00000000-0005-0000-0000-00007B210000}"/>
    <cellStyle name="Note 3 2 2 9 2 2" xfId="16382" xr:uid="{5643F5B2-7D5A-4801-B072-7F7D749D33D2}"/>
    <cellStyle name="Note 3 2 2 9 3" xfId="12165" xr:uid="{B9CFD48D-0DDB-4843-91F8-B347C6381431}"/>
    <cellStyle name="Note 3 2 3" xfId="557" xr:uid="{00000000-0005-0000-0000-00007C210000}"/>
    <cellStyle name="Note 3 2 3 10" xfId="9049" xr:uid="{98DA21AE-8EED-4AF2-A5D5-94394E9C9EFE}"/>
    <cellStyle name="Note 3 2 3 11" xfId="10022" xr:uid="{49C4BACA-9101-4FB8-9D43-7EE27BE5143B}"/>
    <cellStyle name="Note 3 2 3 2" xfId="1017" xr:uid="{00000000-0005-0000-0000-00007D210000}"/>
    <cellStyle name="Note 3 2 3 2 2" xfId="3249" xr:uid="{00000000-0005-0000-0000-00007E210000}"/>
    <cellStyle name="Note 3 2 3 2 2 2" xfId="7471" xr:uid="{00000000-0005-0000-0000-00007F210000}"/>
    <cellStyle name="Note 3 2 3 2 2 2 2" xfId="16797" xr:uid="{4CEAFCEA-D3FE-40F8-A02A-7F6960E984B9}"/>
    <cellStyle name="Note 3 2 3 2 2 3" xfId="12580" xr:uid="{924AE06E-0C78-4462-8AB9-9D698C10FE77}"/>
    <cellStyle name="Note 3 2 3 2 3" xfId="5326" xr:uid="{00000000-0005-0000-0000-000080210000}"/>
    <cellStyle name="Note 3 2 3 2 3 2" xfId="14652" xr:uid="{6D4C1E36-13E7-4F6E-A039-9BA8A8347558}"/>
    <cellStyle name="Note 3 2 3 2 4" xfId="9474" xr:uid="{8827394E-7DCF-4E58-BF45-94E8587F7D91}"/>
    <cellStyle name="Note 3 2 3 2 5" xfId="10435" xr:uid="{DA0D8301-67D6-4B2C-B8FC-48C65C4192F4}"/>
    <cellStyle name="Note 3 2 3 3" xfId="1432" xr:uid="{00000000-0005-0000-0000-000081210000}"/>
    <cellStyle name="Note 3 2 3 3 2" xfId="3662" xr:uid="{00000000-0005-0000-0000-000082210000}"/>
    <cellStyle name="Note 3 2 3 3 2 2" xfId="7884" xr:uid="{00000000-0005-0000-0000-000083210000}"/>
    <cellStyle name="Note 3 2 3 3 2 2 2" xfId="17210" xr:uid="{7CC2F07B-FDE1-40D3-9B81-5961A412ED8A}"/>
    <cellStyle name="Note 3 2 3 3 2 3" xfId="12993" xr:uid="{33B74AC1-AEF5-4454-AAE6-2D27A369D06D}"/>
    <cellStyle name="Note 3 2 3 3 3" xfId="5739" xr:uid="{00000000-0005-0000-0000-000084210000}"/>
    <cellStyle name="Note 3 2 3 3 3 2" xfId="15065" xr:uid="{7FE5CABF-3DFE-4887-8186-85A7CCA876C2}"/>
    <cellStyle name="Note 3 2 3 3 4" xfId="10848" xr:uid="{4835B059-4AB5-49F7-B170-2B047B9E7FB4}"/>
    <cellStyle name="Note 3 2 3 4" xfId="1846" xr:uid="{00000000-0005-0000-0000-000085210000}"/>
    <cellStyle name="Note 3 2 3 4 2" xfId="4075" xr:uid="{00000000-0005-0000-0000-000086210000}"/>
    <cellStyle name="Note 3 2 3 4 2 2" xfId="8297" xr:uid="{00000000-0005-0000-0000-000087210000}"/>
    <cellStyle name="Note 3 2 3 4 2 2 2" xfId="17623" xr:uid="{90642FD4-EA2A-4BEF-B956-ABBB697B699F}"/>
    <cellStyle name="Note 3 2 3 4 2 3" xfId="13406" xr:uid="{DB2230BC-FE26-4622-9072-B84F7B07EDB5}"/>
    <cellStyle name="Note 3 2 3 4 3" xfId="6152" xr:uid="{00000000-0005-0000-0000-000088210000}"/>
    <cellStyle name="Note 3 2 3 4 3 2" xfId="15478" xr:uid="{750F2741-E391-4C81-A59C-73C0E4628C44}"/>
    <cellStyle name="Note 3 2 3 4 4" xfId="11261" xr:uid="{18A698DC-8602-465E-9894-C18186557175}"/>
    <cellStyle name="Note 3 2 3 5" xfId="2259" xr:uid="{00000000-0005-0000-0000-000089210000}"/>
    <cellStyle name="Note 3 2 3 5 2" xfId="4488" xr:uid="{00000000-0005-0000-0000-00008A210000}"/>
    <cellStyle name="Note 3 2 3 5 2 2" xfId="8710" xr:uid="{00000000-0005-0000-0000-00008B210000}"/>
    <cellStyle name="Note 3 2 3 5 2 2 2" xfId="18036" xr:uid="{3A3F3B17-7437-4B39-A3F0-724502E99DC6}"/>
    <cellStyle name="Note 3 2 3 5 2 3" xfId="13819" xr:uid="{43C7355F-337A-429A-BB67-C3B782A4DFB2}"/>
    <cellStyle name="Note 3 2 3 5 3" xfId="6565" xr:uid="{00000000-0005-0000-0000-00008C210000}"/>
    <cellStyle name="Note 3 2 3 5 3 2" xfId="15891" xr:uid="{770FCC8B-6CDF-451D-8869-8331325061ED}"/>
    <cellStyle name="Note 3 2 3 5 4" xfId="11674" xr:uid="{BCD1CA4A-4711-40AF-B289-F6B50C7B4229}"/>
    <cellStyle name="Note 3 2 3 6" xfId="2695" xr:uid="{00000000-0005-0000-0000-00008D210000}"/>
    <cellStyle name="Note 3 2 3 6 2" xfId="6978" xr:uid="{00000000-0005-0000-0000-00008E210000}"/>
    <cellStyle name="Note 3 2 3 6 2 2" xfId="16304" xr:uid="{A5F5A965-1035-4748-9365-47F66F64A2C9}"/>
    <cellStyle name="Note 3 2 3 6 3" xfId="12087" xr:uid="{0579C7FB-C0A5-427D-AE1B-316DF9789C37}"/>
    <cellStyle name="Note 3 2 3 7" xfId="2754" xr:uid="{00000000-0005-0000-0000-00008F210000}"/>
    <cellStyle name="Note 3 2 3 8" xfId="2835" xr:uid="{00000000-0005-0000-0000-000090210000}"/>
    <cellStyle name="Note 3 2 3 8 2" xfId="7058" xr:uid="{00000000-0005-0000-0000-000091210000}"/>
    <cellStyle name="Note 3 2 3 8 2 2" xfId="16384" xr:uid="{81BDEEDB-935F-4A6C-B79A-04C3915A6D2D}"/>
    <cellStyle name="Note 3 2 3 8 3" xfId="12167" xr:uid="{1FA7792D-4DA8-4B08-95B7-214DFB0830F2}"/>
    <cellStyle name="Note 3 2 3 9" xfId="4913" xr:uid="{00000000-0005-0000-0000-000092210000}"/>
    <cellStyle name="Note 3 2 3 9 2" xfId="14239" xr:uid="{9DA3E34A-580D-4487-A98A-1C3ACCF90AA8}"/>
    <cellStyle name="Note 3 2 4" xfId="1014" xr:uid="{00000000-0005-0000-0000-000093210000}"/>
    <cellStyle name="Note 3 2 4 2" xfId="3246" xr:uid="{00000000-0005-0000-0000-000094210000}"/>
    <cellStyle name="Note 3 2 4 2 2" xfId="7468" xr:uid="{00000000-0005-0000-0000-000095210000}"/>
    <cellStyle name="Note 3 2 4 2 2 2" xfId="16794" xr:uid="{D578819A-86F8-4207-8A4A-60F94E98E1E2}"/>
    <cellStyle name="Note 3 2 4 2 3" xfId="12577" xr:uid="{BC1E19CB-9AC3-4EA4-936D-3F54FF813758}"/>
    <cellStyle name="Note 3 2 4 3" xfId="5323" xr:uid="{00000000-0005-0000-0000-000096210000}"/>
    <cellStyle name="Note 3 2 4 3 2" xfId="14649" xr:uid="{DF066DE4-DF62-45F7-950A-F61BF1F995B6}"/>
    <cellStyle name="Note 3 2 4 4" xfId="9267" xr:uid="{1291CED5-E18E-4F1A-8856-A132B18F5C81}"/>
    <cellStyle name="Note 3 2 4 5" xfId="10432" xr:uid="{C5EA718B-FA43-407E-B61D-C112F143C095}"/>
    <cellStyle name="Note 3 2 5" xfId="1429" xr:uid="{00000000-0005-0000-0000-000097210000}"/>
    <cellStyle name="Note 3 2 5 2" xfId="3659" xr:uid="{00000000-0005-0000-0000-000098210000}"/>
    <cellStyle name="Note 3 2 5 2 2" xfId="7881" xr:uid="{00000000-0005-0000-0000-000099210000}"/>
    <cellStyle name="Note 3 2 5 2 2 2" xfId="17207" xr:uid="{A35FCB14-97F5-4158-BA36-E9FB7C41CDA1}"/>
    <cellStyle name="Note 3 2 5 2 3" xfId="12990" xr:uid="{296E9E3F-DCA1-4CCA-A99E-508C6B19E2D3}"/>
    <cellStyle name="Note 3 2 5 3" xfId="5736" xr:uid="{00000000-0005-0000-0000-00009A210000}"/>
    <cellStyle name="Note 3 2 5 3 2" xfId="15062" xr:uid="{71358A78-315C-469E-8367-04B096480E70}"/>
    <cellStyle name="Note 3 2 5 4" xfId="10845" xr:uid="{C7C512DD-7798-4079-899A-28CD8B7AFEC5}"/>
    <cellStyle name="Note 3 2 6" xfId="1843" xr:uid="{00000000-0005-0000-0000-00009B210000}"/>
    <cellStyle name="Note 3 2 6 2" xfId="4072" xr:uid="{00000000-0005-0000-0000-00009C210000}"/>
    <cellStyle name="Note 3 2 6 2 2" xfId="8294" xr:uid="{00000000-0005-0000-0000-00009D210000}"/>
    <cellStyle name="Note 3 2 6 2 2 2" xfId="17620" xr:uid="{698A2568-3B89-4BAB-90F7-BD648F9B19DE}"/>
    <cellStyle name="Note 3 2 6 2 3" xfId="13403" xr:uid="{C0B42060-E764-43A1-92A7-DE0FFF89642C}"/>
    <cellStyle name="Note 3 2 6 3" xfId="6149" xr:uid="{00000000-0005-0000-0000-00009E210000}"/>
    <cellStyle name="Note 3 2 6 3 2" xfId="15475" xr:uid="{B0B345A3-5836-42F7-88BC-CC8B0558CAAF}"/>
    <cellStyle name="Note 3 2 6 4" xfId="11258" xr:uid="{2BBADCBF-32F4-4350-AAA7-21B011752E91}"/>
    <cellStyle name="Note 3 2 7" xfId="2256" xr:uid="{00000000-0005-0000-0000-00009F210000}"/>
    <cellStyle name="Note 3 2 7 2" xfId="4485" xr:uid="{00000000-0005-0000-0000-0000A0210000}"/>
    <cellStyle name="Note 3 2 7 2 2" xfId="8707" xr:uid="{00000000-0005-0000-0000-0000A1210000}"/>
    <cellStyle name="Note 3 2 7 2 2 2" xfId="18033" xr:uid="{3D51BB70-CF12-4843-943A-F954EA93F32D}"/>
    <cellStyle name="Note 3 2 7 2 3" xfId="13816" xr:uid="{AF479CBE-DA0F-4F17-B90A-26EE49052A91}"/>
    <cellStyle name="Note 3 2 7 3" xfId="6562" xr:uid="{00000000-0005-0000-0000-0000A2210000}"/>
    <cellStyle name="Note 3 2 7 3 2" xfId="15888" xr:uid="{6CFBA534-73FB-4E81-BDE1-24D2F9C0D100}"/>
    <cellStyle name="Note 3 2 7 4" xfId="11671" xr:uid="{5F72B1E9-DEAE-4A22-A654-4F92C3B470CE}"/>
    <cellStyle name="Note 3 2 8" xfId="2692" xr:uid="{00000000-0005-0000-0000-0000A3210000}"/>
    <cellStyle name="Note 3 2 8 2" xfId="6975" xr:uid="{00000000-0005-0000-0000-0000A4210000}"/>
    <cellStyle name="Note 3 2 8 2 2" xfId="16301" xr:uid="{CBBDA77E-7A8E-47B5-9D1D-C3CED4F406F3}"/>
    <cellStyle name="Note 3 2 8 3" xfId="12084" xr:uid="{D3C08222-7336-4F44-8DED-8F0756B538E4}"/>
    <cellStyle name="Note 3 2 9" xfId="2751" xr:uid="{00000000-0005-0000-0000-0000A5210000}"/>
    <cellStyle name="Note 3 3" xfId="558" xr:uid="{00000000-0005-0000-0000-0000A6210000}"/>
    <cellStyle name="Note 3 3 10" xfId="4914" xr:uid="{00000000-0005-0000-0000-0000A7210000}"/>
    <cellStyle name="Note 3 3 10 2" xfId="14240" xr:uid="{593FFDAC-ED7A-4273-BB2F-BE34CF570E56}"/>
    <cellStyle name="Note 3 3 11" xfId="8892" xr:uid="{8511F94A-7472-4DD0-A9AB-40754FEE5F47}"/>
    <cellStyle name="Note 3 3 12" xfId="10023" xr:uid="{EB6C0744-493C-465D-BD09-4C9007F0D844}"/>
    <cellStyle name="Note 3 3 2" xfId="559" xr:uid="{00000000-0005-0000-0000-0000A8210000}"/>
    <cellStyle name="Note 3 3 2 10" xfId="9099" xr:uid="{29F3AC20-D296-4B59-BA53-0A5C025B0569}"/>
    <cellStyle name="Note 3 3 2 11" xfId="10024" xr:uid="{CEA71752-1A88-416B-B1EE-6C8A253AFB0F}"/>
    <cellStyle name="Note 3 3 2 2" xfId="1019" xr:uid="{00000000-0005-0000-0000-0000A9210000}"/>
    <cellStyle name="Note 3 3 2 2 2" xfId="3251" xr:uid="{00000000-0005-0000-0000-0000AA210000}"/>
    <cellStyle name="Note 3 3 2 2 2 2" xfId="7473" xr:uid="{00000000-0005-0000-0000-0000AB210000}"/>
    <cellStyle name="Note 3 3 2 2 2 2 2" xfId="16799" xr:uid="{2A2DC268-22EF-4A3C-BCDF-7C73F325C991}"/>
    <cellStyle name="Note 3 3 2 2 2 3" xfId="12582" xr:uid="{19D041AC-ED77-4A1F-8D00-D94EE887C62E}"/>
    <cellStyle name="Note 3 3 2 2 3" xfId="5328" xr:uid="{00000000-0005-0000-0000-0000AC210000}"/>
    <cellStyle name="Note 3 3 2 2 3 2" xfId="14654" xr:uid="{37172AD9-5414-4062-9F9A-4AB34013CBEE}"/>
    <cellStyle name="Note 3 3 2 2 4" xfId="9524" xr:uid="{D03F5DE7-D9AB-48C0-A1E3-0A929D2C18C5}"/>
    <cellStyle name="Note 3 3 2 2 5" xfId="10437" xr:uid="{8B3E51A4-63BD-4C8E-97E9-7C82325FFDF6}"/>
    <cellStyle name="Note 3 3 2 3" xfId="1434" xr:uid="{00000000-0005-0000-0000-0000AD210000}"/>
    <cellStyle name="Note 3 3 2 3 2" xfId="3664" xr:uid="{00000000-0005-0000-0000-0000AE210000}"/>
    <cellStyle name="Note 3 3 2 3 2 2" xfId="7886" xr:uid="{00000000-0005-0000-0000-0000AF210000}"/>
    <cellStyle name="Note 3 3 2 3 2 2 2" xfId="17212" xr:uid="{3A1278B4-24F1-4049-AF8E-E7F5B96551E0}"/>
    <cellStyle name="Note 3 3 2 3 2 3" xfId="12995" xr:uid="{BC5C1F49-3986-4D82-8F85-B77F13E9CFD5}"/>
    <cellStyle name="Note 3 3 2 3 3" xfId="5741" xr:uid="{00000000-0005-0000-0000-0000B0210000}"/>
    <cellStyle name="Note 3 3 2 3 3 2" xfId="15067" xr:uid="{4268EB82-5606-4181-9B16-7AA7E3F860E5}"/>
    <cellStyle name="Note 3 3 2 3 4" xfId="10850" xr:uid="{A2DFB466-529D-4D49-B554-B33EE1BD90FE}"/>
    <cellStyle name="Note 3 3 2 4" xfId="1848" xr:uid="{00000000-0005-0000-0000-0000B1210000}"/>
    <cellStyle name="Note 3 3 2 4 2" xfId="4077" xr:uid="{00000000-0005-0000-0000-0000B2210000}"/>
    <cellStyle name="Note 3 3 2 4 2 2" xfId="8299" xr:uid="{00000000-0005-0000-0000-0000B3210000}"/>
    <cellStyle name="Note 3 3 2 4 2 2 2" xfId="17625" xr:uid="{AC3BCA92-2B08-477C-BFD4-CFC065A830CB}"/>
    <cellStyle name="Note 3 3 2 4 2 3" xfId="13408" xr:uid="{5E846193-DCEF-40C8-9A74-A1C58B5F2C09}"/>
    <cellStyle name="Note 3 3 2 4 3" xfId="6154" xr:uid="{00000000-0005-0000-0000-0000B4210000}"/>
    <cellStyle name="Note 3 3 2 4 3 2" xfId="15480" xr:uid="{00431B80-91D7-4EF1-A4D6-85A878DDBF96}"/>
    <cellStyle name="Note 3 3 2 4 4" xfId="11263" xr:uid="{529A98CC-C5E5-4D90-9254-998B8383B413}"/>
    <cellStyle name="Note 3 3 2 5" xfId="2261" xr:uid="{00000000-0005-0000-0000-0000B5210000}"/>
    <cellStyle name="Note 3 3 2 5 2" xfId="4490" xr:uid="{00000000-0005-0000-0000-0000B6210000}"/>
    <cellStyle name="Note 3 3 2 5 2 2" xfId="8712" xr:uid="{00000000-0005-0000-0000-0000B7210000}"/>
    <cellStyle name="Note 3 3 2 5 2 2 2" xfId="18038" xr:uid="{C8D3012B-7A31-47E4-937C-598E6B3AD262}"/>
    <cellStyle name="Note 3 3 2 5 2 3" xfId="13821" xr:uid="{FD70E7ED-21D3-452F-9457-587859739E5E}"/>
    <cellStyle name="Note 3 3 2 5 3" xfId="6567" xr:uid="{00000000-0005-0000-0000-0000B8210000}"/>
    <cellStyle name="Note 3 3 2 5 3 2" xfId="15893" xr:uid="{73EFAA32-6172-4B96-BFC4-023A76B63789}"/>
    <cellStyle name="Note 3 3 2 5 4" xfId="11676" xr:uid="{B665AE90-7E6B-4174-BBD2-6A2996F966DA}"/>
    <cellStyle name="Note 3 3 2 6" xfId="2697" xr:uid="{00000000-0005-0000-0000-0000B9210000}"/>
    <cellStyle name="Note 3 3 2 6 2" xfId="6980" xr:uid="{00000000-0005-0000-0000-0000BA210000}"/>
    <cellStyle name="Note 3 3 2 6 2 2" xfId="16306" xr:uid="{B83C0959-1B36-4DCA-89B4-16AA23EBBF0A}"/>
    <cellStyle name="Note 3 3 2 6 3" xfId="12089" xr:uid="{9DB9B3F9-075F-4B58-908E-AB858F83474F}"/>
    <cellStyle name="Note 3 3 2 7" xfId="2756" xr:uid="{00000000-0005-0000-0000-0000BB210000}"/>
    <cellStyle name="Note 3 3 2 8" xfId="2837" xr:uid="{00000000-0005-0000-0000-0000BC210000}"/>
    <cellStyle name="Note 3 3 2 8 2" xfId="7060" xr:uid="{00000000-0005-0000-0000-0000BD210000}"/>
    <cellStyle name="Note 3 3 2 8 2 2" xfId="16386" xr:uid="{C95A8533-9212-4101-B7FE-3A786C7F48D9}"/>
    <cellStyle name="Note 3 3 2 8 3" xfId="12169" xr:uid="{A4E80510-696D-41F0-8082-18B5777A0871}"/>
    <cellStyle name="Note 3 3 2 9" xfId="4915" xr:uid="{00000000-0005-0000-0000-0000BE210000}"/>
    <cellStyle name="Note 3 3 2 9 2" xfId="14241" xr:uid="{758C07DC-F44D-4917-AD95-9EB6AF9A2879}"/>
    <cellStyle name="Note 3 3 3" xfId="1018" xr:uid="{00000000-0005-0000-0000-0000BF210000}"/>
    <cellStyle name="Note 3 3 3 2" xfId="3250" xr:uid="{00000000-0005-0000-0000-0000C0210000}"/>
    <cellStyle name="Note 3 3 3 2 2" xfId="7472" xr:uid="{00000000-0005-0000-0000-0000C1210000}"/>
    <cellStyle name="Note 3 3 3 2 2 2" xfId="16798" xr:uid="{09AE4137-8CE6-4948-8704-943D3D9C1535}"/>
    <cellStyle name="Note 3 3 3 2 3" xfId="12581" xr:uid="{2F260074-AC7F-40B1-8787-CE1A235E864C}"/>
    <cellStyle name="Note 3 3 3 3" xfId="5327" xr:uid="{00000000-0005-0000-0000-0000C2210000}"/>
    <cellStyle name="Note 3 3 3 3 2" xfId="14653" xr:uid="{09103727-736A-44D2-BAD9-8CE961867BFA}"/>
    <cellStyle name="Note 3 3 3 4" xfId="9317" xr:uid="{171D8024-554D-4F15-BFD3-81CBE1A601EA}"/>
    <cellStyle name="Note 3 3 3 5" xfId="10436" xr:uid="{E42D6F94-9BED-46C1-9500-B7B9F94402B4}"/>
    <cellStyle name="Note 3 3 4" xfId="1433" xr:uid="{00000000-0005-0000-0000-0000C3210000}"/>
    <cellStyle name="Note 3 3 4 2" xfId="3663" xr:uid="{00000000-0005-0000-0000-0000C4210000}"/>
    <cellStyle name="Note 3 3 4 2 2" xfId="7885" xr:uid="{00000000-0005-0000-0000-0000C5210000}"/>
    <cellStyle name="Note 3 3 4 2 2 2" xfId="17211" xr:uid="{6E4EBBEB-CBFE-4923-AB99-B87218F13D76}"/>
    <cellStyle name="Note 3 3 4 2 3" xfId="12994" xr:uid="{D6A99BD0-FD89-430C-BD62-FE44D1502665}"/>
    <cellStyle name="Note 3 3 4 3" xfId="5740" xr:uid="{00000000-0005-0000-0000-0000C6210000}"/>
    <cellStyle name="Note 3 3 4 3 2" xfId="15066" xr:uid="{DB8E291E-3479-45B4-ADE0-9FDCB7DB5D5B}"/>
    <cellStyle name="Note 3 3 4 4" xfId="10849" xr:uid="{3CF0C0B4-0C98-4C6B-9160-71C470D4C399}"/>
    <cellStyle name="Note 3 3 5" xfId="1847" xr:uid="{00000000-0005-0000-0000-0000C7210000}"/>
    <cellStyle name="Note 3 3 5 2" xfId="4076" xr:uid="{00000000-0005-0000-0000-0000C8210000}"/>
    <cellStyle name="Note 3 3 5 2 2" xfId="8298" xr:uid="{00000000-0005-0000-0000-0000C9210000}"/>
    <cellStyle name="Note 3 3 5 2 2 2" xfId="17624" xr:uid="{67E4D7EF-C772-41F7-81FF-34830F237E72}"/>
    <cellStyle name="Note 3 3 5 2 3" xfId="13407" xr:uid="{5290C370-AC0C-47B1-81A9-89AD86F66BD2}"/>
    <cellStyle name="Note 3 3 5 3" xfId="6153" xr:uid="{00000000-0005-0000-0000-0000CA210000}"/>
    <cellStyle name="Note 3 3 5 3 2" xfId="15479" xr:uid="{C6A4824A-6BD1-4A04-B82E-36E142757C6D}"/>
    <cellStyle name="Note 3 3 5 4" xfId="11262" xr:uid="{BA39D69A-A8A2-4D4B-88E0-940458FF02E0}"/>
    <cellStyle name="Note 3 3 6" xfId="2260" xr:uid="{00000000-0005-0000-0000-0000CB210000}"/>
    <cellStyle name="Note 3 3 6 2" xfId="4489" xr:uid="{00000000-0005-0000-0000-0000CC210000}"/>
    <cellStyle name="Note 3 3 6 2 2" xfId="8711" xr:uid="{00000000-0005-0000-0000-0000CD210000}"/>
    <cellStyle name="Note 3 3 6 2 2 2" xfId="18037" xr:uid="{F099F0A2-C195-4589-BECA-15BA7704DDCD}"/>
    <cellStyle name="Note 3 3 6 2 3" xfId="13820" xr:uid="{105D3490-BB3E-4294-A2FF-A5BED451F3BD}"/>
    <cellStyle name="Note 3 3 6 3" xfId="6566" xr:uid="{00000000-0005-0000-0000-0000CE210000}"/>
    <cellStyle name="Note 3 3 6 3 2" xfId="15892" xr:uid="{53C6B17F-B4C3-4B67-B833-4D33DEE2F17F}"/>
    <cellStyle name="Note 3 3 6 4" xfId="11675" xr:uid="{AFF82614-2642-49EC-A7BC-6416F5153B47}"/>
    <cellStyle name="Note 3 3 7" xfId="2696" xr:uid="{00000000-0005-0000-0000-0000CF210000}"/>
    <cellStyle name="Note 3 3 7 2" xfId="6979" xr:uid="{00000000-0005-0000-0000-0000D0210000}"/>
    <cellStyle name="Note 3 3 7 2 2" xfId="16305" xr:uid="{B06BD9C0-FB68-4DDA-A8B3-EBC2BA59C897}"/>
    <cellStyle name="Note 3 3 7 3" xfId="12088" xr:uid="{C8AA6570-BF92-49C2-A183-53564C3FD7F8}"/>
    <cellStyle name="Note 3 3 8" xfId="2755" xr:uid="{00000000-0005-0000-0000-0000D1210000}"/>
    <cellStyle name="Note 3 3 9" xfId="2836" xr:uid="{00000000-0005-0000-0000-0000D2210000}"/>
    <cellStyle name="Note 3 3 9 2" xfId="7059" xr:uid="{00000000-0005-0000-0000-0000D3210000}"/>
    <cellStyle name="Note 3 3 9 2 2" xfId="16385" xr:uid="{5EC6620F-51F2-4379-AB26-5AFE79203482}"/>
    <cellStyle name="Note 3 3 9 3" xfId="12168" xr:uid="{78AC6D8B-0580-4C1F-B638-CE2E5B2FAAC2}"/>
    <cellStyle name="Note 3 4" xfId="560" xr:uid="{00000000-0005-0000-0000-0000D4210000}"/>
    <cellStyle name="Note 3 4 10" xfId="8996" xr:uid="{0D704BEA-0820-4E61-9EA3-F4C1E73C6543}"/>
    <cellStyle name="Note 3 4 11" xfId="10025" xr:uid="{89BE4EEE-C5D0-4BB7-B84C-0A1693B60DDB}"/>
    <cellStyle name="Note 3 4 2" xfId="1020" xr:uid="{00000000-0005-0000-0000-0000D5210000}"/>
    <cellStyle name="Note 3 4 2 2" xfId="3252" xr:uid="{00000000-0005-0000-0000-0000D6210000}"/>
    <cellStyle name="Note 3 4 2 2 2" xfId="7474" xr:uid="{00000000-0005-0000-0000-0000D7210000}"/>
    <cellStyle name="Note 3 4 2 2 2 2" xfId="16800" xr:uid="{5E18ABA4-21E0-481C-B504-B1FB3657B816}"/>
    <cellStyle name="Note 3 4 2 2 3" xfId="12583" xr:uid="{D9836957-4565-4831-9BEB-0E1C4EE59944}"/>
    <cellStyle name="Note 3 4 2 3" xfId="5329" xr:uid="{00000000-0005-0000-0000-0000D8210000}"/>
    <cellStyle name="Note 3 4 2 3 2" xfId="14655" xr:uid="{EA625EAA-C8EC-43C3-BDD5-A4A65099DA6E}"/>
    <cellStyle name="Note 3 4 2 4" xfId="9421" xr:uid="{EC0A57E0-416C-4EC5-866A-A09E44531CB5}"/>
    <cellStyle name="Note 3 4 2 5" xfId="10438" xr:uid="{3E6D61B7-8041-461E-BC75-12CA3F295394}"/>
    <cellStyle name="Note 3 4 3" xfId="1435" xr:uid="{00000000-0005-0000-0000-0000D9210000}"/>
    <cellStyle name="Note 3 4 3 2" xfId="3665" xr:uid="{00000000-0005-0000-0000-0000DA210000}"/>
    <cellStyle name="Note 3 4 3 2 2" xfId="7887" xr:uid="{00000000-0005-0000-0000-0000DB210000}"/>
    <cellStyle name="Note 3 4 3 2 2 2" xfId="17213" xr:uid="{439A7FF7-647D-46B5-B7A9-2463D17C8982}"/>
    <cellStyle name="Note 3 4 3 2 3" xfId="12996" xr:uid="{427959E7-99E7-44A6-B698-CF1D88EA1D53}"/>
    <cellStyle name="Note 3 4 3 3" xfId="5742" xr:uid="{00000000-0005-0000-0000-0000DC210000}"/>
    <cellStyle name="Note 3 4 3 3 2" xfId="15068" xr:uid="{57DDE1CD-E1BE-4A59-A02C-173443ED2DA9}"/>
    <cellStyle name="Note 3 4 3 4" xfId="10851" xr:uid="{42CBBDE1-AEBC-4CC3-9676-E32C8B08B82B}"/>
    <cellStyle name="Note 3 4 4" xfId="1849" xr:uid="{00000000-0005-0000-0000-0000DD210000}"/>
    <cellStyle name="Note 3 4 4 2" xfId="4078" xr:uid="{00000000-0005-0000-0000-0000DE210000}"/>
    <cellStyle name="Note 3 4 4 2 2" xfId="8300" xr:uid="{00000000-0005-0000-0000-0000DF210000}"/>
    <cellStyle name="Note 3 4 4 2 2 2" xfId="17626" xr:uid="{B985AE10-0E9C-4E5F-857A-C5A1C81B0B03}"/>
    <cellStyle name="Note 3 4 4 2 3" xfId="13409" xr:uid="{70D3180E-E8F1-4CB3-9A08-42A41469FA39}"/>
    <cellStyle name="Note 3 4 4 3" xfId="6155" xr:uid="{00000000-0005-0000-0000-0000E0210000}"/>
    <cellStyle name="Note 3 4 4 3 2" xfId="15481" xr:uid="{F54157FF-B4C8-4831-8BD8-7AF4B57E949F}"/>
    <cellStyle name="Note 3 4 4 4" xfId="11264" xr:uid="{E6EE9FFE-7FF3-4691-9BCA-BF461987F1B8}"/>
    <cellStyle name="Note 3 4 5" xfId="2262" xr:uid="{00000000-0005-0000-0000-0000E1210000}"/>
    <cellStyle name="Note 3 4 5 2" xfId="4491" xr:uid="{00000000-0005-0000-0000-0000E2210000}"/>
    <cellStyle name="Note 3 4 5 2 2" xfId="8713" xr:uid="{00000000-0005-0000-0000-0000E3210000}"/>
    <cellStyle name="Note 3 4 5 2 2 2" xfId="18039" xr:uid="{FAFAD7B5-D5BF-44CF-86F2-BB0CEF9B3A4D}"/>
    <cellStyle name="Note 3 4 5 2 3" xfId="13822" xr:uid="{E77E70A6-C1D2-420E-825E-C1A32891B1A6}"/>
    <cellStyle name="Note 3 4 5 3" xfId="6568" xr:uid="{00000000-0005-0000-0000-0000E4210000}"/>
    <cellStyle name="Note 3 4 5 3 2" xfId="15894" xr:uid="{BD333E0D-098A-46A3-AE5E-DBD3C56FAA38}"/>
    <cellStyle name="Note 3 4 5 4" xfId="11677" xr:uid="{3E026D8E-1035-4E83-AC5D-4A40D69F145A}"/>
    <cellStyle name="Note 3 4 6" xfId="2698" xr:uid="{00000000-0005-0000-0000-0000E5210000}"/>
    <cellStyle name="Note 3 4 6 2" xfId="6981" xr:uid="{00000000-0005-0000-0000-0000E6210000}"/>
    <cellStyle name="Note 3 4 6 2 2" xfId="16307" xr:uid="{DCF68B08-60FE-4FD4-9843-A55E0C2CA866}"/>
    <cellStyle name="Note 3 4 6 3" xfId="12090" xr:uid="{83C58F55-4AB7-4A5F-A76E-17106D4248BB}"/>
    <cellStyle name="Note 3 4 7" xfId="2757" xr:uid="{00000000-0005-0000-0000-0000E7210000}"/>
    <cellStyle name="Note 3 4 8" xfId="2838" xr:uid="{00000000-0005-0000-0000-0000E8210000}"/>
    <cellStyle name="Note 3 4 8 2" xfId="7061" xr:uid="{00000000-0005-0000-0000-0000E9210000}"/>
    <cellStyle name="Note 3 4 8 2 2" xfId="16387" xr:uid="{6197ECA7-C56A-4ECE-99E7-5DDC326256E6}"/>
    <cellStyle name="Note 3 4 8 3" xfId="12170" xr:uid="{6AF9C91F-E3FF-42E4-A384-CA7243466195}"/>
    <cellStyle name="Note 3 4 9" xfId="4916" xr:uid="{00000000-0005-0000-0000-0000EA210000}"/>
    <cellStyle name="Note 3 4 9 2" xfId="14242" xr:uid="{7E9AAEC2-A712-4277-B3FC-1772B0382376}"/>
    <cellStyle name="Note 3 5" xfId="561" xr:uid="{00000000-0005-0000-0000-0000EB210000}"/>
    <cellStyle name="Note 3 5 10" xfId="9213" xr:uid="{D9D7FB9A-B03C-4A97-A778-36731B43DF3F}"/>
    <cellStyle name="Note 3 5 11" xfId="10026" xr:uid="{A8722DB9-6A16-401F-9757-9A16223E7FE1}"/>
    <cellStyle name="Note 3 5 2" xfId="1021" xr:uid="{00000000-0005-0000-0000-0000EC210000}"/>
    <cellStyle name="Note 3 5 2 2" xfId="3253" xr:uid="{00000000-0005-0000-0000-0000ED210000}"/>
    <cellStyle name="Note 3 5 2 2 2" xfId="7475" xr:uid="{00000000-0005-0000-0000-0000EE210000}"/>
    <cellStyle name="Note 3 5 2 2 2 2" xfId="16801" xr:uid="{602FECE6-71C7-40ED-AA53-A14ED3947E99}"/>
    <cellStyle name="Note 3 5 2 2 3" xfId="12584" xr:uid="{37955AD7-EDFB-4157-8713-F5E24D07BBCE}"/>
    <cellStyle name="Note 3 5 2 3" xfId="5330" xr:uid="{00000000-0005-0000-0000-0000EF210000}"/>
    <cellStyle name="Note 3 5 2 3 2" xfId="14656" xr:uid="{3DD7C9FD-83BD-4C3C-A286-DA522D296DF5}"/>
    <cellStyle name="Note 3 5 2 4" xfId="9611" xr:uid="{74765414-66B3-4FDA-BA21-3BFFEF98E338}"/>
    <cellStyle name="Note 3 5 2 5" xfId="10439" xr:uid="{7733ABF4-A970-4CEC-977B-001F80C33C5E}"/>
    <cellStyle name="Note 3 5 3" xfId="1436" xr:uid="{00000000-0005-0000-0000-0000F0210000}"/>
    <cellStyle name="Note 3 5 3 2" xfId="3666" xr:uid="{00000000-0005-0000-0000-0000F1210000}"/>
    <cellStyle name="Note 3 5 3 2 2" xfId="7888" xr:uid="{00000000-0005-0000-0000-0000F2210000}"/>
    <cellStyle name="Note 3 5 3 2 2 2" xfId="17214" xr:uid="{2FED224C-750C-4C10-9E60-2C4D0E2DDEFB}"/>
    <cellStyle name="Note 3 5 3 2 3" xfId="12997" xr:uid="{7F7AFA31-8DA9-47AD-8786-366305AECE1A}"/>
    <cellStyle name="Note 3 5 3 3" xfId="5743" xr:uid="{00000000-0005-0000-0000-0000F3210000}"/>
    <cellStyle name="Note 3 5 3 3 2" xfId="15069" xr:uid="{42F2EF0D-B1D8-4BAE-BCBD-598B980FEEB3}"/>
    <cellStyle name="Note 3 5 3 4" xfId="10852" xr:uid="{BB9F9075-59C2-4C2C-8D6F-09487837D620}"/>
    <cellStyle name="Note 3 5 4" xfId="1850" xr:uid="{00000000-0005-0000-0000-0000F4210000}"/>
    <cellStyle name="Note 3 5 4 2" xfId="4079" xr:uid="{00000000-0005-0000-0000-0000F5210000}"/>
    <cellStyle name="Note 3 5 4 2 2" xfId="8301" xr:uid="{00000000-0005-0000-0000-0000F6210000}"/>
    <cellStyle name="Note 3 5 4 2 2 2" xfId="17627" xr:uid="{9EE1C5C6-8C0E-4FFB-88F7-0F076E80A77B}"/>
    <cellStyle name="Note 3 5 4 2 3" xfId="13410" xr:uid="{945116F9-07E8-4360-B282-A1EA3DD79FCA}"/>
    <cellStyle name="Note 3 5 4 3" xfId="6156" xr:uid="{00000000-0005-0000-0000-0000F7210000}"/>
    <cellStyle name="Note 3 5 4 3 2" xfId="15482" xr:uid="{8B8D31EA-713E-417C-9B9E-4A4697087947}"/>
    <cellStyle name="Note 3 5 4 4" xfId="11265" xr:uid="{2DA385F5-F79B-4B68-AC54-48686B837BA7}"/>
    <cellStyle name="Note 3 5 5" xfId="2263" xr:uid="{00000000-0005-0000-0000-0000F8210000}"/>
    <cellStyle name="Note 3 5 5 2" xfId="4492" xr:uid="{00000000-0005-0000-0000-0000F9210000}"/>
    <cellStyle name="Note 3 5 5 2 2" xfId="8714" xr:uid="{00000000-0005-0000-0000-0000FA210000}"/>
    <cellStyle name="Note 3 5 5 2 2 2" xfId="18040" xr:uid="{E45F9BE9-8078-48E5-B98D-C1608DD63DC5}"/>
    <cellStyle name="Note 3 5 5 2 3" xfId="13823" xr:uid="{8B1AA4F6-F0E9-46AE-9082-0F44529F14D3}"/>
    <cellStyle name="Note 3 5 5 3" xfId="6569" xr:uid="{00000000-0005-0000-0000-0000FB210000}"/>
    <cellStyle name="Note 3 5 5 3 2" xfId="15895" xr:uid="{28C4F383-90AE-4CD4-A6AA-AB2096025A53}"/>
    <cellStyle name="Note 3 5 5 4" xfId="11678" xr:uid="{AB50F6A3-0AA6-4CE7-8B6E-1A56C397CFB5}"/>
    <cellStyle name="Note 3 5 6" xfId="2699" xr:uid="{00000000-0005-0000-0000-0000FC210000}"/>
    <cellStyle name="Note 3 5 6 2" xfId="6982" xr:uid="{00000000-0005-0000-0000-0000FD210000}"/>
    <cellStyle name="Note 3 5 6 2 2" xfId="16308" xr:uid="{049C3348-058C-4502-808E-9C92FD23CBA1}"/>
    <cellStyle name="Note 3 5 6 3" xfId="12091" xr:uid="{AE6ABC84-06FC-44C6-9991-284879C8A613}"/>
    <cellStyle name="Note 3 5 7" xfId="2758" xr:uid="{00000000-0005-0000-0000-0000FE210000}"/>
    <cellStyle name="Note 3 5 8" xfId="2839" xr:uid="{00000000-0005-0000-0000-0000FF210000}"/>
    <cellStyle name="Note 3 5 8 2" xfId="7062" xr:uid="{00000000-0005-0000-0000-000000220000}"/>
    <cellStyle name="Note 3 5 8 2 2" xfId="16388" xr:uid="{751657C1-BA6F-4B96-9BF8-EDF2CC3C6C32}"/>
    <cellStyle name="Note 3 5 8 3" xfId="12171" xr:uid="{D2D174F8-EB89-4807-9FFE-D4B9D1B6B437}"/>
    <cellStyle name="Note 3 5 9" xfId="4917" xr:uid="{00000000-0005-0000-0000-000001220000}"/>
    <cellStyle name="Note 3 5 9 2" xfId="14243" xr:uid="{39BEEE65-8ED2-4C91-8555-B9D31C7DD0AA}"/>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3" xfId="13826" xr:uid="{A9C69B91-4FDE-4AAF-AE1C-028C3375A637}"/>
    <cellStyle name="Percent 4" xfId="4502" xr:uid="{00000000-0005-0000-0000-000007220000}"/>
    <cellStyle name="Percent 4 2" xfId="8717" xr:uid="{00000000-0005-0000-0000-000008220000}"/>
    <cellStyle name="Percent 4 2 2" xfId="18043" xr:uid="{D514D8E7-4A16-468D-8D3E-3A34E183CF71}"/>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3" xfId="18059" xr:uid="{267DDEFC-6B32-47AC-B1F3-0FF5168E274B}"/>
    <cellStyle name="Percent 4 3 2 2 2 3" xfId="18056" xr:uid="{75E2DABE-C397-4D65-84C8-70AF2A1A7B36}"/>
    <cellStyle name="Percent 4 3 2 2 3" xfId="18052" xr:uid="{DADE69AC-35D4-425D-A8AB-4B8D6BC76DEA}"/>
    <cellStyle name="Percent 4 3 2 3" xfId="18049" xr:uid="{4A72DA0B-95DD-4382-8627-0568943BA308}"/>
    <cellStyle name="Percent 4 3 3" xfId="18046" xr:uid="{B82AC6B6-E7B7-4834-8198-2A15383181EB}"/>
    <cellStyle name="Percent 4 4" xfId="13829" xr:uid="{CAB803E1-71F2-4507-86E9-904A9EBF3AD0}"/>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546" t="s">
        <v>550</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row>
    <row r="2" spans="1:38" ht="13.5" thickBot="1">
      <c r="A2" s="1815"/>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97" t="s">
        <v>1991</v>
      </c>
      <c r="E7" s="1497"/>
      <c r="F7" s="1497"/>
      <c r="G7" s="1497"/>
      <c r="H7" s="1497"/>
      <c r="I7" s="1497"/>
      <c r="J7" s="1497"/>
      <c r="K7" s="1497"/>
      <c r="L7" s="1497"/>
      <c r="M7" s="1497"/>
      <c r="N7" s="1497"/>
      <c r="O7" s="1497"/>
      <c r="P7" s="1497"/>
      <c r="Q7" s="1497"/>
      <c r="R7" s="1497"/>
      <c r="S7" s="1497"/>
      <c r="T7" s="1497"/>
      <c r="U7" s="1497"/>
      <c r="V7" s="1497"/>
      <c r="W7" s="1497"/>
      <c r="X7" s="1497"/>
      <c r="Y7" s="1497"/>
      <c r="Z7" s="1497"/>
      <c r="AA7" s="1497"/>
      <c r="AB7" s="1497"/>
      <c r="AC7" s="1497"/>
      <c r="AD7" s="1497"/>
      <c r="AE7" s="1497"/>
      <c r="AF7" s="1497"/>
      <c r="AG7" s="1497"/>
      <c r="AH7" s="1497"/>
      <c r="AI7" s="1497"/>
      <c r="AJ7" s="1497"/>
      <c r="AK7" s="1497"/>
      <c r="AL7" s="455"/>
    </row>
    <row r="8" spans="1:38">
      <c r="A8" s="204"/>
      <c r="B8" s="204"/>
      <c r="C8" s="205"/>
      <c r="D8" s="1497"/>
      <c r="E8" s="1497"/>
      <c r="F8" s="1497"/>
      <c r="G8" s="1497"/>
      <c r="H8" s="1497"/>
      <c r="I8" s="1497"/>
      <c r="J8" s="1497"/>
      <c r="K8" s="1497"/>
      <c r="L8" s="1497"/>
      <c r="M8" s="1497"/>
      <c r="N8" s="1497"/>
      <c r="O8" s="1497"/>
      <c r="P8" s="1497"/>
      <c r="Q8" s="1497"/>
      <c r="R8" s="1497"/>
      <c r="S8" s="1497"/>
      <c r="T8" s="1497"/>
      <c r="U8" s="1497"/>
      <c r="V8" s="1497"/>
      <c r="W8" s="1497"/>
      <c r="X8" s="1497"/>
      <c r="Y8" s="1497"/>
      <c r="Z8" s="1497"/>
      <c r="AA8" s="1497"/>
      <c r="AB8" s="1497"/>
      <c r="AC8" s="1497"/>
      <c r="AD8" s="1497"/>
      <c r="AE8" s="1497"/>
      <c r="AF8" s="1497"/>
      <c r="AG8" s="1497"/>
      <c r="AH8" s="1497"/>
      <c r="AI8" s="1497"/>
      <c r="AJ8" s="1497"/>
      <c r="AK8" s="1497"/>
      <c r="AL8" s="455"/>
    </row>
    <row r="9" spans="1:38">
      <c r="A9" s="204"/>
      <c r="B9" s="204"/>
      <c r="C9" s="205"/>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497"/>
      <c r="AF9" s="1497"/>
      <c r="AG9" s="1497"/>
      <c r="AH9" s="1497"/>
      <c r="AI9" s="1497"/>
      <c r="AJ9" s="1497"/>
      <c r="AK9" s="149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97" t="s">
        <v>1992</v>
      </c>
      <c r="E11" s="1497"/>
      <c r="F11" s="1497"/>
      <c r="G11" s="1497"/>
      <c r="H11" s="1497"/>
      <c r="I11" s="1497"/>
      <c r="J11" s="1497"/>
      <c r="K11" s="1497"/>
      <c r="L11" s="1497"/>
      <c r="M11" s="1497"/>
      <c r="N11" s="1497"/>
      <c r="O11" s="1497"/>
      <c r="P11" s="1497"/>
      <c r="Q11" s="1497"/>
      <c r="R11" s="1497"/>
      <c r="S11" s="1497"/>
      <c r="T11" s="1497"/>
      <c r="U11" s="1497"/>
      <c r="V11" s="1497"/>
      <c r="W11" s="1497"/>
      <c r="X11" s="1497"/>
      <c r="Y11" s="1497"/>
      <c r="Z11" s="1497"/>
      <c r="AA11" s="1497"/>
      <c r="AB11" s="1497"/>
      <c r="AC11" s="1497"/>
      <c r="AD11" s="1497"/>
      <c r="AE11" s="1497"/>
      <c r="AF11" s="1497"/>
      <c r="AG11" s="1497"/>
      <c r="AH11" s="1497"/>
      <c r="AI11" s="1497"/>
      <c r="AJ11" s="1497"/>
      <c r="AK11" s="1497"/>
      <c r="AL11" s="455"/>
    </row>
    <row r="12" spans="1:38">
      <c r="A12" s="204"/>
      <c r="B12" s="204"/>
      <c r="C12" s="205"/>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c r="Z12" s="1497"/>
      <c r="AA12" s="1497"/>
      <c r="AB12" s="1497"/>
      <c r="AC12" s="1497"/>
      <c r="AD12" s="1497"/>
      <c r="AE12" s="1497"/>
      <c r="AF12" s="1497"/>
      <c r="AG12" s="1497"/>
      <c r="AH12" s="1497"/>
      <c r="AI12" s="1497"/>
      <c r="AJ12" s="1497"/>
      <c r="AK12" s="1497"/>
      <c r="AL12" s="455"/>
    </row>
    <row r="13" spans="1:38">
      <c r="A13" s="204"/>
      <c r="B13" s="204"/>
      <c r="C13" s="205"/>
      <c r="D13" s="1497"/>
      <c r="E13" s="1497"/>
      <c r="F13" s="1497"/>
      <c r="G13" s="1497"/>
      <c r="H13" s="1497"/>
      <c r="I13" s="1497"/>
      <c r="J13" s="1497"/>
      <c r="K13" s="1497"/>
      <c r="L13" s="1497"/>
      <c r="M13" s="1497"/>
      <c r="N13" s="1497"/>
      <c r="O13" s="1497"/>
      <c r="P13" s="1497"/>
      <c r="Q13" s="1497"/>
      <c r="R13" s="1497"/>
      <c r="S13" s="1497"/>
      <c r="T13" s="1497"/>
      <c r="U13" s="1497"/>
      <c r="V13" s="1497"/>
      <c r="W13" s="1497"/>
      <c r="X13" s="1497"/>
      <c r="Y13" s="1497"/>
      <c r="Z13" s="1497"/>
      <c r="AA13" s="1497"/>
      <c r="AB13" s="1497"/>
      <c r="AC13" s="1497"/>
      <c r="AD13" s="1497"/>
      <c r="AE13" s="1497"/>
      <c r="AF13" s="1497"/>
      <c r="AG13" s="1497"/>
      <c r="AH13" s="1497"/>
      <c r="AI13" s="1497"/>
      <c r="AJ13" s="1497"/>
      <c r="AK13" s="149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97" t="s">
        <v>2526</v>
      </c>
      <c r="E15" s="1497"/>
      <c r="F15" s="1497"/>
      <c r="G15" s="1497"/>
      <c r="H15" s="1497"/>
      <c r="I15" s="1497"/>
      <c r="J15" s="1497"/>
      <c r="K15" s="1497"/>
      <c r="L15" s="1497"/>
      <c r="M15" s="1497"/>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c r="AL15" s="455"/>
    </row>
    <row r="16" spans="1:38" ht="13.15" customHeight="1">
      <c r="A16" s="204"/>
      <c r="B16" s="204"/>
      <c r="C16" s="205"/>
      <c r="D16" s="1497"/>
      <c r="E16" s="1497"/>
      <c r="F16" s="1497"/>
      <c r="G16" s="1497"/>
      <c r="H16" s="1497"/>
      <c r="I16" s="1497"/>
      <c r="J16" s="1497"/>
      <c r="K16" s="1497"/>
      <c r="L16" s="1497"/>
      <c r="M16" s="1497"/>
      <c r="N16" s="1497"/>
      <c r="O16" s="1497"/>
      <c r="P16" s="1497"/>
      <c r="Q16" s="1497"/>
      <c r="R16" s="1497"/>
      <c r="S16" s="1497"/>
      <c r="T16" s="1497"/>
      <c r="U16" s="1497"/>
      <c r="V16" s="1497"/>
      <c r="W16" s="1497"/>
      <c r="X16" s="1497"/>
      <c r="Y16" s="1497"/>
      <c r="Z16" s="1497"/>
      <c r="AA16" s="1497"/>
      <c r="AB16" s="1497"/>
      <c r="AC16" s="1497"/>
      <c r="AD16" s="1497"/>
      <c r="AE16" s="1497"/>
      <c r="AF16" s="1497"/>
      <c r="AG16" s="1497"/>
      <c r="AH16" s="1497"/>
      <c r="AI16" s="1497"/>
      <c r="AJ16" s="1497"/>
      <c r="AK16" s="1497"/>
      <c r="AL16" s="455"/>
    </row>
    <row r="17" spans="1:38">
      <c r="A17" s="204"/>
      <c r="B17" s="204"/>
      <c r="C17" s="205"/>
      <c r="D17" s="1497"/>
      <c r="E17" s="1497"/>
      <c r="F17" s="1497"/>
      <c r="G17" s="1497"/>
      <c r="H17" s="1497"/>
      <c r="I17" s="1497"/>
      <c r="J17" s="1497"/>
      <c r="K17" s="1497"/>
      <c r="L17" s="1497"/>
      <c r="M17" s="1497"/>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c r="AL17" s="455"/>
    </row>
    <row r="18" spans="1:38">
      <c r="A18" s="204"/>
      <c r="B18" s="204"/>
      <c r="C18" s="205"/>
      <c r="D18" s="519" t="s">
        <v>2525</v>
      </c>
      <c r="E18" s="441"/>
      <c r="G18" s="441"/>
      <c r="H18" s="441"/>
      <c r="I18" s="441"/>
      <c r="J18" s="1817" t="s">
        <v>2524</v>
      </c>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455"/>
    </row>
    <row r="19" spans="1:38">
      <c r="A19" s="204"/>
      <c r="B19" s="204"/>
      <c r="C19" s="205"/>
      <c r="D19" s="441"/>
      <c r="E19" s="441"/>
      <c r="F19" s="118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97" t="s">
        <v>1993</v>
      </c>
      <c r="E20" s="1497"/>
      <c r="F20" s="1497"/>
      <c r="G20" s="1497"/>
      <c r="H20" s="1497"/>
      <c r="I20" s="1497"/>
      <c r="J20" s="1497"/>
      <c r="K20" s="1497"/>
      <c r="L20" s="1497"/>
      <c r="M20" s="1497"/>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c r="AL20" s="204"/>
    </row>
    <row r="21" spans="1:38">
      <c r="A21" s="204"/>
      <c r="B21" s="204"/>
      <c r="C21" s="205"/>
      <c r="D21" s="1497"/>
      <c r="E21" s="1497"/>
      <c r="F21" s="1497"/>
      <c r="G21" s="1497"/>
      <c r="H21" s="1497"/>
      <c r="I21" s="1497"/>
      <c r="J21" s="1497"/>
      <c r="K21" s="1497"/>
      <c r="L21" s="1497"/>
      <c r="M21" s="1497"/>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c r="AL21" s="204"/>
    </row>
    <row r="22" spans="1:38">
      <c r="A22" s="204"/>
      <c r="B22" s="204"/>
      <c r="C22" s="205"/>
      <c r="D22" s="1497"/>
      <c r="E22" s="1497"/>
      <c r="F22" s="1497"/>
      <c r="G22" s="1497"/>
      <c r="H22" s="1497"/>
      <c r="I22" s="1497"/>
      <c r="J22" s="1497"/>
      <c r="K22" s="1497"/>
      <c r="L22" s="1497"/>
      <c r="M22" s="1497"/>
      <c r="N22" s="1497"/>
      <c r="O22" s="1497"/>
      <c r="P22" s="1497"/>
      <c r="Q22" s="1497"/>
      <c r="R22" s="1497"/>
      <c r="S22" s="1497"/>
      <c r="T22" s="1497"/>
      <c r="U22" s="1497"/>
      <c r="V22" s="1497"/>
      <c r="W22" s="1497"/>
      <c r="X22" s="1497"/>
      <c r="Y22" s="1497"/>
      <c r="Z22" s="1497"/>
      <c r="AA22" s="1497"/>
      <c r="AB22" s="1497"/>
      <c r="AC22" s="1497"/>
      <c r="AD22" s="1497"/>
      <c r="AE22" s="1497"/>
      <c r="AF22" s="1497"/>
      <c r="AG22" s="1497"/>
      <c r="AH22" s="1497"/>
      <c r="AI22" s="1497"/>
      <c r="AJ22" s="1497"/>
      <c r="AK22" s="1497"/>
      <c r="AL22" s="204"/>
    </row>
    <row r="23" spans="1:38" ht="13.15" customHeight="1">
      <c r="A23" s="204"/>
      <c r="B23" s="204"/>
      <c r="C23" s="205"/>
      <c r="D23" s="1497"/>
      <c r="E23" s="1497"/>
      <c r="F23" s="1497"/>
      <c r="G23" s="1497"/>
      <c r="H23" s="1497"/>
      <c r="I23" s="1497"/>
      <c r="J23" s="1497"/>
      <c r="K23" s="1497"/>
      <c r="L23" s="1497"/>
      <c r="M23" s="1497"/>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c r="AL23" s="204"/>
    </row>
    <row r="24" spans="1:38">
      <c r="A24" s="204"/>
      <c r="B24" s="204"/>
      <c r="C24" s="205"/>
      <c r="D24" s="1497"/>
      <c r="E24" s="1497"/>
      <c r="F24" s="1497"/>
      <c r="G24" s="1497"/>
      <c r="H24" s="1497"/>
      <c r="I24" s="1497"/>
      <c r="J24" s="1497"/>
      <c r="K24" s="1497"/>
      <c r="L24" s="1497"/>
      <c r="M24" s="1497"/>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c r="AL24" s="204"/>
    </row>
    <row r="25" spans="1:38">
      <c r="A25" s="204"/>
      <c r="B25" s="204"/>
      <c r="C25" s="205"/>
      <c r="D25" s="1497"/>
      <c r="E25" s="1497"/>
      <c r="F25" s="1497"/>
      <c r="G25" s="1497"/>
      <c r="H25" s="1497"/>
      <c r="I25" s="1497"/>
      <c r="J25" s="1497"/>
      <c r="K25" s="1497"/>
      <c r="L25" s="1497"/>
      <c r="M25" s="1497"/>
      <c r="N25" s="1497"/>
      <c r="O25" s="1497"/>
      <c r="P25" s="1497"/>
      <c r="Q25" s="1497"/>
      <c r="R25" s="1497"/>
      <c r="S25" s="1497"/>
      <c r="T25" s="1497"/>
      <c r="U25" s="1497"/>
      <c r="V25" s="1497"/>
      <c r="W25" s="1497"/>
      <c r="X25" s="1497"/>
      <c r="Y25" s="1497"/>
      <c r="Z25" s="1497"/>
      <c r="AA25" s="1497"/>
      <c r="AB25" s="1497"/>
      <c r="AC25" s="1497"/>
      <c r="AD25" s="1497"/>
      <c r="AE25" s="1497"/>
      <c r="AF25" s="1497"/>
      <c r="AG25" s="1497"/>
      <c r="AH25" s="1497"/>
      <c r="AI25" s="1497"/>
      <c r="AJ25" s="1497"/>
      <c r="AK25" s="1497"/>
      <c r="AL25" s="204"/>
    </row>
    <row r="26" spans="1:38">
      <c r="A26" s="204"/>
      <c r="B26" s="204"/>
      <c r="C26" s="205"/>
      <c r="D26" s="1497"/>
      <c r="E26" s="1497"/>
      <c r="F26" s="1497"/>
      <c r="G26" s="1497"/>
      <c r="H26" s="1497"/>
      <c r="I26" s="1497"/>
      <c r="J26" s="1497"/>
      <c r="K26" s="1497"/>
      <c r="L26" s="1497"/>
      <c r="M26" s="1497"/>
      <c r="N26" s="1497"/>
      <c r="O26" s="1497"/>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204"/>
    </row>
    <row r="27" spans="1:38">
      <c r="A27" s="204"/>
      <c r="B27" s="204"/>
      <c r="C27" s="205"/>
      <c r="D27" s="1497"/>
      <c r="E27" s="1497"/>
      <c r="F27" s="1497"/>
      <c r="G27" s="1497"/>
      <c r="H27" s="1497"/>
      <c r="I27" s="1497"/>
      <c r="J27" s="1497"/>
      <c r="K27" s="1497"/>
      <c r="L27" s="1497"/>
      <c r="M27" s="1497"/>
      <c r="N27" s="1497"/>
      <c r="O27" s="1497"/>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204"/>
    </row>
    <row r="28" spans="1:38">
      <c r="A28" s="204"/>
      <c r="B28" s="204"/>
      <c r="C28" s="205"/>
      <c r="D28" s="1497"/>
      <c r="E28" s="1497"/>
      <c r="F28" s="1497"/>
      <c r="G28" s="1497"/>
      <c r="H28" s="1497"/>
      <c r="I28" s="1497"/>
      <c r="J28" s="1497"/>
      <c r="K28" s="1497"/>
      <c r="L28" s="1497"/>
      <c r="M28" s="1497"/>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97" t="s">
        <v>1994</v>
      </c>
      <c r="E30" s="1497"/>
      <c r="F30" s="1497"/>
      <c r="G30" s="1497"/>
      <c r="H30" s="1497"/>
      <c r="I30" s="1497"/>
      <c r="J30" s="1497"/>
      <c r="K30" s="1497"/>
      <c r="L30" s="1497"/>
      <c r="M30" s="1497"/>
      <c r="N30" s="1497"/>
      <c r="O30" s="1497"/>
      <c r="P30" s="1497"/>
      <c r="Q30" s="1497"/>
      <c r="R30" s="1497"/>
      <c r="S30" s="1497"/>
      <c r="T30" s="1497"/>
      <c r="U30" s="1497"/>
      <c r="V30" s="1497"/>
      <c r="W30" s="1497"/>
      <c r="X30" s="1497"/>
      <c r="Y30" s="1497"/>
      <c r="Z30" s="1497"/>
      <c r="AA30" s="1497"/>
      <c r="AB30" s="1497"/>
      <c r="AC30" s="1497"/>
      <c r="AD30" s="1497"/>
      <c r="AE30" s="1497"/>
      <c r="AF30" s="1497"/>
      <c r="AG30" s="1497"/>
      <c r="AH30" s="1497"/>
      <c r="AI30" s="1497"/>
      <c r="AJ30" s="1497"/>
      <c r="AK30" s="1497"/>
      <c r="AL30" s="204"/>
    </row>
    <row r="31" spans="1:38">
      <c r="A31" s="204"/>
      <c r="B31" s="204"/>
      <c r="C31" s="205"/>
      <c r="D31" s="455"/>
      <c r="E31" s="1807" t="s">
        <v>2600</v>
      </c>
      <c r="F31" s="1808"/>
      <c r="G31" s="1808"/>
      <c r="H31" s="1808"/>
      <c r="I31" s="1808"/>
      <c r="J31" s="1808"/>
      <c r="K31" s="1808"/>
      <c r="L31" s="1808"/>
      <c r="M31" s="1808"/>
      <c r="N31" s="1808"/>
      <c r="O31" s="1808"/>
      <c r="P31" s="1808"/>
      <c r="Q31" s="1808"/>
      <c r="R31" s="1808"/>
      <c r="S31" s="1808"/>
      <c r="T31" s="1808"/>
      <c r="U31" s="1808"/>
      <c r="V31" s="1808"/>
      <c r="W31" s="1808"/>
      <c r="X31" s="1808"/>
      <c r="Y31" s="1808"/>
      <c r="Z31" s="1808"/>
      <c r="AA31" s="1808"/>
      <c r="AB31" s="1808"/>
      <c r="AC31" s="1808"/>
      <c r="AD31" s="1808"/>
      <c r="AE31" s="1808"/>
      <c r="AF31" s="1808"/>
      <c r="AG31" s="1808"/>
      <c r="AH31" s="1808"/>
      <c r="AI31" s="1808"/>
      <c r="AJ31" s="1808"/>
      <c r="AK31" s="1808"/>
      <c r="AL31" s="204"/>
    </row>
    <row r="32" spans="1:38">
      <c r="A32" s="4"/>
      <c r="C32" s="2"/>
    </row>
    <row r="33" spans="1:38">
      <c r="A33" s="4"/>
      <c r="D33" s="1816" t="s">
        <v>2094</v>
      </c>
      <c r="E33" s="1816"/>
      <c r="F33" s="1816"/>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6"/>
      <c r="AE33" s="1816"/>
      <c r="AF33" s="1816"/>
      <c r="AG33" s="1816"/>
      <c r="AH33" s="1816"/>
      <c r="AI33" s="1816"/>
      <c r="AJ33" s="1816"/>
      <c r="AK33" s="1816"/>
    </row>
    <row r="34" spans="1:38">
      <c r="A34" s="4"/>
      <c r="D34" s="1816"/>
      <c r="E34" s="1816"/>
      <c r="F34" s="1816"/>
      <c r="G34" s="1816"/>
      <c r="H34" s="1816"/>
      <c r="I34" s="1816"/>
      <c r="J34" s="1816"/>
      <c r="K34" s="1816"/>
      <c r="L34" s="1816"/>
      <c r="M34" s="1816"/>
      <c r="N34" s="1816"/>
      <c r="O34" s="1816"/>
      <c r="P34" s="1816"/>
      <c r="Q34" s="1816"/>
      <c r="R34" s="1816"/>
      <c r="S34" s="1816"/>
      <c r="T34" s="1816"/>
      <c r="U34" s="1816"/>
      <c r="V34" s="1816"/>
      <c r="W34" s="1816"/>
      <c r="X34" s="1816"/>
      <c r="Y34" s="1816"/>
      <c r="Z34" s="1816"/>
      <c r="AA34" s="1816"/>
      <c r="AB34" s="1816"/>
      <c r="AC34" s="1816"/>
      <c r="AD34" s="1816"/>
      <c r="AE34" s="1816"/>
      <c r="AF34" s="1816"/>
      <c r="AG34" s="1816"/>
      <c r="AH34" s="1816"/>
      <c r="AI34" s="1816"/>
      <c r="AJ34" s="1816"/>
      <c r="AK34" s="1816"/>
    </row>
    <row r="35" spans="1:38">
      <c r="A35" s="4"/>
      <c r="D35" s="120"/>
      <c r="E35" s="1812" t="s">
        <v>2601</v>
      </c>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D35" s="1812"/>
      <c r="AE35" s="1812"/>
      <c r="AF35" s="1812"/>
      <c r="AG35" s="1812"/>
      <c r="AH35" s="1812"/>
      <c r="AI35" s="1812"/>
      <c r="AJ35" s="1812"/>
      <c r="AK35" s="1812"/>
    </row>
    <row r="36" spans="1:38">
      <c r="A36" s="4"/>
      <c r="D36" s="120"/>
      <c r="E36" s="1812" t="s">
        <v>2602</v>
      </c>
      <c r="F36" s="1812"/>
      <c r="G36" s="1812"/>
      <c r="H36" s="1812"/>
      <c r="I36" s="1812"/>
      <c r="J36" s="1812"/>
      <c r="K36" s="1812"/>
      <c r="L36" s="1812"/>
      <c r="M36" s="1812"/>
      <c r="N36" s="1812"/>
      <c r="O36" s="1812"/>
      <c r="P36" s="1812"/>
      <c r="Q36" s="1812"/>
      <c r="R36" s="1812"/>
      <c r="S36" s="1812"/>
      <c r="T36" s="1812"/>
      <c r="U36" s="1812"/>
      <c r="V36" s="1812"/>
      <c r="W36" s="1812"/>
      <c r="X36" s="1812"/>
      <c r="Y36" s="1812"/>
      <c r="Z36" s="1812"/>
      <c r="AA36" s="1812"/>
      <c r="AB36" s="1812"/>
      <c r="AC36" s="1812"/>
      <c r="AD36" s="1812"/>
      <c r="AE36" s="1812"/>
      <c r="AF36" s="1812"/>
      <c r="AG36" s="1812"/>
      <c r="AH36" s="1812"/>
      <c r="AI36" s="1812"/>
      <c r="AJ36" s="1812"/>
      <c r="AK36" s="181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97" customFormat="1" ht="13.15" customHeight="1">
      <c r="A40" s="4"/>
      <c r="B40"/>
      <c r="C40" s="2"/>
      <c r="D40" s="4"/>
      <c r="E40" s="4" t="s">
        <v>653</v>
      </c>
      <c r="F40" s="1497" t="s">
        <v>1162</v>
      </c>
    </row>
    <row r="41" spans="1:38" s="1497"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24" t="s">
        <v>1244</v>
      </c>
      <c r="G43" s="1524"/>
      <c r="H43" s="1524"/>
      <c r="I43" s="1524"/>
      <c r="J43" s="1524"/>
      <c r="K43" s="1524"/>
      <c r="L43" s="1524"/>
      <c r="M43" s="1524"/>
      <c r="N43" s="1524"/>
      <c r="O43" s="1524"/>
      <c r="P43" s="1524"/>
      <c r="Q43" s="1524"/>
      <c r="R43" s="1524"/>
      <c r="S43" s="1524"/>
      <c r="T43" s="1524"/>
      <c r="U43" s="1524"/>
      <c r="V43" s="1524"/>
      <c r="W43" s="1524"/>
      <c r="X43" s="1524"/>
      <c r="Y43" s="1524"/>
      <c r="Z43" s="1524"/>
      <c r="AA43" s="1524"/>
      <c r="AB43" s="1524"/>
      <c r="AC43" s="1524"/>
      <c r="AD43" s="1524"/>
      <c r="AE43" s="1524"/>
      <c r="AF43" s="1524"/>
      <c r="AG43" s="1524"/>
      <c r="AH43" s="1524"/>
      <c r="AI43" s="1524"/>
      <c r="AJ43" s="1524"/>
      <c r="AK43" s="1524"/>
      <c r="AL43" s="1524"/>
    </row>
    <row r="44" spans="1:38" s="118" customFormat="1">
      <c r="A44" s="4"/>
      <c r="B44"/>
      <c r="C44" s="2"/>
      <c r="D44" s="4"/>
      <c r="E44" s="4"/>
      <c r="F44" s="1524"/>
      <c r="G44" s="1524"/>
      <c r="H44" s="1524"/>
      <c r="I44" s="1524"/>
      <c r="J44" s="1524"/>
      <c r="K44" s="1524"/>
      <c r="L44" s="1524"/>
      <c r="M44" s="1524"/>
      <c r="N44" s="1524"/>
      <c r="O44" s="1524"/>
      <c r="P44" s="1524"/>
      <c r="Q44" s="1524"/>
      <c r="R44" s="1524"/>
      <c r="S44" s="1524"/>
      <c r="T44" s="1524"/>
      <c r="U44" s="1524"/>
      <c r="V44" s="1524"/>
      <c r="W44" s="1524"/>
      <c r="X44" s="1524"/>
      <c r="Y44" s="1524"/>
      <c r="Z44" s="1524"/>
      <c r="AA44" s="1524"/>
      <c r="AB44" s="1524"/>
      <c r="AC44" s="1524"/>
      <c r="AD44" s="1524"/>
      <c r="AE44" s="1524"/>
      <c r="AF44" s="1524"/>
      <c r="AG44" s="1524"/>
      <c r="AH44" s="1524"/>
      <c r="AI44" s="1524"/>
      <c r="AJ44" s="1524"/>
      <c r="AK44" s="1524"/>
      <c r="AL44" s="1524"/>
    </row>
    <row r="45" spans="1:38" s="118" customFormat="1" ht="13.15" customHeight="1">
      <c r="A45" s="4"/>
      <c r="B45"/>
      <c r="C45" s="2"/>
      <c r="D45" s="4"/>
      <c r="E45" s="4"/>
      <c r="F45" s="1524"/>
      <c r="G45" s="1524"/>
      <c r="H45" s="1524"/>
      <c r="I45" s="1524"/>
      <c r="J45" s="1524"/>
      <c r="K45" s="1524"/>
      <c r="L45" s="1524"/>
      <c r="M45" s="1524"/>
      <c r="N45" s="1524"/>
      <c r="O45" s="1524"/>
      <c r="P45" s="1524"/>
      <c r="Q45" s="1524"/>
      <c r="R45" s="1524"/>
      <c r="S45" s="1524"/>
      <c r="T45" s="1524"/>
      <c r="U45" s="1524"/>
      <c r="V45" s="1524"/>
      <c r="W45" s="1524"/>
      <c r="X45" s="1524"/>
      <c r="Y45" s="1524"/>
      <c r="Z45" s="1524"/>
      <c r="AA45" s="1524"/>
      <c r="AB45" s="1524"/>
      <c r="AC45" s="1524"/>
      <c r="AD45" s="1524"/>
      <c r="AE45" s="1524"/>
      <c r="AF45" s="1524"/>
      <c r="AG45" s="1524"/>
      <c r="AH45" s="1524"/>
      <c r="AI45" s="1524"/>
      <c r="AJ45" s="1524"/>
      <c r="AK45" s="1524"/>
      <c r="AL45" s="1524"/>
    </row>
    <row r="46" spans="1:38">
      <c r="A46" s="4"/>
      <c r="C46" s="2"/>
      <c r="D46" s="4"/>
      <c r="E46" s="4"/>
      <c r="F46" s="118" t="s">
        <v>687</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97" t="s">
        <v>1996</v>
      </c>
      <c r="G48" s="1497"/>
      <c r="H48" s="1497"/>
      <c r="I48" s="1497"/>
      <c r="J48" s="1497"/>
      <c r="K48" s="1497"/>
      <c r="L48" s="1497"/>
      <c r="M48" s="1497"/>
      <c r="N48" s="1497"/>
      <c r="O48" s="1497"/>
      <c r="P48" s="1497"/>
      <c r="Q48" s="1497"/>
      <c r="R48" s="1497"/>
      <c r="S48" s="1497"/>
      <c r="T48" s="1497"/>
      <c r="U48" s="1497"/>
      <c r="V48" s="1497"/>
      <c r="W48" s="1497"/>
      <c r="X48" s="1497"/>
      <c r="Y48" s="1497"/>
      <c r="Z48" s="1497"/>
      <c r="AA48" s="1497"/>
      <c r="AB48" s="1497"/>
      <c r="AC48" s="1497"/>
      <c r="AD48" s="1497"/>
      <c r="AE48" s="1497"/>
      <c r="AF48" s="1497"/>
      <c r="AG48" s="1497"/>
      <c r="AH48" s="1497"/>
      <c r="AI48" s="1497"/>
      <c r="AJ48" s="1497"/>
      <c r="AK48" s="1497"/>
    </row>
    <row r="49" spans="1:38">
      <c r="A49" s="4"/>
      <c r="C49" s="2"/>
      <c r="D49" s="4"/>
      <c r="E49" s="4"/>
      <c r="F49" s="1497"/>
      <c r="G49" s="1497"/>
      <c r="H49" s="1497"/>
      <c r="I49" s="1497"/>
      <c r="J49" s="1497"/>
      <c r="K49" s="1497"/>
      <c r="L49" s="1497"/>
      <c r="M49" s="1497"/>
      <c r="N49" s="1497"/>
      <c r="O49" s="1497"/>
      <c r="P49" s="1497"/>
      <c r="Q49" s="1497"/>
      <c r="R49" s="1497"/>
      <c r="S49" s="1497"/>
      <c r="T49" s="1497"/>
      <c r="U49" s="1497"/>
      <c r="V49" s="1497"/>
      <c r="W49" s="1497"/>
      <c r="X49" s="1497"/>
      <c r="Y49" s="1497"/>
      <c r="Z49" s="1497"/>
      <c r="AA49" s="1497"/>
      <c r="AB49" s="1497"/>
      <c r="AC49" s="1497"/>
      <c r="AD49" s="1497"/>
      <c r="AE49" s="1497"/>
      <c r="AF49" s="1497"/>
      <c r="AG49" s="1497"/>
      <c r="AH49" s="1497"/>
      <c r="AI49" s="1497"/>
      <c r="AJ49" s="1497"/>
      <c r="AK49" s="1497"/>
    </row>
    <row r="50" spans="1:38">
      <c r="A50" s="4"/>
      <c r="C50" s="2"/>
      <c r="D50" s="4"/>
      <c r="F50" s="1497"/>
      <c r="G50" s="1497"/>
      <c r="H50" s="1497"/>
      <c r="I50" s="1497"/>
      <c r="J50" s="1497"/>
      <c r="K50" s="1497"/>
      <c r="L50" s="1497"/>
      <c r="M50" s="1497"/>
      <c r="N50" s="1497"/>
      <c r="O50" s="1497"/>
      <c r="P50" s="1497"/>
      <c r="Q50" s="1497"/>
      <c r="R50" s="1497"/>
      <c r="S50" s="1497"/>
      <c r="T50" s="1497"/>
      <c r="U50" s="1497"/>
      <c r="V50" s="1497"/>
      <c r="W50" s="1497"/>
      <c r="X50" s="1497"/>
      <c r="Y50" s="1497"/>
      <c r="Z50" s="1497"/>
      <c r="AA50" s="1497"/>
      <c r="AB50" s="1497"/>
      <c r="AC50" s="1497"/>
      <c r="AD50" s="1497"/>
      <c r="AE50" s="1497"/>
      <c r="AF50" s="1497"/>
      <c r="AG50" s="1497"/>
      <c r="AH50" s="1497"/>
      <c r="AI50" s="1497"/>
      <c r="AJ50" s="1497"/>
      <c r="AK50" s="149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11" t="s">
        <v>1189</v>
      </c>
      <c r="H54" s="1811"/>
      <c r="I54" s="1811"/>
      <c r="J54" s="1811"/>
      <c r="K54" s="1811"/>
      <c r="L54" s="1811"/>
      <c r="M54" s="1811"/>
      <c r="N54" s="1811"/>
      <c r="O54" s="1811"/>
      <c r="P54" s="1811"/>
      <c r="Q54" s="1811"/>
      <c r="R54" s="1811"/>
      <c r="S54" s="1811"/>
      <c r="T54" s="1811"/>
      <c r="U54" s="1811"/>
      <c r="V54" s="1811"/>
      <c r="W54" s="1811"/>
      <c r="X54" s="1811"/>
      <c r="Y54" s="1811"/>
      <c r="Z54" s="1811"/>
      <c r="AA54" s="1811"/>
      <c r="AB54" s="1811"/>
      <c r="AC54" s="1811"/>
      <c r="AD54" s="1811"/>
      <c r="AE54" s="1811"/>
      <c r="AF54" s="1811"/>
      <c r="AG54" s="1811"/>
      <c r="AH54" s="1811"/>
      <c r="AI54" s="1811"/>
      <c r="AJ54" s="1811"/>
      <c r="AK54" s="181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11" t="s">
        <v>575</v>
      </c>
      <c r="H56" s="1811"/>
      <c r="I56" s="181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11" t="s">
        <v>1997</v>
      </c>
      <c r="H57" s="1811"/>
      <c r="I57" s="1811"/>
      <c r="J57" s="1811"/>
      <c r="K57" s="1811"/>
      <c r="L57" s="1811"/>
      <c r="M57" s="1811"/>
      <c r="N57" s="1811"/>
      <c r="O57" s="1811"/>
      <c r="P57" s="1811"/>
      <c r="Q57" s="1811"/>
      <c r="R57" s="1811"/>
      <c r="S57" s="1811"/>
      <c r="T57" s="1811"/>
      <c r="U57" s="1811"/>
      <c r="V57" s="1811"/>
      <c r="W57" s="1811"/>
      <c r="X57" s="1811"/>
      <c r="Y57" s="1811"/>
      <c r="Z57" s="1811"/>
      <c r="AA57" s="1811"/>
      <c r="AB57" s="1811"/>
      <c r="AC57" s="1811"/>
      <c r="AD57" s="1811"/>
      <c r="AE57" s="1811"/>
      <c r="AF57" s="1811"/>
      <c r="AG57" s="1811"/>
      <c r="AH57" s="1811"/>
      <c r="AI57" s="1811"/>
      <c r="AJ57" s="1811"/>
      <c r="AK57" s="1811"/>
      <c r="AL57" s="1811"/>
    </row>
    <row r="58" spans="1:38">
      <c r="A58" s="204"/>
      <c r="B58" s="204"/>
      <c r="C58" s="205"/>
      <c r="D58" s="205"/>
      <c r="E58" s="204"/>
      <c r="F58" s="206"/>
      <c r="G58" s="1811"/>
      <c r="H58" s="1811"/>
      <c r="I58" s="1811"/>
      <c r="J58" s="1811"/>
      <c r="K58" s="1811"/>
      <c r="L58" s="1811"/>
      <c r="M58" s="1811"/>
      <c r="N58" s="1811"/>
      <c r="O58" s="1811"/>
      <c r="P58" s="1811"/>
      <c r="Q58" s="1811"/>
      <c r="R58" s="1811"/>
      <c r="S58" s="1811"/>
      <c r="T58" s="1811"/>
      <c r="U58" s="1811"/>
      <c r="V58" s="1811"/>
      <c r="W58" s="1811"/>
      <c r="X58" s="1811"/>
      <c r="Y58" s="1811"/>
      <c r="Z58" s="1811"/>
      <c r="AA58" s="1811"/>
      <c r="AB58" s="1811"/>
      <c r="AC58" s="1811"/>
      <c r="AD58" s="1811"/>
      <c r="AE58" s="1811"/>
      <c r="AF58" s="1811"/>
      <c r="AG58" s="1811"/>
      <c r="AH58" s="1811"/>
      <c r="AI58" s="1811"/>
      <c r="AJ58" s="1811"/>
      <c r="AK58" s="1811"/>
      <c r="AL58" s="181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97" t="s">
        <v>1164</v>
      </c>
      <c r="H64" s="1497"/>
      <c r="I64" s="1497"/>
      <c r="J64" s="1497"/>
      <c r="K64" s="1497"/>
      <c r="L64" s="1497"/>
      <c r="M64" s="1497"/>
      <c r="N64" s="1497"/>
      <c r="O64" s="1497"/>
      <c r="P64" s="1497"/>
      <c r="Q64" s="1497"/>
      <c r="R64" s="1497"/>
      <c r="S64" s="1497"/>
      <c r="T64" s="1497"/>
      <c r="U64" s="1497"/>
      <c r="V64" s="1497"/>
      <c r="W64" s="1497"/>
      <c r="X64" s="1497"/>
      <c r="Y64" s="1497"/>
      <c r="Z64" s="1497"/>
      <c r="AA64" s="1497"/>
      <c r="AB64" s="1497"/>
      <c r="AC64" s="1497"/>
      <c r="AD64" s="1497"/>
      <c r="AE64" s="1497"/>
      <c r="AF64" s="1497"/>
      <c r="AG64" s="1497"/>
      <c r="AH64" s="1497"/>
      <c r="AI64" s="1497"/>
      <c r="AJ64" s="1497"/>
      <c r="AK64" s="1497"/>
    </row>
    <row r="65" spans="1:37">
      <c r="A65" s="4"/>
      <c r="C65" s="2"/>
      <c r="D65" s="4"/>
      <c r="E65" s="4"/>
      <c r="G65" s="1497"/>
      <c r="H65" s="1497"/>
      <c r="I65" s="1497"/>
      <c r="J65" s="1497"/>
      <c r="K65" s="1497"/>
      <c r="L65" s="1497"/>
      <c r="M65" s="1497"/>
      <c r="N65" s="1497"/>
      <c r="O65" s="1497"/>
      <c r="P65" s="1497"/>
      <c r="Q65" s="1497"/>
      <c r="R65" s="1497"/>
      <c r="S65" s="1497"/>
      <c r="T65" s="1497"/>
      <c r="U65" s="1497"/>
      <c r="V65" s="1497"/>
      <c r="W65" s="1497"/>
      <c r="X65" s="1497"/>
      <c r="Y65" s="1497"/>
      <c r="Z65" s="1497"/>
      <c r="AA65" s="1497"/>
      <c r="AB65" s="1497"/>
      <c r="AC65" s="1497"/>
      <c r="AD65" s="1497"/>
      <c r="AE65" s="1497"/>
      <c r="AF65" s="1497"/>
      <c r="AG65" s="1497"/>
      <c r="AH65" s="1497"/>
      <c r="AI65" s="1497"/>
      <c r="AJ65" s="1497"/>
      <c r="AK65" s="1497"/>
    </row>
    <row r="66" spans="1:37">
      <c r="A66" s="4"/>
      <c r="C66" s="2"/>
      <c r="D66" s="4"/>
      <c r="E66" s="4"/>
      <c r="G66" s="1497"/>
      <c r="H66" s="1497"/>
      <c r="I66" s="1497"/>
      <c r="J66" s="1497"/>
      <c r="K66" s="1497"/>
      <c r="L66" s="1497"/>
      <c r="M66" s="1497"/>
      <c r="N66" s="1497"/>
      <c r="O66" s="1497"/>
      <c r="P66" s="1497"/>
      <c r="Q66" s="1497"/>
      <c r="R66" s="1497"/>
      <c r="S66" s="1497"/>
      <c r="T66" s="1497"/>
      <c r="U66" s="1497"/>
      <c r="V66" s="1497"/>
      <c r="W66" s="1497"/>
      <c r="X66" s="1497"/>
      <c r="Y66" s="1497"/>
      <c r="Z66" s="1497"/>
      <c r="AA66" s="1497"/>
      <c r="AB66" s="1497"/>
      <c r="AC66" s="1497"/>
      <c r="AD66" s="1497"/>
      <c r="AE66" s="1497"/>
      <c r="AF66" s="1497"/>
      <c r="AG66" s="1497"/>
      <c r="AH66" s="1497"/>
      <c r="AI66" s="1497"/>
      <c r="AJ66" s="1497"/>
      <c r="AK66" s="1497"/>
    </row>
    <row r="67" spans="1:37" ht="13.15" customHeight="1">
      <c r="A67" s="4"/>
      <c r="C67" s="2"/>
      <c r="D67" s="4"/>
      <c r="E67" s="4"/>
      <c r="F67" t="s">
        <v>509</v>
      </c>
      <c r="G67" s="1497" t="s">
        <v>1165</v>
      </c>
      <c r="H67" s="1497"/>
      <c r="I67" s="1497"/>
      <c r="J67" s="1497"/>
      <c r="K67" s="1497"/>
      <c r="L67" s="1497"/>
      <c r="M67" s="1497"/>
      <c r="N67" s="1497"/>
      <c r="O67" s="1497"/>
      <c r="P67" s="1497"/>
      <c r="Q67" s="1497"/>
      <c r="R67" s="1497"/>
      <c r="S67" s="1497"/>
      <c r="T67" s="1497"/>
      <c r="U67" s="1497"/>
      <c r="V67" s="1497"/>
      <c r="W67" s="1497"/>
      <c r="X67" s="1497"/>
      <c r="Y67" s="1497"/>
      <c r="Z67" s="1497"/>
      <c r="AA67" s="1497"/>
      <c r="AB67" s="1497"/>
      <c r="AC67" s="1497"/>
      <c r="AD67" s="1497"/>
      <c r="AE67" s="1497"/>
      <c r="AF67" s="1497"/>
      <c r="AG67" s="1497"/>
      <c r="AH67" s="1497"/>
      <c r="AI67" s="1497"/>
      <c r="AJ67" s="1497"/>
      <c r="AK67" s="1497"/>
    </row>
    <row r="68" spans="1:37">
      <c r="A68" s="4"/>
      <c r="C68" s="2"/>
      <c r="D68" s="4"/>
      <c r="E68" s="4"/>
      <c r="F68" s="27"/>
      <c r="G68" s="1497"/>
      <c r="H68" s="1497"/>
      <c r="I68" s="1497"/>
      <c r="J68" s="1497"/>
      <c r="K68" s="1497"/>
      <c r="L68" s="1497"/>
      <c r="M68" s="1497"/>
      <c r="N68" s="1497"/>
      <c r="O68" s="1497"/>
      <c r="P68" s="1497"/>
      <c r="Q68" s="1497"/>
      <c r="R68" s="1497"/>
      <c r="S68" s="1497"/>
      <c r="T68" s="1497"/>
      <c r="U68" s="1497"/>
      <c r="V68" s="1497"/>
      <c r="W68" s="1497"/>
      <c r="X68" s="1497"/>
      <c r="Y68" s="1497"/>
      <c r="Z68" s="1497"/>
      <c r="AA68" s="1497"/>
      <c r="AB68" s="1497"/>
      <c r="AC68" s="1497"/>
      <c r="AD68" s="1497"/>
      <c r="AE68" s="1497"/>
      <c r="AF68" s="1497"/>
      <c r="AG68" s="1497"/>
      <c r="AH68" s="1497"/>
      <c r="AI68" s="1497"/>
      <c r="AJ68" s="1497"/>
      <c r="AK68" s="1497"/>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97" t="s">
        <v>1166</v>
      </c>
      <c r="H70" s="1497"/>
      <c r="I70" s="1497"/>
      <c r="J70" s="1497"/>
      <c r="K70" s="1497"/>
      <c r="L70" s="1497"/>
      <c r="M70" s="1497"/>
      <c r="N70" s="1497"/>
      <c r="O70" s="1497"/>
      <c r="P70" s="1497"/>
      <c r="Q70" s="1497"/>
      <c r="R70" s="1497"/>
      <c r="S70" s="1497"/>
      <c r="T70" s="1497"/>
      <c r="U70" s="1497"/>
      <c r="V70" s="1497"/>
      <c r="W70" s="1497"/>
      <c r="X70" s="1497"/>
      <c r="Y70" s="1497"/>
      <c r="Z70" s="1497"/>
      <c r="AA70" s="1497"/>
      <c r="AB70" s="1497"/>
      <c r="AC70" s="1497"/>
      <c r="AD70" s="1497"/>
      <c r="AE70" s="1497"/>
      <c r="AF70" s="1497"/>
      <c r="AG70" s="1497"/>
      <c r="AH70" s="1497"/>
      <c r="AI70" s="1497"/>
      <c r="AJ70" s="1497"/>
      <c r="AK70" s="1497"/>
    </row>
    <row r="71" spans="1:37">
      <c r="A71" s="4"/>
      <c r="C71" s="2"/>
      <c r="D71" s="4"/>
      <c r="E71" s="4"/>
      <c r="F71" s="8"/>
      <c r="G71" s="1497"/>
      <c r="H71" s="1497"/>
      <c r="I71" s="1497"/>
      <c r="J71" s="1497"/>
      <c r="K71" s="1497"/>
      <c r="L71" s="1497"/>
      <c r="M71" s="1497"/>
      <c r="N71" s="1497"/>
      <c r="O71" s="1497"/>
      <c r="P71" s="1497"/>
      <c r="Q71" s="1497"/>
      <c r="R71" s="1497"/>
      <c r="S71" s="1497"/>
      <c r="T71" s="1497"/>
      <c r="U71" s="1497"/>
      <c r="V71" s="1497"/>
      <c r="W71" s="1497"/>
      <c r="X71" s="1497"/>
      <c r="Y71" s="1497"/>
      <c r="Z71" s="1497"/>
      <c r="AA71" s="1497"/>
      <c r="AB71" s="1497"/>
      <c r="AC71" s="1497"/>
      <c r="AD71" s="1497"/>
      <c r="AE71" s="1497"/>
      <c r="AF71" s="1497"/>
      <c r="AG71" s="1497"/>
      <c r="AH71" s="1497"/>
      <c r="AI71" s="1497"/>
      <c r="AJ71" s="1497"/>
      <c r="AK71" s="1497"/>
    </row>
    <row r="72" spans="1:37">
      <c r="A72" s="4"/>
      <c r="C72" s="2"/>
      <c r="D72" s="4"/>
      <c r="E72" s="4"/>
      <c r="F72" s="8" t="s">
        <v>509</v>
      </c>
      <c r="G72" s="1497" t="s">
        <v>1167</v>
      </c>
      <c r="H72" s="1497"/>
      <c r="I72" s="1497"/>
      <c r="J72" s="1497"/>
      <c r="K72" s="1497"/>
      <c r="L72" s="1497"/>
      <c r="M72" s="1497"/>
      <c r="N72" s="1497"/>
      <c r="O72" s="1497"/>
      <c r="P72" s="1497"/>
      <c r="Q72" s="1497"/>
      <c r="R72" s="1497"/>
      <c r="S72" s="1497"/>
      <c r="T72" s="1497"/>
      <c r="U72" s="1497"/>
      <c r="V72" s="1497"/>
      <c r="W72" s="1497"/>
      <c r="X72" s="1497"/>
      <c r="Y72" s="1497"/>
      <c r="Z72" s="1497"/>
      <c r="AA72" s="1497"/>
      <c r="AB72" s="1497"/>
      <c r="AC72" s="1497"/>
      <c r="AD72" s="1497"/>
      <c r="AE72" s="1497"/>
      <c r="AF72" s="1497"/>
      <c r="AG72" s="1497"/>
      <c r="AH72" s="1497"/>
      <c r="AI72" s="1497"/>
      <c r="AJ72" s="1497"/>
      <c r="AK72" s="1497"/>
    </row>
    <row r="73" spans="1:37">
      <c r="A73" s="4"/>
      <c r="C73" s="2"/>
      <c r="D73" s="4"/>
      <c r="E73" s="4"/>
      <c r="F73" s="8"/>
      <c r="G73" s="1497"/>
      <c r="H73" s="1497"/>
      <c r="I73" s="1497"/>
      <c r="J73" s="1497"/>
      <c r="K73" s="1497"/>
      <c r="L73" s="1497"/>
      <c r="M73" s="1497"/>
      <c r="N73" s="1497"/>
      <c r="O73" s="1497"/>
      <c r="P73" s="1497"/>
      <c r="Q73" s="1497"/>
      <c r="R73" s="1497"/>
      <c r="S73" s="1497"/>
      <c r="T73" s="1497"/>
      <c r="U73" s="1497"/>
      <c r="V73" s="1497"/>
      <c r="W73" s="1497"/>
      <c r="X73" s="1497"/>
      <c r="Y73" s="1497"/>
      <c r="Z73" s="1497"/>
      <c r="AA73" s="1497"/>
      <c r="AB73" s="1497"/>
      <c r="AC73" s="1497"/>
      <c r="AD73" s="1497"/>
      <c r="AE73" s="1497"/>
      <c r="AF73" s="1497"/>
      <c r="AG73" s="1497"/>
      <c r="AH73" s="1497"/>
      <c r="AI73" s="1497"/>
      <c r="AJ73" s="1497"/>
      <c r="AK73" s="1497"/>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864</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97" t="s">
        <v>1168</v>
      </c>
      <c r="H80" s="1497"/>
      <c r="I80" s="1497"/>
      <c r="J80" s="1497"/>
      <c r="K80" s="1497"/>
      <c r="L80" s="1497"/>
      <c r="M80" s="1497"/>
      <c r="N80" s="1497"/>
      <c r="O80" s="1497"/>
      <c r="P80" s="1497"/>
      <c r="Q80" s="1497"/>
      <c r="R80" s="1497"/>
      <c r="S80" s="1497"/>
      <c r="T80" s="1497"/>
      <c r="U80" s="1497"/>
      <c r="V80" s="1497"/>
      <c r="W80" s="1497"/>
      <c r="X80" s="1497"/>
      <c r="Y80" s="1497"/>
      <c r="Z80" s="1497"/>
      <c r="AA80" s="1497"/>
      <c r="AB80" s="1497"/>
      <c r="AC80" s="1497"/>
      <c r="AD80" s="1497"/>
      <c r="AE80" s="1497"/>
      <c r="AF80" s="1497"/>
      <c r="AG80" s="1497"/>
      <c r="AH80" s="1497"/>
      <c r="AI80" s="1497"/>
      <c r="AJ80" s="1497"/>
      <c r="AK80" s="1497"/>
    </row>
    <row r="81" spans="1:37">
      <c r="A81" s="4"/>
      <c r="C81" s="2"/>
      <c r="D81" s="4"/>
      <c r="E81" s="4"/>
      <c r="F81" s="4"/>
      <c r="G81" s="1497"/>
      <c r="H81" s="1497"/>
      <c r="I81" s="1497"/>
      <c r="J81" s="1497"/>
      <c r="K81" s="1497"/>
      <c r="L81" s="1497"/>
      <c r="M81" s="1497"/>
      <c r="N81" s="1497"/>
      <c r="O81" s="1497"/>
      <c r="P81" s="1497"/>
      <c r="Q81" s="1497"/>
      <c r="R81" s="1497"/>
      <c r="S81" s="1497"/>
      <c r="T81" s="1497"/>
      <c r="U81" s="1497"/>
      <c r="V81" s="1497"/>
      <c r="W81" s="1497"/>
      <c r="X81" s="1497"/>
      <c r="Y81" s="1497"/>
      <c r="Z81" s="1497"/>
      <c r="AA81" s="1497"/>
      <c r="AB81" s="1497"/>
      <c r="AC81" s="1497"/>
      <c r="AD81" s="1497"/>
      <c r="AE81" s="1497"/>
      <c r="AF81" s="1497"/>
      <c r="AG81" s="1497"/>
      <c r="AH81" s="1497"/>
      <c r="AI81" s="1497"/>
      <c r="AJ81" s="1497"/>
      <c r="AK81" s="1497"/>
    </row>
    <row r="82" spans="1:37">
      <c r="A82" s="4"/>
      <c r="C82" s="2"/>
      <c r="D82" s="4"/>
      <c r="E82" s="4"/>
      <c r="F82" s="4"/>
      <c r="G82" s="1497"/>
      <c r="H82" s="1497"/>
      <c r="I82" s="1497"/>
      <c r="J82" s="1497"/>
      <c r="K82" s="1497"/>
      <c r="L82" s="1497"/>
      <c r="M82" s="1497"/>
      <c r="N82" s="1497"/>
      <c r="O82" s="1497"/>
      <c r="P82" s="1497"/>
      <c r="Q82" s="1497"/>
      <c r="R82" s="1497"/>
      <c r="S82" s="1497"/>
      <c r="T82" s="1497"/>
      <c r="U82" s="1497"/>
      <c r="V82" s="1497"/>
      <c r="W82" s="1497"/>
      <c r="X82" s="1497"/>
      <c r="Y82" s="1497"/>
      <c r="Z82" s="1497"/>
      <c r="AA82" s="1497"/>
      <c r="AB82" s="1497"/>
      <c r="AC82" s="1497"/>
      <c r="AD82" s="1497"/>
      <c r="AE82" s="1497"/>
      <c r="AF82" s="1497"/>
      <c r="AG82" s="1497"/>
      <c r="AH82" s="1497"/>
      <c r="AI82" s="1497"/>
      <c r="AJ82" s="1497"/>
      <c r="AK82" s="1497"/>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97" t="s">
        <v>1169</v>
      </c>
      <c r="H84" s="1497"/>
      <c r="I84" s="1497"/>
      <c r="J84" s="1497"/>
      <c r="K84" s="1497"/>
      <c r="L84" s="1497"/>
      <c r="M84" s="1497"/>
      <c r="N84" s="1497"/>
      <c r="O84" s="1497"/>
      <c r="P84" s="1497"/>
      <c r="Q84" s="1497"/>
      <c r="R84" s="1497"/>
      <c r="S84" s="1497"/>
      <c r="T84" s="1497"/>
      <c r="U84" s="1497"/>
      <c r="V84" s="1497"/>
      <c r="W84" s="1497"/>
      <c r="X84" s="1497"/>
      <c r="Y84" s="1497"/>
      <c r="Z84" s="1497"/>
      <c r="AA84" s="1497"/>
      <c r="AB84" s="1497"/>
      <c r="AC84" s="1497"/>
      <c r="AD84" s="1497"/>
      <c r="AE84" s="1497"/>
      <c r="AF84" s="1497"/>
      <c r="AG84" s="1497"/>
      <c r="AH84" s="1497"/>
      <c r="AI84" s="1497"/>
      <c r="AJ84" s="1497"/>
      <c r="AK84" s="1497"/>
    </row>
    <row r="85" spans="1:37">
      <c r="A85" s="4"/>
      <c r="C85" s="2"/>
      <c r="D85" s="4"/>
      <c r="E85" s="4"/>
      <c r="F85" s="4"/>
      <c r="G85" s="1497"/>
      <c r="H85" s="1497"/>
      <c r="I85" s="1497"/>
      <c r="J85" s="1497"/>
      <c r="K85" s="1497"/>
      <c r="L85" s="1497"/>
      <c r="M85" s="1497"/>
      <c r="N85" s="1497"/>
      <c r="O85" s="1497"/>
      <c r="P85" s="1497"/>
      <c r="Q85" s="1497"/>
      <c r="R85" s="1497"/>
      <c r="S85" s="1497"/>
      <c r="T85" s="1497"/>
      <c r="U85" s="1497"/>
      <c r="V85" s="1497"/>
      <c r="W85" s="1497"/>
      <c r="X85" s="1497"/>
      <c r="Y85" s="1497"/>
      <c r="Z85" s="1497"/>
      <c r="AA85" s="1497"/>
      <c r="AB85" s="1497"/>
      <c r="AC85" s="1497"/>
      <c r="AD85" s="1497"/>
      <c r="AE85" s="1497"/>
      <c r="AF85" s="1497"/>
      <c r="AG85" s="1497"/>
      <c r="AH85" s="1497"/>
      <c r="AI85" s="1497"/>
      <c r="AJ85" s="1497"/>
      <c r="AK85" s="1497"/>
    </row>
    <row r="86" spans="1:37">
      <c r="A86" s="4"/>
      <c r="C86" s="2"/>
      <c r="D86" s="4"/>
      <c r="E86" s="4"/>
      <c r="G86" s="1497"/>
      <c r="H86" s="1497"/>
      <c r="I86" s="1497"/>
      <c r="J86" s="1497"/>
      <c r="K86" s="1497"/>
      <c r="L86" s="1497"/>
      <c r="M86" s="1497"/>
      <c r="N86" s="1497"/>
      <c r="O86" s="1497"/>
      <c r="P86" s="1497"/>
      <c r="Q86" s="1497"/>
      <c r="R86" s="1497"/>
      <c r="S86" s="1497"/>
      <c r="T86" s="1497"/>
      <c r="U86" s="1497"/>
      <c r="V86" s="1497"/>
      <c r="W86" s="1497"/>
      <c r="X86" s="1497"/>
      <c r="Y86" s="1497"/>
      <c r="Z86" s="1497"/>
      <c r="AA86" s="1497"/>
      <c r="AB86" s="1497"/>
      <c r="AC86" s="1497"/>
      <c r="AD86" s="1497"/>
      <c r="AE86" s="1497"/>
      <c r="AF86" s="1497"/>
      <c r="AG86" s="1497"/>
      <c r="AH86" s="1497"/>
      <c r="AI86" s="1497"/>
      <c r="AJ86" s="1497"/>
      <c r="AK86" s="1497"/>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809" t="s">
        <v>1170</v>
      </c>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row>
    <row r="89" spans="1:37">
      <c r="A89" s="4"/>
      <c r="C89" s="2"/>
      <c r="D89" s="4"/>
      <c r="E89" s="4"/>
      <c r="G89" s="1809"/>
      <c r="H89" s="1809"/>
      <c r="I89" s="1809"/>
      <c r="J89" s="1809"/>
      <c r="K89" s="1809"/>
      <c r="L89" s="1809"/>
      <c r="M89" s="1809"/>
      <c r="N89" s="1809"/>
      <c r="O89" s="1809"/>
      <c r="P89" s="1809"/>
      <c r="Q89" s="1809"/>
      <c r="R89" s="1809"/>
      <c r="S89" s="1809"/>
      <c r="T89" s="1809"/>
      <c r="U89" s="1809"/>
      <c r="V89" s="1809"/>
      <c r="W89" s="1809"/>
      <c r="X89" s="1809"/>
      <c r="Y89" s="1809"/>
      <c r="Z89" s="1809"/>
      <c r="AA89" s="1809"/>
      <c r="AB89" s="1809"/>
      <c r="AC89" s="1809"/>
      <c r="AD89" s="1809"/>
      <c r="AE89" s="1809"/>
      <c r="AF89" s="1809"/>
      <c r="AG89" s="1809"/>
      <c r="AH89" s="1809"/>
      <c r="AI89" s="1809"/>
      <c r="AJ89" s="1809"/>
      <c r="AK89" s="1809"/>
    </row>
    <row r="90" spans="1:37">
      <c r="A90" s="4"/>
      <c r="C90" s="2"/>
      <c r="D90" s="4"/>
      <c r="E90" s="4"/>
      <c r="G90" s="1809"/>
      <c r="H90" s="1809"/>
      <c r="I90" s="1809"/>
      <c r="J90" s="1809"/>
      <c r="K90" s="1809"/>
      <c r="L90" s="1809"/>
      <c r="M90" s="1809"/>
      <c r="N90" s="1809"/>
      <c r="O90" s="1809"/>
      <c r="P90" s="1809"/>
      <c r="Q90" s="1809"/>
      <c r="R90" s="1809"/>
      <c r="S90" s="1809"/>
      <c r="T90" s="1809"/>
      <c r="U90" s="1809"/>
      <c r="V90" s="1809"/>
      <c r="W90" s="1809"/>
      <c r="X90" s="1809"/>
      <c r="Y90" s="1809"/>
      <c r="Z90" s="1809"/>
      <c r="AA90" s="1809"/>
      <c r="AB90" s="1809"/>
      <c r="AC90" s="1809"/>
      <c r="AD90" s="1809"/>
      <c r="AE90" s="1809"/>
      <c r="AF90" s="1809"/>
      <c r="AG90" s="1809"/>
      <c r="AH90" s="1809"/>
      <c r="AI90" s="1809"/>
      <c r="AJ90" s="1809"/>
      <c r="AK90" s="180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97" t="s">
        <v>1171</v>
      </c>
      <c r="H92" s="1497"/>
      <c r="I92" s="1497"/>
      <c r="J92" s="1497"/>
      <c r="K92" s="1497"/>
      <c r="L92" s="1497"/>
      <c r="M92" s="1497"/>
      <c r="N92" s="1497"/>
      <c r="O92" s="1497"/>
      <c r="P92" s="1497"/>
      <c r="Q92" s="1497"/>
      <c r="R92" s="1497"/>
      <c r="S92" s="1497"/>
      <c r="T92" s="1497"/>
      <c r="U92" s="1497"/>
      <c r="V92" s="1497"/>
      <c r="W92" s="1497"/>
      <c r="X92" s="1497"/>
      <c r="Y92" s="1497"/>
      <c r="Z92" s="1497"/>
      <c r="AA92" s="1497"/>
      <c r="AB92" s="1497"/>
      <c r="AC92" s="1497"/>
      <c r="AD92" s="1497"/>
      <c r="AE92" s="1497"/>
      <c r="AF92" s="1497"/>
      <c r="AG92" s="1497"/>
      <c r="AH92" s="1497"/>
      <c r="AI92" s="1497"/>
      <c r="AJ92" s="1497"/>
      <c r="AK92" s="1497"/>
    </row>
    <row r="93" spans="1:37">
      <c r="A93" s="4"/>
      <c r="C93" s="2"/>
      <c r="D93" s="4"/>
      <c r="E93" s="4"/>
      <c r="G93" s="1497"/>
      <c r="H93" s="1497"/>
      <c r="I93" s="1497"/>
      <c r="J93" s="1497"/>
      <c r="K93" s="1497"/>
      <c r="L93" s="1497"/>
      <c r="M93" s="1497"/>
      <c r="N93" s="1497"/>
      <c r="O93" s="1497"/>
      <c r="P93" s="1497"/>
      <c r="Q93" s="1497"/>
      <c r="R93" s="1497"/>
      <c r="S93" s="1497"/>
      <c r="T93" s="1497"/>
      <c r="U93" s="1497"/>
      <c r="V93" s="1497"/>
      <c r="W93" s="1497"/>
      <c r="X93" s="1497"/>
      <c r="Y93" s="1497"/>
      <c r="Z93" s="1497"/>
      <c r="AA93" s="1497"/>
      <c r="AB93" s="1497"/>
      <c r="AC93" s="1497"/>
      <c r="AD93" s="1497"/>
      <c r="AE93" s="1497"/>
      <c r="AF93" s="1497"/>
      <c r="AG93" s="1497"/>
      <c r="AH93" s="1497"/>
      <c r="AI93" s="1497"/>
      <c r="AJ93" s="1497"/>
      <c r="AK93" s="1497"/>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497" t="s">
        <v>1172</v>
      </c>
      <c r="H95" s="1497"/>
      <c r="I95" s="1497"/>
      <c r="J95" s="1497"/>
      <c r="K95" s="1497"/>
      <c r="L95" s="1497"/>
      <c r="M95" s="1497"/>
      <c r="N95" s="1497"/>
      <c r="O95" s="1497"/>
      <c r="P95" s="1497"/>
      <c r="Q95" s="1497"/>
      <c r="R95" s="1497"/>
      <c r="S95" s="1497"/>
      <c r="T95" s="1497"/>
      <c r="U95" s="1497"/>
      <c r="V95" s="1497"/>
      <c r="W95" s="1497"/>
      <c r="X95" s="1497"/>
      <c r="Y95" s="1497"/>
      <c r="Z95" s="1497"/>
      <c r="AA95" s="1497"/>
      <c r="AB95" s="1497"/>
      <c r="AC95" s="1497"/>
      <c r="AD95" s="1497"/>
      <c r="AE95" s="1497"/>
      <c r="AF95" s="1497"/>
      <c r="AG95" s="1497"/>
      <c r="AH95" s="1497"/>
      <c r="AI95" s="1497"/>
      <c r="AJ95" s="1497"/>
      <c r="AK95" s="1497"/>
    </row>
    <row r="96" spans="1:37">
      <c r="A96" s="4"/>
      <c r="C96" s="2"/>
      <c r="D96" s="4"/>
      <c r="E96" s="4"/>
      <c r="G96" s="1497"/>
      <c r="H96" s="1497"/>
      <c r="I96" s="1497"/>
      <c r="J96" s="1497"/>
      <c r="K96" s="1497"/>
      <c r="L96" s="1497"/>
      <c r="M96" s="1497"/>
      <c r="N96" s="1497"/>
      <c r="O96" s="1497"/>
      <c r="P96" s="1497"/>
      <c r="Q96" s="1497"/>
      <c r="R96" s="1497"/>
      <c r="S96" s="1497"/>
      <c r="T96" s="1497"/>
      <c r="U96" s="1497"/>
      <c r="V96" s="1497"/>
      <c r="W96" s="1497"/>
      <c r="X96" s="1497"/>
      <c r="Y96" s="1497"/>
      <c r="Z96" s="1497"/>
      <c r="AA96" s="1497"/>
      <c r="AB96" s="1497"/>
      <c r="AC96" s="1497"/>
      <c r="AD96" s="1497"/>
      <c r="AE96" s="1497"/>
      <c r="AF96" s="1497"/>
      <c r="AG96" s="1497"/>
      <c r="AH96" s="1497"/>
      <c r="AI96" s="1497"/>
      <c r="AJ96" s="1497"/>
      <c r="AK96" s="1497"/>
    </row>
    <row r="97" spans="1:38">
      <c r="A97" s="4"/>
      <c r="C97" s="2"/>
      <c r="D97" s="4"/>
      <c r="E97" s="4"/>
      <c r="G97" s="1497"/>
      <c r="H97" s="1497"/>
      <c r="I97" s="1497"/>
      <c r="J97" s="1497"/>
      <c r="K97" s="1497"/>
      <c r="L97" s="1497"/>
      <c r="M97" s="1497"/>
      <c r="N97" s="1497"/>
      <c r="O97" s="1497"/>
      <c r="P97" s="1497"/>
      <c r="Q97" s="1497"/>
      <c r="R97" s="1497"/>
      <c r="S97" s="1497"/>
      <c r="T97" s="1497"/>
      <c r="U97" s="1497"/>
      <c r="V97" s="1497"/>
      <c r="W97" s="1497"/>
      <c r="X97" s="1497"/>
      <c r="Y97" s="1497"/>
      <c r="Z97" s="1497"/>
      <c r="AA97" s="1497"/>
      <c r="AB97" s="1497"/>
      <c r="AC97" s="1497"/>
      <c r="AD97" s="1497"/>
      <c r="AE97" s="1497"/>
      <c r="AF97" s="1497"/>
      <c r="AG97" s="1497"/>
      <c r="AH97" s="1497"/>
      <c r="AI97" s="1497"/>
      <c r="AJ97" s="1497"/>
      <c r="AK97" s="1497"/>
    </row>
    <row r="98" spans="1:38">
      <c r="A98" s="4"/>
      <c r="D98" s="99"/>
      <c r="E98" s="1810" t="s">
        <v>1173</v>
      </c>
      <c r="F98" s="1810"/>
      <c r="G98" s="1810"/>
      <c r="H98" s="1810"/>
      <c r="I98" s="1810"/>
      <c r="J98" s="1810"/>
      <c r="K98" s="1810"/>
      <c r="L98" s="1810"/>
      <c r="M98" s="1810"/>
      <c r="N98" s="1810"/>
      <c r="O98" s="1810"/>
      <c r="P98" s="1810"/>
      <c r="Q98" s="1810"/>
      <c r="R98" s="1810"/>
      <c r="S98" s="1810"/>
      <c r="T98" s="1810"/>
      <c r="U98" s="1810"/>
      <c r="V98" s="1810"/>
      <c r="W98" s="1810"/>
      <c r="X98" s="1810"/>
      <c r="Y98" s="1810"/>
      <c r="Z98" s="1810"/>
      <c r="AA98" s="1810"/>
      <c r="AB98" s="1810"/>
      <c r="AC98" s="1810"/>
      <c r="AD98" s="1810"/>
      <c r="AE98" s="1810"/>
      <c r="AF98" s="1810"/>
      <c r="AG98" s="1810"/>
      <c r="AH98" s="1810"/>
      <c r="AI98" s="1810"/>
      <c r="AJ98" s="1810"/>
      <c r="AK98" s="1810"/>
    </row>
    <row r="99" spans="1:38">
      <c r="A99" s="4"/>
      <c r="D99" s="99"/>
      <c r="E99" s="1810"/>
      <c r="F99" s="1810"/>
      <c r="G99" s="1810"/>
      <c r="H99" s="1810"/>
      <c r="I99" s="1810"/>
      <c r="J99" s="1810"/>
      <c r="K99" s="1810"/>
      <c r="L99" s="1810"/>
      <c r="M99" s="1810"/>
      <c r="N99" s="1810"/>
      <c r="O99" s="1810"/>
      <c r="P99" s="1810"/>
      <c r="Q99" s="1810"/>
      <c r="R99" s="1810"/>
      <c r="S99" s="1810"/>
      <c r="T99" s="1810"/>
      <c r="U99" s="1810"/>
      <c r="V99" s="1810"/>
      <c r="W99" s="1810"/>
      <c r="X99" s="1810"/>
      <c r="Y99" s="1810"/>
      <c r="Z99" s="1810"/>
      <c r="AA99" s="1810"/>
      <c r="AB99" s="1810"/>
      <c r="AC99" s="1810"/>
      <c r="AD99" s="1810"/>
      <c r="AE99" s="1810"/>
      <c r="AF99" s="1810"/>
      <c r="AG99" s="1810"/>
      <c r="AH99" s="1810"/>
      <c r="AI99" s="1810"/>
      <c r="AJ99" s="1810"/>
      <c r="AK99" s="181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c r="F117" s="4" t="s">
        <v>1013</v>
      </c>
      <c r="G117" s="4"/>
    </row>
    <row r="118" spans="2:10">
      <c r="F118" s="99" t="s">
        <v>1185</v>
      </c>
      <c r="G118" s="99"/>
    </row>
    <row r="119" spans="2:10">
      <c r="G119" s="99"/>
    </row>
    <row r="120" spans="2:10">
      <c r="E120" s="4" t="s">
        <v>763</v>
      </c>
      <c r="F120" s="98" t="s">
        <v>378</v>
      </c>
    </row>
    <row r="121" spans="2:10">
      <c r="E121" s="4"/>
      <c r="F121" s="4" t="s">
        <v>1005</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577</v>
      </c>
    </row>
    <row r="128" spans="2:10">
      <c r="E128" s="4" t="s">
        <v>922</v>
      </c>
      <c r="F128" s="4"/>
    </row>
    <row r="129" spans="4:37"/>
    <row r="130" spans="4:37">
      <c r="D130" s="2" t="s">
        <v>574</v>
      </c>
      <c r="E130" s="2" t="s">
        <v>724</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1211</v>
      </c>
      <c r="F136" s="4"/>
    </row>
    <row r="137" spans="4:37">
      <c r="F137" s="4"/>
    </row>
    <row r="138" spans="4:37">
      <c r="D138" s="2" t="s">
        <v>303</v>
      </c>
      <c r="E138" s="2" t="s">
        <v>1998</v>
      </c>
      <c r="F138" s="2"/>
      <c r="G138" s="2"/>
      <c r="H138" s="2"/>
    </row>
    <row r="139" spans="4:37">
      <c r="E139" t="s">
        <v>112</v>
      </c>
      <c r="F139" t="s">
        <v>52</v>
      </c>
    </row>
    <row r="140" spans="4:37">
      <c r="E140" t="s">
        <v>113</v>
      </c>
      <c r="F140" t="s">
        <v>466</v>
      </c>
    </row>
    <row r="141" spans="4:37"/>
    <row r="142" spans="4:37">
      <c r="D142" s="2" t="s">
        <v>429</v>
      </c>
      <c r="E142" s="2" t="s">
        <v>1999</v>
      </c>
    </row>
    <row r="143" spans="4:37">
      <c r="E143" s="204" t="s">
        <v>2000</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924</v>
      </c>
      <c r="F150" s="4"/>
    </row>
    <row r="151" spans="3:7"/>
    <row r="152" spans="3:7">
      <c r="D152" s="2" t="s">
        <v>574</v>
      </c>
      <c r="E152" s="2" t="s">
        <v>553</v>
      </c>
    </row>
    <row r="153" spans="3:7">
      <c r="E153" s="4" t="s">
        <v>925</v>
      </c>
    </row>
    <row r="154" spans="3:7">
      <c r="E154" s="4" t="s">
        <v>923</v>
      </c>
      <c r="G154" s="4"/>
    </row>
    <row r="155" spans="3:7"/>
    <row r="156" spans="3:7">
      <c r="D156" s="2" t="s">
        <v>514</v>
      </c>
      <c r="E156" s="2" t="s">
        <v>533</v>
      </c>
    </row>
    <row r="157" spans="3:7">
      <c r="E157" t="s">
        <v>112</v>
      </c>
      <c r="F157" s="4" t="s">
        <v>926</v>
      </c>
    </row>
    <row r="158" spans="3:7">
      <c r="E158" s="4" t="s">
        <v>113</v>
      </c>
      <c r="F158" s="4" t="s">
        <v>927</v>
      </c>
    </row>
    <row r="159" spans="3:7">
      <c r="E159" s="4" t="s">
        <v>119</v>
      </c>
      <c r="F159" t="s">
        <v>725</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709</v>
      </c>
      <c r="F184" s="4"/>
      <c r="I184" s="4"/>
    </row>
    <row r="185" spans="2:19">
      <c r="B185" s="4"/>
      <c r="C185" s="4"/>
      <c r="E185" s="4" t="s">
        <v>1004</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1014</v>
      </c>
      <c r="G191" s="4"/>
      <c r="H191" s="4"/>
      <c r="I191" s="4"/>
    </row>
    <row r="192" spans="2:19">
      <c r="B192" s="4"/>
      <c r="C192" s="2"/>
      <c r="F192" s="4" t="s">
        <v>653</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935</v>
      </c>
      <c r="I203" s="4"/>
      <c r="J203" s="4"/>
      <c r="M203" s="4"/>
      <c r="N203" s="4"/>
      <c r="O203" s="4"/>
      <c r="P203" s="4"/>
      <c r="Q203" s="4"/>
      <c r="R203" s="4"/>
      <c r="S203" s="4"/>
      <c r="T203" s="4"/>
      <c r="U203" s="4"/>
      <c r="V203" s="4"/>
      <c r="W203" s="4"/>
      <c r="X203" s="4"/>
      <c r="Y203" s="4"/>
    </row>
    <row r="204" spans="2:37">
      <c r="B204" s="4"/>
      <c r="C204" s="4"/>
      <c r="D204" s="2"/>
      <c r="E204" s="4" t="s">
        <v>581</v>
      </c>
      <c r="F204" s="4" t="s">
        <v>936</v>
      </c>
      <c r="M204" s="4"/>
      <c r="N204" s="4"/>
      <c r="O204" s="4"/>
      <c r="P204" s="4"/>
      <c r="Q204" s="4"/>
      <c r="R204" s="4"/>
      <c r="S204" s="4"/>
    </row>
    <row r="205" spans="2:37">
      <c r="B205" s="4"/>
      <c r="C205" s="4"/>
      <c r="D205" s="2"/>
      <c r="F205" t="s">
        <v>653</v>
      </c>
      <c r="G205" s="1497" t="s">
        <v>1174</v>
      </c>
      <c r="H205" s="1497"/>
      <c r="I205" s="1497"/>
      <c r="J205" s="1497"/>
      <c r="K205" s="1497"/>
      <c r="L205" s="1497"/>
      <c r="M205" s="1497"/>
      <c r="N205" s="1497"/>
      <c r="O205" s="1497"/>
      <c r="P205" s="1497"/>
      <c r="Q205" s="1497"/>
      <c r="R205" s="1497"/>
      <c r="S205" s="1497"/>
      <c r="T205" s="1497"/>
      <c r="U205" s="1497"/>
      <c r="V205" s="1497"/>
      <c r="W205" s="1497"/>
      <c r="X205" s="1497"/>
      <c r="Y205" s="1497"/>
      <c r="Z205" s="1497"/>
      <c r="AA205" s="1497"/>
      <c r="AB205" s="1497"/>
      <c r="AC205" s="1497"/>
      <c r="AD205" s="1497"/>
      <c r="AE205" s="1497"/>
      <c r="AF205" s="1497"/>
      <c r="AG205" s="1497"/>
      <c r="AH205" s="1497"/>
      <c r="AI205" s="1497"/>
      <c r="AJ205" s="1497"/>
      <c r="AK205" s="1497"/>
    </row>
    <row r="206" spans="2:37">
      <c r="B206" s="4"/>
      <c r="C206" s="4"/>
      <c r="D206" s="2"/>
      <c r="G206" s="1497"/>
      <c r="H206" s="1497"/>
      <c r="I206" s="1497"/>
      <c r="J206" s="1497"/>
      <c r="K206" s="1497"/>
      <c r="L206" s="1497"/>
      <c r="M206" s="1497"/>
      <c r="N206" s="1497"/>
      <c r="O206" s="1497"/>
      <c r="P206" s="1497"/>
      <c r="Q206" s="1497"/>
      <c r="R206" s="1497"/>
      <c r="S206" s="1497"/>
      <c r="T206" s="1497"/>
      <c r="U206" s="1497"/>
      <c r="V206" s="1497"/>
      <c r="W206" s="1497"/>
      <c r="X206" s="1497"/>
      <c r="Y206" s="1497"/>
      <c r="Z206" s="1497"/>
      <c r="AA206" s="1497"/>
      <c r="AB206" s="1497"/>
      <c r="AC206" s="1497"/>
      <c r="AD206" s="1497"/>
      <c r="AE206" s="1497"/>
      <c r="AF206" s="1497"/>
      <c r="AG206" s="1497"/>
      <c r="AH206" s="1497"/>
      <c r="AI206" s="1497"/>
      <c r="AJ206" s="1497"/>
      <c r="AK206" s="1497"/>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940</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948</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97" t="s">
        <v>1153</v>
      </c>
      <c r="G336" s="1497"/>
      <c r="H336" s="1497"/>
      <c r="I336" s="1497"/>
      <c r="J336" s="1497"/>
      <c r="K336" s="1497"/>
      <c r="L336" s="1497"/>
      <c r="M336" s="1497"/>
      <c r="N336" s="1497"/>
      <c r="O336" s="1497"/>
      <c r="P336" s="1497"/>
      <c r="Q336" s="1497"/>
      <c r="R336" s="1497"/>
      <c r="S336" s="1497"/>
      <c r="T336" s="1497"/>
      <c r="U336" s="1497"/>
      <c r="V336" s="1497"/>
      <c r="W336" s="1497"/>
      <c r="X336" s="1497"/>
      <c r="Y336" s="1497"/>
      <c r="Z336" s="1497"/>
      <c r="AA336" s="1497"/>
      <c r="AB336" s="1497"/>
      <c r="AC336" s="1497"/>
      <c r="AD336" s="1497"/>
      <c r="AE336" s="1497"/>
      <c r="AF336" s="1497"/>
      <c r="AG336" s="1497"/>
      <c r="AH336" s="1497"/>
      <c r="AI336" s="1497"/>
      <c r="AJ336" s="1497"/>
      <c r="AK336" s="1497"/>
    </row>
    <row r="337" spans="2:37">
      <c r="B337" s="2"/>
      <c r="E337" s="4"/>
      <c r="F337" s="1497"/>
      <c r="G337" s="1497"/>
      <c r="H337" s="1497"/>
      <c r="I337" s="1497"/>
      <c r="J337" s="1497"/>
      <c r="K337" s="1497"/>
      <c r="L337" s="1497"/>
      <c r="M337" s="1497"/>
      <c r="N337" s="1497"/>
      <c r="O337" s="1497"/>
      <c r="P337" s="1497"/>
      <c r="Q337" s="1497"/>
      <c r="R337" s="1497"/>
      <c r="S337" s="1497"/>
      <c r="T337" s="1497"/>
      <c r="U337" s="1497"/>
      <c r="V337" s="1497"/>
      <c r="W337" s="1497"/>
      <c r="X337" s="1497"/>
      <c r="Y337" s="1497"/>
      <c r="Z337" s="1497"/>
      <c r="AA337" s="1497"/>
      <c r="AB337" s="1497"/>
      <c r="AC337" s="1497"/>
      <c r="AD337" s="1497"/>
      <c r="AE337" s="1497"/>
      <c r="AF337" s="1497"/>
      <c r="AG337" s="1497"/>
      <c r="AH337" s="1497"/>
      <c r="AI337" s="1497"/>
      <c r="AJ337" s="1497"/>
      <c r="AK337" s="1497"/>
    </row>
    <row r="338" spans="2:37">
      <c r="B338" s="2"/>
      <c r="E338" s="4"/>
      <c r="F338" s="1497"/>
      <c r="G338" s="1497"/>
      <c r="H338" s="1497"/>
      <c r="I338" s="1497"/>
      <c r="J338" s="1497"/>
      <c r="K338" s="1497"/>
      <c r="L338" s="1497"/>
      <c r="M338" s="1497"/>
      <c r="N338" s="1497"/>
      <c r="O338" s="1497"/>
      <c r="P338" s="1497"/>
      <c r="Q338" s="1497"/>
      <c r="R338" s="1497"/>
      <c r="S338" s="1497"/>
      <c r="T338" s="1497"/>
      <c r="U338" s="1497"/>
      <c r="V338" s="1497"/>
      <c r="W338" s="1497"/>
      <c r="X338" s="1497"/>
      <c r="Y338" s="1497"/>
      <c r="Z338" s="1497"/>
      <c r="AA338" s="1497"/>
      <c r="AB338" s="1497"/>
      <c r="AC338" s="1497"/>
      <c r="AD338" s="1497"/>
      <c r="AE338" s="1497"/>
      <c r="AF338" s="1497"/>
      <c r="AG338" s="1497"/>
      <c r="AH338" s="1497"/>
      <c r="AI338" s="1497"/>
      <c r="AJ338" s="1497"/>
      <c r="AK338" s="1497"/>
    </row>
    <row r="339" spans="2:37">
      <c r="B339" s="2"/>
      <c r="F339" s="4"/>
      <c r="H339" s="4"/>
      <c r="I339" s="4"/>
      <c r="J339" s="4"/>
      <c r="K339" s="4"/>
      <c r="L339" s="4"/>
      <c r="M339" s="4"/>
      <c r="N339" s="4"/>
      <c r="O339" s="4"/>
      <c r="P339" s="4"/>
      <c r="Q339" s="4"/>
      <c r="R339" s="4"/>
      <c r="S339" s="4"/>
    </row>
    <row r="340" spans="2:37">
      <c r="B340" s="2"/>
      <c r="C340" s="2" t="s">
        <v>431</v>
      </c>
      <c r="G340" s="2" t="s">
        <v>1226</v>
      </c>
      <c r="I340" s="2"/>
      <c r="J340" s="4"/>
      <c r="K340" s="4"/>
      <c r="L340" s="4"/>
      <c r="M340" s="4"/>
      <c r="N340" s="4"/>
      <c r="O340" s="4"/>
      <c r="P340" s="4"/>
      <c r="Q340" s="4"/>
      <c r="R340" s="4"/>
      <c r="S340" s="4"/>
    </row>
    <row r="341" spans="2:37" ht="13.15" customHeight="1">
      <c r="B341" s="2"/>
      <c r="E341" s="1811" t="s">
        <v>1233</v>
      </c>
      <c r="F341" s="1811"/>
      <c r="G341" s="1811"/>
      <c r="H341" s="1811"/>
      <c r="I341" s="1811"/>
      <c r="J341" s="1811"/>
      <c r="K341" s="1811"/>
      <c r="L341" s="1811"/>
      <c r="M341" s="1811"/>
      <c r="N341" s="1811"/>
      <c r="O341" s="1811"/>
      <c r="P341" s="1811"/>
      <c r="Q341" s="1811"/>
      <c r="R341" s="1811"/>
      <c r="S341" s="1811"/>
      <c r="T341" s="1811"/>
      <c r="U341" s="1811"/>
      <c r="V341" s="1811"/>
      <c r="W341" s="1811"/>
      <c r="X341" s="1811"/>
      <c r="Y341" s="1811"/>
      <c r="Z341" s="1811"/>
      <c r="AA341" s="1811"/>
      <c r="AB341" s="1811"/>
      <c r="AC341" s="1811"/>
      <c r="AD341" s="1811"/>
      <c r="AE341" s="1811"/>
      <c r="AF341" s="1811"/>
      <c r="AG341" s="1811"/>
      <c r="AH341" s="1811"/>
      <c r="AI341" s="1811"/>
      <c r="AJ341" s="1811"/>
      <c r="AK341" s="1811"/>
    </row>
    <row r="342" spans="2:37">
      <c r="B342" s="2"/>
      <c r="E342" s="1811"/>
      <c r="F342" s="1811"/>
      <c r="G342" s="1811"/>
      <c r="H342" s="1811"/>
      <c r="I342" s="1811"/>
      <c r="J342" s="1811"/>
      <c r="K342" s="1811"/>
      <c r="L342" s="1811"/>
      <c r="M342" s="1811"/>
      <c r="N342" s="1811"/>
      <c r="O342" s="1811"/>
      <c r="P342" s="1811"/>
      <c r="Q342" s="1811"/>
      <c r="R342" s="1811"/>
      <c r="S342" s="1811"/>
      <c r="T342" s="1811"/>
      <c r="U342" s="1811"/>
      <c r="V342" s="1811"/>
      <c r="W342" s="1811"/>
      <c r="X342" s="1811"/>
      <c r="Y342" s="1811"/>
      <c r="Z342" s="1811"/>
      <c r="AA342" s="1811"/>
      <c r="AB342" s="1811"/>
      <c r="AC342" s="1811"/>
      <c r="AD342" s="1811"/>
      <c r="AE342" s="1811"/>
      <c r="AF342" s="1811"/>
      <c r="AG342" s="1811"/>
      <c r="AH342" s="1811"/>
      <c r="AI342" s="1811"/>
      <c r="AJ342" s="1811"/>
      <c r="AK342" s="1811"/>
    </row>
    <row r="343" spans="2:37">
      <c r="B343" s="2"/>
      <c r="E343" s="1811"/>
      <c r="F343" s="1811"/>
      <c r="G343" s="1811"/>
      <c r="H343" s="1811"/>
      <c r="I343" s="1811"/>
      <c r="J343" s="1811"/>
      <c r="K343" s="1811"/>
      <c r="L343" s="1811"/>
      <c r="M343" s="1811"/>
      <c r="N343" s="1811"/>
      <c r="O343" s="1811"/>
      <c r="P343" s="1811"/>
      <c r="Q343" s="1811"/>
      <c r="R343" s="1811"/>
      <c r="S343" s="1811"/>
      <c r="T343" s="1811"/>
      <c r="U343" s="1811"/>
      <c r="V343" s="1811"/>
      <c r="W343" s="1811"/>
      <c r="X343" s="1811"/>
      <c r="Y343" s="1811"/>
      <c r="Z343" s="1811"/>
      <c r="AA343" s="1811"/>
      <c r="AB343" s="1811"/>
      <c r="AC343" s="1811"/>
      <c r="AD343" s="1811"/>
      <c r="AE343" s="1811"/>
      <c r="AF343" s="1811"/>
      <c r="AG343" s="1811"/>
      <c r="AH343" s="1811"/>
      <c r="AI343" s="1811"/>
      <c r="AJ343" s="1811"/>
      <c r="AK343" s="1811"/>
    </row>
    <row r="344" spans="2:37">
      <c r="B344" s="2"/>
      <c r="E344" s="1811"/>
      <c r="F344" s="1811"/>
      <c r="G344" s="1811"/>
      <c r="H344" s="1811"/>
      <c r="I344" s="1811"/>
      <c r="J344" s="1811"/>
      <c r="K344" s="1811"/>
      <c r="L344" s="1811"/>
      <c r="M344" s="1811"/>
      <c r="N344" s="1811"/>
      <c r="O344" s="1811"/>
      <c r="P344" s="1811"/>
      <c r="Q344" s="1811"/>
      <c r="R344" s="1811"/>
      <c r="S344" s="1811"/>
      <c r="T344" s="1811"/>
      <c r="U344" s="1811"/>
      <c r="V344" s="1811"/>
      <c r="W344" s="1811"/>
      <c r="X344" s="1811"/>
      <c r="Y344" s="1811"/>
      <c r="Z344" s="1811"/>
      <c r="AA344" s="1811"/>
      <c r="AB344" s="1811"/>
      <c r="AC344" s="1811"/>
      <c r="AD344" s="1811"/>
      <c r="AE344" s="1811"/>
      <c r="AF344" s="1811"/>
      <c r="AG344" s="1811"/>
      <c r="AH344" s="1811"/>
      <c r="AI344" s="1811"/>
      <c r="AJ344" s="1811"/>
      <c r="AK344" s="1811"/>
    </row>
    <row r="345" spans="2:37">
      <c r="B345" s="2"/>
      <c r="E345" s="1811"/>
      <c r="F345" s="1811"/>
      <c r="G345" s="1811"/>
      <c r="H345" s="1811"/>
      <c r="I345" s="1811"/>
      <c r="J345" s="1811"/>
      <c r="K345" s="1811"/>
      <c r="L345" s="1811"/>
      <c r="M345" s="1811"/>
      <c r="N345" s="1811"/>
      <c r="O345" s="1811"/>
      <c r="P345" s="1811"/>
      <c r="Q345" s="1811"/>
      <c r="R345" s="1811"/>
      <c r="S345" s="1811"/>
      <c r="T345" s="1811"/>
      <c r="U345" s="1811"/>
      <c r="V345" s="1811"/>
      <c r="W345" s="1811"/>
      <c r="X345" s="1811"/>
      <c r="Y345" s="1811"/>
      <c r="Z345" s="1811"/>
      <c r="AA345" s="1811"/>
      <c r="AB345" s="1811"/>
      <c r="AC345" s="1811"/>
      <c r="AD345" s="1811"/>
      <c r="AE345" s="1811"/>
      <c r="AF345" s="1811"/>
      <c r="AG345" s="1811"/>
      <c r="AH345" s="1811"/>
      <c r="AI345" s="1811"/>
      <c r="AJ345" s="1811"/>
      <c r="AK345" s="1811"/>
    </row>
    <row r="346" spans="2:37">
      <c r="B346" s="2"/>
      <c r="E346" s="3" t="s">
        <v>112</v>
      </c>
      <c r="F346" s="1497" t="s">
        <v>1235</v>
      </c>
      <c r="G346" s="1497"/>
      <c r="H346" s="1497"/>
      <c r="I346" s="1497"/>
      <c r="J346" s="1497"/>
      <c r="K346" s="1497"/>
      <c r="L346" s="1497"/>
      <c r="M346" s="1497"/>
      <c r="N346" s="1497"/>
      <c r="O346" s="1497"/>
      <c r="P346" s="1497"/>
      <c r="Q346" s="1497"/>
      <c r="R346" s="1497"/>
      <c r="S346" s="1497"/>
      <c r="T346" s="1497"/>
      <c r="U346" s="1497"/>
      <c r="V346" s="1497"/>
      <c r="W346" s="1497"/>
      <c r="X346" s="1497"/>
      <c r="Y346" s="1497"/>
      <c r="Z346" s="1497"/>
      <c r="AA346" s="1497"/>
      <c r="AB346" s="1497"/>
      <c r="AC346" s="1497"/>
      <c r="AD346" s="1497"/>
      <c r="AE346" s="1497"/>
      <c r="AF346" s="1497"/>
      <c r="AG346" s="1497"/>
      <c r="AH346" s="1497"/>
      <c r="AI346" s="1497"/>
      <c r="AJ346" s="1497"/>
      <c r="AK346" s="1497"/>
    </row>
    <row r="347" spans="2:37">
      <c r="B347" s="2"/>
      <c r="E347" s="3"/>
      <c r="F347" s="1497"/>
      <c r="G347" s="1497"/>
      <c r="H347" s="1497"/>
      <c r="I347" s="1497"/>
      <c r="J347" s="1497"/>
      <c r="K347" s="1497"/>
      <c r="L347" s="1497"/>
      <c r="M347" s="1497"/>
      <c r="N347" s="1497"/>
      <c r="O347" s="1497"/>
      <c r="P347" s="1497"/>
      <c r="Q347" s="1497"/>
      <c r="R347" s="1497"/>
      <c r="S347" s="1497"/>
      <c r="T347" s="1497"/>
      <c r="U347" s="1497"/>
      <c r="V347" s="1497"/>
      <c r="W347" s="1497"/>
      <c r="X347" s="1497"/>
      <c r="Y347" s="1497"/>
      <c r="Z347" s="1497"/>
      <c r="AA347" s="1497"/>
      <c r="AB347" s="1497"/>
      <c r="AC347" s="1497"/>
      <c r="AD347" s="1497"/>
      <c r="AE347" s="1497"/>
      <c r="AF347" s="1497"/>
      <c r="AG347" s="1497"/>
      <c r="AH347" s="1497"/>
      <c r="AI347" s="1497"/>
      <c r="AJ347" s="1497"/>
      <c r="AK347" s="1497"/>
    </row>
    <row r="348" spans="2:37">
      <c r="B348" s="2"/>
      <c r="E348" s="3"/>
      <c r="F348" s="1497"/>
      <c r="G348" s="1497"/>
      <c r="H348" s="1497"/>
      <c r="I348" s="1497"/>
      <c r="J348" s="1497"/>
      <c r="K348" s="1497"/>
      <c r="L348" s="1497"/>
      <c r="M348" s="1497"/>
      <c r="N348" s="1497"/>
      <c r="O348" s="1497"/>
      <c r="P348" s="1497"/>
      <c r="Q348" s="1497"/>
      <c r="R348" s="1497"/>
      <c r="S348" s="1497"/>
      <c r="T348" s="1497"/>
      <c r="U348" s="1497"/>
      <c r="V348" s="1497"/>
      <c r="W348" s="1497"/>
      <c r="X348" s="1497"/>
      <c r="Y348" s="1497"/>
      <c r="Z348" s="1497"/>
      <c r="AA348" s="1497"/>
      <c r="AB348" s="1497"/>
      <c r="AC348" s="1497"/>
      <c r="AD348" s="1497"/>
      <c r="AE348" s="1497"/>
      <c r="AF348" s="1497"/>
      <c r="AG348" s="1497"/>
      <c r="AH348" s="1497"/>
      <c r="AI348" s="1497"/>
      <c r="AJ348" s="1497"/>
      <c r="AK348" s="1497"/>
    </row>
    <row r="349" spans="2:37">
      <c r="B349" s="2"/>
      <c r="E349" s="3"/>
      <c r="F349" s="1497"/>
      <c r="G349" s="1497"/>
      <c r="H349" s="1497"/>
      <c r="I349" s="1497"/>
      <c r="J349" s="1497"/>
      <c r="K349" s="1497"/>
      <c r="L349" s="1497"/>
      <c r="M349" s="1497"/>
      <c r="N349" s="1497"/>
      <c r="O349" s="1497"/>
      <c r="P349" s="1497"/>
      <c r="Q349" s="1497"/>
      <c r="R349" s="1497"/>
      <c r="S349" s="1497"/>
      <c r="T349" s="1497"/>
      <c r="U349" s="1497"/>
      <c r="V349" s="1497"/>
      <c r="W349" s="1497"/>
      <c r="X349" s="1497"/>
      <c r="Y349" s="1497"/>
      <c r="Z349" s="1497"/>
      <c r="AA349" s="1497"/>
      <c r="AB349" s="1497"/>
      <c r="AC349" s="1497"/>
      <c r="AD349" s="1497"/>
      <c r="AE349" s="1497"/>
      <c r="AF349" s="1497"/>
      <c r="AG349" s="1497"/>
      <c r="AH349" s="1497"/>
      <c r="AI349" s="1497"/>
      <c r="AJ349" s="1497"/>
      <c r="AK349" s="1497"/>
    </row>
    <row r="350" spans="2:37">
      <c r="B350" s="2"/>
      <c r="E350" s="3" t="s">
        <v>113</v>
      </c>
      <c r="F350" s="1497" t="s">
        <v>1234</v>
      </c>
      <c r="G350" s="1497"/>
      <c r="H350" s="1497"/>
      <c r="I350" s="1497"/>
      <c r="J350" s="1497"/>
      <c r="K350" s="1497"/>
      <c r="L350" s="1497"/>
      <c r="M350" s="1497"/>
      <c r="N350" s="1497"/>
      <c r="O350" s="1497"/>
      <c r="P350" s="1497"/>
      <c r="Q350" s="1497"/>
      <c r="R350" s="1497"/>
      <c r="S350" s="1497"/>
      <c r="T350" s="1497"/>
      <c r="U350" s="1497"/>
      <c r="V350" s="1497"/>
      <c r="W350" s="1497"/>
      <c r="X350" s="1497"/>
      <c r="Y350" s="1497"/>
      <c r="Z350" s="1497"/>
      <c r="AA350" s="1497"/>
      <c r="AB350" s="1497"/>
      <c r="AC350" s="1497"/>
      <c r="AD350" s="1497"/>
      <c r="AE350" s="1497"/>
      <c r="AF350" s="1497"/>
      <c r="AG350" s="1497"/>
      <c r="AH350" s="1497"/>
      <c r="AI350" s="1497"/>
      <c r="AJ350" s="1497"/>
      <c r="AK350" s="1497"/>
    </row>
    <row r="351" spans="2:37">
      <c r="B351" s="2"/>
      <c r="F351" s="1497"/>
      <c r="G351" s="1497"/>
      <c r="H351" s="1497"/>
      <c r="I351" s="1497"/>
      <c r="J351" s="1497"/>
      <c r="K351" s="1497"/>
      <c r="L351" s="1497"/>
      <c r="M351" s="1497"/>
      <c r="N351" s="1497"/>
      <c r="O351" s="1497"/>
      <c r="P351" s="1497"/>
      <c r="Q351" s="1497"/>
      <c r="R351" s="1497"/>
      <c r="S351" s="1497"/>
      <c r="T351" s="1497"/>
      <c r="U351" s="1497"/>
      <c r="V351" s="1497"/>
      <c r="W351" s="1497"/>
      <c r="X351" s="1497"/>
      <c r="Y351" s="1497"/>
      <c r="Z351" s="1497"/>
      <c r="AA351" s="1497"/>
      <c r="AB351" s="1497"/>
      <c r="AC351" s="1497"/>
      <c r="AD351" s="1497"/>
      <c r="AE351" s="1497"/>
      <c r="AF351" s="1497"/>
      <c r="AG351" s="1497"/>
      <c r="AH351" s="1497"/>
      <c r="AI351" s="1497"/>
      <c r="AJ351" s="1497"/>
      <c r="AK351" s="1497"/>
    </row>
    <row r="352" spans="2:37">
      <c r="B352" s="2"/>
      <c r="F352" s="1497"/>
      <c r="G352" s="1497"/>
      <c r="H352" s="1497"/>
      <c r="I352" s="1497"/>
      <c r="J352" s="1497"/>
      <c r="K352" s="1497"/>
      <c r="L352" s="1497"/>
      <c r="M352" s="1497"/>
      <c r="N352" s="1497"/>
      <c r="O352" s="1497"/>
      <c r="P352" s="1497"/>
      <c r="Q352" s="1497"/>
      <c r="R352" s="1497"/>
      <c r="S352" s="1497"/>
      <c r="T352" s="1497"/>
      <c r="U352" s="1497"/>
      <c r="V352" s="1497"/>
      <c r="W352" s="1497"/>
      <c r="X352" s="1497"/>
      <c r="Y352" s="1497"/>
      <c r="Z352" s="1497"/>
      <c r="AA352" s="1497"/>
      <c r="AB352" s="1497"/>
      <c r="AC352" s="1497"/>
      <c r="AD352" s="1497"/>
      <c r="AE352" s="1497"/>
      <c r="AF352" s="1497"/>
      <c r="AG352" s="1497"/>
      <c r="AH352" s="1497"/>
      <c r="AI352" s="1497"/>
      <c r="AJ352" s="1497"/>
      <c r="AK352" s="1497"/>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13" t="s">
        <v>1224</v>
      </c>
      <c r="F365" s="1813"/>
      <c r="G365" s="1813"/>
      <c r="H365" s="1813"/>
      <c r="I365" s="1813"/>
      <c r="J365" s="1813"/>
      <c r="K365" s="1813"/>
      <c r="L365" s="1813"/>
      <c r="M365" s="1813"/>
      <c r="N365" s="1813"/>
      <c r="O365" s="1813"/>
      <c r="P365" s="1813"/>
      <c r="Q365" s="1813"/>
      <c r="R365" s="1813"/>
      <c r="S365" s="1813"/>
      <c r="T365" s="1813"/>
      <c r="U365" s="1813"/>
      <c r="V365" s="1813"/>
      <c r="W365" s="1813"/>
      <c r="X365" s="1813"/>
      <c r="Y365" s="1813"/>
      <c r="Z365" s="1813"/>
      <c r="AA365" s="1813"/>
      <c r="AB365" s="1813"/>
      <c r="AC365" s="1813"/>
      <c r="AD365" s="1813"/>
      <c r="AE365" s="1813"/>
      <c r="AF365" s="1813"/>
      <c r="AG365" s="1813"/>
      <c r="AH365" s="1813"/>
      <c r="AI365" s="1813"/>
      <c r="AJ365" s="1813"/>
      <c r="AK365" s="1813"/>
      <c r="AL365" s="1813"/>
    </row>
    <row r="366" spans="1:38">
      <c r="B366" s="2"/>
      <c r="E366" s="1813"/>
      <c r="F366" s="1813"/>
      <c r="G366" s="1813"/>
      <c r="H366" s="1813"/>
      <c r="I366" s="1813"/>
      <c r="J366" s="1813"/>
      <c r="K366" s="1813"/>
      <c r="L366" s="1813"/>
      <c r="M366" s="1813"/>
      <c r="N366" s="1813"/>
      <c r="O366" s="1813"/>
      <c r="P366" s="1813"/>
      <c r="Q366" s="1813"/>
      <c r="R366" s="1813"/>
      <c r="S366" s="1813"/>
      <c r="T366" s="1813"/>
      <c r="U366" s="1813"/>
      <c r="V366" s="1813"/>
      <c r="W366" s="1813"/>
      <c r="X366" s="1813"/>
      <c r="Y366" s="1813"/>
      <c r="Z366" s="1813"/>
      <c r="AA366" s="1813"/>
      <c r="AB366" s="1813"/>
      <c r="AC366" s="1813"/>
      <c r="AD366" s="1813"/>
      <c r="AE366" s="1813"/>
      <c r="AF366" s="1813"/>
      <c r="AG366" s="1813"/>
      <c r="AH366" s="1813"/>
      <c r="AI366" s="1813"/>
      <c r="AJ366" s="1813"/>
      <c r="AK366" s="1813"/>
      <c r="AL366" s="1813"/>
    </row>
    <row r="367" spans="1:38" s="1814" customFormat="1">
      <c r="A367"/>
      <c r="B367" s="2"/>
      <c r="C367"/>
      <c r="D367"/>
      <c r="E367" s="1524" t="s">
        <v>1256</v>
      </c>
    </row>
    <row r="368" spans="1:38" s="181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1257</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97" t="s">
        <v>1267</v>
      </c>
      <c r="G386" s="1497"/>
      <c r="H386" s="1497"/>
      <c r="I386" s="1497"/>
      <c r="J386" s="1497"/>
      <c r="K386" s="1497"/>
      <c r="L386" s="1497"/>
      <c r="M386" s="1497"/>
      <c r="N386" s="1497"/>
      <c r="O386" s="1497"/>
      <c r="P386" s="1497"/>
      <c r="Q386" s="1497"/>
      <c r="R386" s="1497"/>
      <c r="S386" s="1497"/>
      <c r="T386" s="1497"/>
      <c r="U386" s="1497"/>
      <c r="V386" s="1497"/>
      <c r="W386" s="1497"/>
      <c r="X386" s="1497"/>
      <c r="Y386" s="1497"/>
      <c r="Z386" s="1497"/>
      <c r="AA386" s="1497"/>
      <c r="AB386" s="1497"/>
      <c r="AC386" s="1497"/>
      <c r="AD386" s="1497"/>
      <c r="AE386" s="1497"/>
      <c r="AF386" s="1497"/>
      <c r="AG386" s="1497"/>
      <c r="AH386" s="1497"/>
      <c r="AI386" s="1497"/>
      <c r="AJ386" s="1497"/>
      <c r="AK386" s="1497"/>
    </row>
    <row r="387" spans="1:38">
      <c r="B387" s="2"/>
      <c r="E387" s="3"/>
      <c r="F387" s="1497"/>
      <c r="G387" s="1497"/>
      <c r="H387" s="1497"/>
      <c r="I387" s="1497"/>
      <c r="J387" s="1497"/>
      <c r="K387" s="1497"/>
      <c r="L387" s="1497"/>
      <c r="M387" s="1497"/>
      <c r="N387" s="1497"/>
      <c r="O387" s="1497"/>
      <c r="P387" s="1497"/>
      <c r="Q387" s="1497"/>
      <c r="R387" s="1497"/>
      <c r="S387" s="1497"/>
      <c r="T387" s="1497"/>
      <c r="U387" s="1497"/>
      <c r="V387" s="1497"/>
      <c r="W387" s="1497"/>
      <c r="X387" s="1497"/>
      <c r="Y387" s="1497"/>
      <c r="Z387" s="1497"/>
      <c r="AA387" s="1497"/>
      <c r="AB387" s="1497"/>
      <c r="AC387" s="1497"/>
      <c r="AD387" s="1497"/>
      <c r="AE387" s="1497"/>
      <c r="AF387" s="1497"/>
      <c r="AG387" s="1497"/>
      <c r="AH387" s="1497"/>
      <c r="AI387" s="1497"/>
      <c r="AJ387" s="1497"/>
      <c r="AK387" s="1497"/>
    </row>
    <row r="388" spans="1:38">
      <c r="B388" s="2"/>
      <c r="E388" s="3"/>
      <c r="F388" s="1497"/>
      <c r="G388" s="1497"/>
      <c r="H388" s="1497"/>
      <c r="I388" s="1497"/>
      <c r="J388" s="1497"/>
      <c r="K388" s="1497"/>
      <c r="L388" s="1497"/>
      <c r="M388" s="1497"/>
      <c r="N388" s="1497"/>
      <c r="O388" s="1497"/>
      <c r="P388" s="1497"/>
      <c r="Q388" s="1497"/>
      <c r="R388" s="1497"/>
      <c r="S388" s="1497"/>
      <c r="T388" s="1497"/>
      <c r="U388" s="1497"/>
      <c r="V388" s="1497"/>
      <c r="W388" s="1497"/>
      <c r="X388" s="1497"/>
      <c r="Y388" s="1497"/>
      <c r="Z388" s="1497"/>
      <c r="AA388" s="1497"/>
      <c r="AB388" s="1497"/>
      <c r="AC388" s="1497"/>
      <c r="AD388" s="1497"/>
      <c r="AE388" s="1497"/>
      <c r="AF388" s="1497"/>
      <c r="AG388" s="1497"/>
      <c r="AH388" s="1497"/>
      <c r="AI388" s="1497"/>
      <c r="AJ388" s="1497"/>
      <c r="AK388" s="149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4" sqref="I14"/>
    </sheetView>
  </sheetViews>
  <sheetFormatPr defaultColWidth="9.140625" defaultRowHeight="14.25"/>
  <cols>
    <col min="1" max="1" width="2.42578125" style="1038" customWidth="1"/>
    <col min="2" max="9" width="14.7109375" style="1038" customWidth="1"/>
    <col min="10" max="10" width="2.28515625" style="1038" customWidth="1"/>
    <col min="11" max="11" width="11.85546875" style="1039" customWidth="1"/>
    <col min="12" max="12" width="10.7109375" style="1038" customWidth="1"/>
    <col min="13" max="13" width="10.42578125" style="1038" customWidth="1"/>
    <col min="14" max="14" width="10.85546875" style="1038" customWidth="1"/>
    <col min="15" max="18" width="9.140625" style="1038"/>
    <col min="19" max="19" width="9.42578125" style="1038" bestFit="1" customWidth="1"/>
    <col min="20" max="16384" width="9.140625" style="1038"/>
  </cols>
  <sheetData>
    <row r="1" spans="1:13" ht="30" customHeight="1">
      <c r="A1" s="2668" t="s">
        <v>1572</v>
      </c>
      <c r="B1" s="2668"/>
      <c r="C1" s="2668"/>
      <c r="D1" s="2668"/>
      <c r="E1" s="2668"/>
      <c r="F1" s="2668"/>
      <c r="G1" s="2668"/>
      <c r="H1" s="2668"/>
      <c r="I1" s="2668"/>
      <c r="J1" s="2668"/>
    </row>
    <row r="2" spans="1:13" ht="15" customHeight="1" thickBot="1">
      <c r="A2" s="1040"/>
      <c r="B2" s="1040"/>
      <c r="I2" s="1041"/>
      <c r="K2" s="1042"/>
    </row>
    <row r="3" spans="1:13" s="1045" customFormat="1" ht="20.100000000000001" customHeight="1">
      <c r="A3" s="1093"/>
      <c r="B3" s="1094"/>
      <c r="C3" s="1095"/>
      <c r="D3" s="1100"/>
      <c r="E3" s="1095"/>
      <c r="F3" s="1096" t="s">
        <v>1960</v>
      </c>
      <c r="G3" s="1095"/>
      <c r="H3" s="1097">
        <f>E18</f>
        <v>32436804.000000004</v>
      </c>
      <c r="I3" s="1098"/>
    </row>
    <row r="4" spans="1:13" s="1045" customFormat="1" ht="20.100000000000001" customHeight="1">
      <c r="B4" s="1087"/>
      <c r="D4" s="1101"/>
      <c r="F4" s="1086" t="s">
        <v>1962</v>
      </c>
      <c r="G4" s="1085" t="s">
        <v>1961</v>
      </c>
      <c r="H4" s="1200">
        <f>I18</f>
        <v>27382321.428571429</v>
      </c>
      <c r="I4" s="1088"/>
      <c r="K4" s="1049"/>
    </row>
    <row r="5" spans="1:13" s="1045" customFormat="1" ht="20.100000000000001" customHeight="1" thickBot="1">
      <c r="B5" s="1089"/>
      <c r="C5" s="1090"/>
      <c r="D5" s="1102"/>
      <c r="E5" s="1091"/>
      <c r="F5" s="1102" t="s">
        <v>1912</v>
      </c>
      <c r="G5" s="1103"/>
      <c r="H5" s="1099">
        <f>IFERROR(H3/H4,0)</f>
        <v>1.184589264449821</v>
      </c>
      <c r="I5" s="1092"/>
      <c r="K5" s="1049"/>
    </row>
    <row r="6" spans="1:13" s="1045" customFormat="1" ht="15" customHeight="1">
      <c r="B6" s="1046"/>
      <c r="C6" s="1047"/>
      <c r="F6" s="1048"/>
      <c r="K6" s="1049"/>
    </row>
    <row r="7" spans="1:13" s="1045" customFormat="1" ht="15" customHeight="1">
      <c r="E7" s="1050"/>
      <c r="F7" s="1048"/>
      <c r="K7" s="1051"/>
    </row>
    <row r="8" spans="1:13" s="1045" customFormat="1" ht="15" customHeight="1">
      <c r="A8" s="1052"/>
      <c r="B8" s="2671" t="s">
        <v>1910</v>
      </c>
      <c r="C8" s="2672"/>
      <c r="D8" s="2672"/>
      <c r="E8" s="2673"/>
      <c r="G8" s="2652" t="s">
        <v>1911</v>
      </c>
      <c r="H8" s="2653"/>
      <c r="I8" s="2654"/>
      <c r="K8" s="1051"/>
    </row>
    <row r="9" spans="1:13" ht="15" customHeight="1">
      <c r="A9" s="1040"/>
      <c r="B9" s="2669" t="s">
        <v>1944</v>
      </c>
      <c r="C9" s="2669"/>
      <c r="D9" s="2669"/>
      <c r="E9" s="1053">
        <f>G33</f>
        <v>6825000</v>
      </c>
      <c r="G9" s="2665" t="s">
        <v>1942</v>
      </c>
      <c r="H9" s="2665"/>
      <c r="I9" s="1054">
        <f>MAX(SUMIF(Application!M562:M573,"Loan, Tax-Exempt",Application!AM562:AM573),27.5%*SUM('Sources and Uses Budget'!C8,'Sources and Uses Budget'!S105,'Sources and Uses Budget'!T105))</f>
        <v>15000000</v>
      </c>
      <c r="K9" s="1055"/>
      <c r="M9" s="1056"/>
    </row>
    <row r="10" spans="1:13" ht="15" customHeight="1" thickBot="1">
      <c r="A10" s="1040"/>
      <c r="B10" s="2669" t="s">
        <v>1945</v>
      </c>
      <c r="C10" s="2669"/>
      <c r="D10" s="2669"/>
      <c r="E10" s="1054">
        <f>G47</f>
        <v>10766304.000000004</v>
      </c>
      <c r="G10" s="2667" t="s">
        <v>1913</v>
      </c>
      <c r="H10" s="2667"/>
      <c r="I10" s="1133">
        <f>IF(OR(Application!Z205="State Farmworker Credit",Application!Z205="$500M (Farmworker Housing)"),0,'Basis &amp; Credits'!AB78)</f>
        <v>14500000</v>
      </c>
      <c r="M10" s="1056"/>
    </row>
    <row r="11" spans="1:13" ht="15" customHeight="1">
      <c r="A11" s="1040"/>
      <c r="B11" s="2675" t="s">
        <v>2207</v>
      </c>
      <c r="C11" s="2676"/>
      <c r="D11" s="2677"/>
      <c r="E11" s="1054">
        <f>SUM(E13,E12)</f>
        <v>240000</v>
      </c>
      <c r="G11" s="2674" t="s">
        <v>1953</v>
      </c>
      <c r="H11" s="2674"/>
      <c r="I11" s="1132">
        <f>I9+I10</f>
        <v>29500000</v>
      </c>
      <c r="M11" s="1056"/>
    </row>
    <row r="12" spans="1:13" ht="15" customHeight="1">
      <c r="A12" s="1057"/>
      <c r="B12" s="2670" t="s">
        <v>2566</v>
      </c>
      <c r="C12" s="2670"/>
      <c r="D12" s="2670"/>
      <c r="E12" s="1157">
        <f>G56</f>
        <v>240000</v>
      </c>
      <c r="M12" s="1056"/>
    </row>
    <row r="13" spans="1:13" ht="15" customHeight="1">
      <c r="A13" s="1043"/>
      <c r="B13" s="2670" t="s">
        <v>2567</v>
      </c>
      <c r="C13" s="2670"/>
      <c r="D13" s="2670"/>
      <c r="E13" s="1157">
        <f>IF(G67,MAX(G65,G79),G65)</f>
        <v>0</v>
      </c>
      <c r="G13" s="2652" t="s">
        <v>1976</v>
      </c>
      <c r="H13" s="2653"/>
      <c r="I13" s="2654"/>
    </row>
    <row r="14" spans="1:13" ht="15" customHeight="1">
      <c r="A14" s="1043"/>
      <c r="B14" s="2675" t="s">
        <v>2208</v>
      </c>
      <c r="C14" s="2676"/>
      <c r="D14" s="2677"/>
      <c r="E14" s="1159">
        <f>MAX(E15,E16)+E17</f>
        <v>14605500</v>
      </c>
      <c r="G14" s="2665" t="s">
        <v>2583</v>
      </c>
      <c r="H14" s="2665"/>
      <c r="I14" s="1058">
        <f>IF(AND(G134="Yes",G136&lt;&gt;""),IF(OR(G141="Yes",G145="Yes"),18%,15%),0)</f>
        <v>0</v>
      </c>
      <c r="M14" s="1056"/>
    </row>
    <row r="15" spans="1:13" ht="15" customHeight="1">
      <c r="A15" s="1043"/>
      <c r="B15" s="2649" t="s">
        <v>2580</v>
      </c>
      <c r="C15" s="2650"/>
      <c r="D15" s="2651"/>
      <c r="E15" s="1157">
        <f>G94</f>
        <v>4095000</v>
      </c>
      <c r="G15" s="1130" t="s">
        <v>1954</v>
      </c>
      <c r="H15" s="1130"/>
      <c r="I15" s="1058">
        <f>IF(Application!AJ1041&gt;0,10%,IF(Application!AJ1045&gt;0,5%,0))</f>
        <v>0.05</v>
      </c>
      <c r="M15" s="1056"/>
    </row>
    <row r="16" spans="1:13" ht="15" customHeight="1">
      <c r="A16" s="1043"/>
      <c r="B16" s="2649" t="s">
        <v>2581</v>
      </c>
      <c r="C16" s="2650"/>
      <c r="D16" s="2651"/>
      <c r="E16" s="1157">
        <f>G104</f>
        <v>0</v>
      </c>
      <c r="G16" s="2665" t="s">
        <v>1955</v>
      </c>
      <c r="H16" s="2665"/>
      <c r="I16" s="1058">
        <f>G155</f>
        <v>2.1785714285714287E-2</v>
      </c>
    </row>
    <row r="17" spans="1:21" ht="15" customHeight="1" thickBot="1">
      <c r="A17" s="1043"/>
      <c r="B17" s="2649" t="s">
        <v>2582</v>
      </c>
      <c r="C17" s="2650"/>
      <c r="D17" s="2651"/>
      <c r="E17" s="1157">
        <f>G129</f>
        <v>10510500</v>
      </c>
      <c r="G17" s="2665" t="s">
        <v>2216</v>
      </c>
      <c r="H17" s="2665"/>
      <c r="I17" s="1058">
        <f>IF(AND(G161="Yes",G159),IF(G165&gt;15%,15%,G165),0)</f>
        <v>0</v>
      </c>
    </row>
    <row r="18" spans="1:21" ht="15" customHeight="1">
      <c r="A18" s="1040"/>
      <c r="B18" s="2666" t="s">
        <v>1909</v>
      </c>
      <c r="C18" s="2666"/>
      <c r="D18" s="2666"/>
      <c r="E18" s="1104">
        <f>SUM(E9:E11,E14)</f>
        <v>32436804.000000004</v>
      </c>
      <c r="G18" s="1131" t="s">
        <v>1943</v>
      </c>
      <c r="H18" s="1131"/>
      <c r="I18" s="1105">
        <f>I11-((I11*I14)+(I11*I15)+(I11*I16)+(I11*I17))</f>
        <v>27382321.428571429</v>
      </c>
      <c r="M18" s="1059">
        <f>SUM(Cdlac[Quantity])</f>
        <v>120</v>
      </c>
      <c r="O18" s="1078" t="s">
        <v>582</v>
      </c>
      <c r="P18" s="1038">
        <f>MATCH(Application!T189,Application!CB160:CB217,0)</f>
        <v>19</v>
      </c>
      <c r="T18" s="1059">
        <f>SUM(Cdlac[Population])</f>
        <v>0</v>
      </c>
    </row>
    <row r="19" spans="1:21" ht="15" customHeight="1">
      <c r="A19" s="1040"/>
      <c r="B19" s="1040"/>
      <c r="C19" s="1040"/>
      <c r="D19" s="1040"/>
      <c r="E19" s="1040"/>
      <c r="L19" s="1038" t="s">
        <v>1905</v>
      </c>
      <c r="M19" s="1038" t="s">
        <v>1904</v>
      </c>
      <c r="N19" s="1038" t="s">
        <v>1916</v>
      </c>
      <c r="O19" s="1038" t="s">
        <v>1917</v>
      </c>
      <c r="P19" s="1038" t="s">
        <v>1906</v>
      </c>
      <c r="Q19" s="1038" t="s">
        <v>2205</v>
      </c>
      <c r="R19" s="1038" t="s">
        <v>1907</v>
      </c>
      <c r="S19" s="1038" t="s">
        <v>1918</v>
      </c>
      <c r="T19" s="1038" t="s">
        <v>1924</v>
      </c>
      <c r="U19" s="1038" t="s">
        <v>385</v>
      </c>
    </row>
    <row r="20" spans="1:21" ht="15" customHeight="1">
      <c r="B20" s="1060" t="str">
        <f>B9</f>
        <v>A. Unit Production Benefit</v>
      </c>
      <c r="C20" s="1061"/>
      <c r="D20" s="1061"/>
      <c r="E20" s="1061"/>
      <c r="F20" s="1061"/>
      <c r="G20" s="1061"/>
      <c r="H20" s="1061"/>
      <c r="I20" s="1062"/>
      <c r="L20" s="1038">
        <f>IFERROR(MIN(4,MATCH(Application!B726,UnitSizes,0)-1),"")</f>
        <v>0</v>
      </c>
      <c r="M20" s="1059">
        <f>Application!G726</f>
        <v>7</v>
      </c>
      <c r="N20" s="1065">
        <f>Application!AC726</f>
        <v>0.3</v>
      </c>
      <c r="O20" s="1065">
        <f>IF(Cdlac[[#This Row],[Quantity]]&gt;0,IF(Cdlac[[#This Row],[Federal]],30%,IF(AND(OR(NOT($G$38),$G$38=""),$G$43),40%,Cdlac[[#This Row],[iAMI]])),"")</f>
        <v>0.3</v>
      </c>
      <c r="P20" s="1059" cm="1">
        <f t="array" ref="P20">IF(Cdlac[[#This Row],[Quantity]]&gt;0,INDEX(TcacRents,$P$18,Cdlac[[#This Row],[Bedrooms]]+1)*Cdlac[[#This Row],[AMI]],"")</f>
        <v>795</v>
      </c>
      <c r="Q20" s="1156"/>
      <c r="R20" s="1059" cm="1">
        <f t="array" ref="R20">IF(Cdlac[[#This Row],[Quantity]]&gt;0,INDEX(HudFmrs,$P$18,Cdlac[[#This Row],[Bedrooms]]+1),"")</f>
        <v>1856</v>
      </c>
      <c r="S20" s="1059">
        <f>IF(Cdlac[[#This Row],[Quantity]]&gt;0,MAX(0,Cdlac[[#This Row],[Fair Market Rent]]-IF(AND($G$37,$G$38,$G$38&lt;&gt;"",NOT(Cdlac[[#This Row],[Federal]]),Cdlac[[#This Row],[Preservation Rent]]&lt;&gt;""),Cdlac[[#This Row],[Preservation Rent]],Cdlac[[#This Row],[Restricted Rent]])),"")</f>
        <v>1061</v>
      </c>
      <c r="T20" s="1038">
        <f>IF(Cdlac[[#This Row],[Quantity]]&gt;0,AND(Application!AK726&lt;&gt;"N/A",Application!AK726&lt;&gt;"")*Cdlac[[#This Row],[Quantity]],"")</f>
        <v>0</v>
      </c>
      <c r="U20" s="1038" t="b">
        <f>AND('Subsidy Contract Calculation'!F4&gt;0,OR('Subsidy Contract Calculation'!C4="Federal",'Subsidy Contract Calculation'!C4="Local - Approved by ED"),Cdlac[[#This Row],[Quantity]]&gt;0)</f>
        <v>0</v>
      </c>
    </row>
    <row r="21" spans="1:21" ht="15" customHeight="1">
      <c r="A21" s="1040"/>
      <c r="B21" s="1040"/>
      <c r="I21" s="1063"/>
      <c r="L21" s="1038">
        <f>IFERROR(MIN(4,MATCH(Application!B727,UnitSizes,0)-1),"")</f>
        <v>0</v>
      </c>
      <c r="M21" s="1059">
        <f>Application!G727</f>
        <v>7</v>
      </c>
      <c r="N21" s="1065">
        <f>Application!AC727</f>
        <v>0.5</v>
      </c>
      <c r="O21" s="1065">
        <f>IF(Cdlac[[#This Row],[Quantity]]&gt;0,IF(Cdlac[[#This Row],[Federal]],30%,IF(AND(OR(NOT($G$38),$G$38=""),$G$43),40%,Cdlac[[#This Row],[iAMI]])),"")</f>
        <v>0.5</v>
      </c>
      <c r="P21" s="1059" cm="1">
        <f t="array" ref="P21">IF(Cdlac[[#This Row],[Quantity]]&gt;0,INDEX(TcacRents,$P$18,Cdlac[[#This Row],[Bedrooms]]+1)*Cdlac[[#This Row],[AMI]],"")</f>
        <v>1325</v>
      </c>
      <c r="Q21" s="1156"/>
      <c r="R21" s="1059" cm="1">
        <f t="array" ref="R21">IF(Cdlac[[#This Row],[Quantity]]&gt;0,INDEX(HudFmrs,$P$18,Cdlac[[#This Row],[Bedrooms]]+1),"")</f>
        <v>1856</v>
      </c>
      <c r="S21" s="1059">
        <f>IF(Cdlac[[#This Row],[Quantity]]&gt;0,MAX(0,Cdlac[[#This Row],[Fair Market Rent]]-IF(AND($G$37,$G$38,$G$38&lt;&gt;"",NOT(Cdlac[[#This Row],[Federal]]),Cdlac[[#This Row],[Preservation Rent]]&lt;&gt;""),Cdlac[[#This Row],[Preservation Rent]],Cdlac[[#This Row],[Restricted Rent]])),"")</f>
        <v>531</v>
      </c>
      <c r="T21" s="1038">
        <f>IF(Cdlac[[#This Row],[Quantity]]&gt;0,AND(Application!AK727&lt;&gt;"N/A",Application!AK727&lt;&gt;"")*Cdlac[[#This Row],[Quantity]],"")</f>
        <v>0</v>
      </c>
      <c r="U21" s="1038" t="b">
        <f>AND('Subsidy Contract Calculation'!F5&gt;0,OR('Subsidy Contract Calculation'!C5="Federal",'Subsidy Contract Calculation'!C5="Local - Approved by ED"),Cdlac[[#This Row],[Quantity]]&gt;0)</f>
        <v>0</v>
      </c>
    </row>
    <row r="22" spans="1:21" ht="15" customHeight="1">
      <c r="A22" s="1043"/>
      <c r="C22" s="2656" t="s">
        <v>1957</v>
      </c>
      <c r="D22" s="2656" t="s">
        <v>1958</v>
      </c>
      <c r="E22" s="2656" t="s">
        <v>1959</v>
      </c>
      <c r="F22" s="2656" t="s">
        <v>2531</v>
      </c>
      <c r="G22" s="2656" t="s">
        <v>1956</v>
      </c>
      <c r="H22" s="1064"/>
      <c r="I22" s="1063"/>
      <c r="L22" s="1038">
        <f>IFERROR(MIN(4,MATCH(Application!B728,UnitSizes,0)-1),"")</f>
        <v>0</v>
      </c>
      <c r="M22" s="1059">
        <f>Application!G728</f>
        <v>46</v>
      </c>
      <c r="N22" s="1065">
        <f>Application!AC728</f>
        <v>0.6</v>
      </c>
      <c r="O22" s="1065">
        <f>IF(Cdlac[[#This Row],[Quantity]]&gt;0,IF(Cdlac[[#This Row],[Federal]],30%,IF(AND(OR(NOT($G$38),$G$38=""),$G$43),40%,Cdlac[[#This Row],[iAMI]])),"")</f>
        <v>0.6</v>
      </c>
      <c r="P22" s="1059" cm="1">
        <f t="array" ref="P22">IF(Cdlac[[#This Row],[Quantity]]&gt;0,INDEX(TcacRents,$P$18,Cdlac[[#This Row],[Bedrooms]]+1)*Cdlac[[#This Row],[AMI]],"")</f>
        <v>1590</v>
      </c>
      <c r="Q22" s="1156"/>
      <c r="R22" s="1059" cm="1">
        <f t="array" ref="R22">IF(Cdlac[[#This Row],[Quantity]]&gt;0,INDEX(HudFmrs,$P$18,Cdlac[[#This Row],[Bedrooms]]+1),"")</f>
        <v>1856</v>
      </c>
      <c r="S22" s="1059">
        <f>IF(Cdlac[[#This Row],[Quantity]]&gt;0,MAX(0,Cdlac[[#This Row],[Fair Market Rent]]-IF(AND($G$37,$G$38,$G$38&lt;&gt;"",NOT(Cdlac[[#This Row],[Federal]]),Cdlac[[#This Row],[Preservation Rent]]&lt;&gt;""),Cdlac[[#This Row],[Preservation Rent]],Cdlac[[#This Row],[Restricted Rent]])),"")</f>
        <v>266</v>
      </c>
      <c r="T22" s="1038">
        <f>IF(Cdlac[[#This Row],[Quantity]]&gt;0,AND(Application!AK728&lt;&gt;"N/A",Application!AK728&lt;&gt;"")*Cdlac[[#This Row],[Quantity]],"")</f>
        <v>0</v>
      </c>
      <c r="U22" s="1038" t="b">
        <f>AND('Subsidy Contract Calculation'!F6&gt;0,OR('Subsidy Contract Calculation'!C6="Federal",'Subsidy Contract Calculation'!C6="Local - Approved by ED"),Cdlac[[#This Row],[Quantity]]&gt;0)</f>
        <v>0</v>
      </c>
    </row>
    <row r="23" spans="1:21" ht="15" customHeight="1">
      <c r="A23" s="1043"/>
      <c r="C23" s="2657"/>
      <c r="D23" s="2657"/>
      <c r="E23" s="2657"/>
      <c r="F23" s="2657"/>
      <c r="G23" s="2657"/>
      <c r="H23" s="1064"/>
      <c r="I23" s="1063"/>
      <c r="L23" s="1038">
        <f>IFERROR(MIN(4,MATCH(Application!B729,UnitSizes,0)-1),"")</f>
        <v>2</v>
      </c>
      <c r="M23" s="1059">
        <f>Application!G729</f>
        <v>2</v>
      </c>
      <c r="N23" s="1065">
        <f>Application!AC729</f>
        <v>0.3</v>
      </c>
      <c r="O23" s="1065">
        <f>IF(Cdlac[[#This Row],[Quantity]]&gt;0,IF(Cdlac[[#This Row],[Federal]],30%,IF(AND(OR(NOT($G$38),$G$38=""),$G$43),40%,Cdlac[[#This Row],[iAMI]])),"")</f>
        <v>0.3</v>
      </c>
      <c r="P23" s="1059" cm="1">
        <f t="array" ref="P23">IF(Cdlac[[#This Row],[Quantity]]&gt;0,INDEX(TcacRents,$P$18,Cdlac[[#This Row],[Bedrooms]]+1)*Cdlac[[#This Row],[AMI]],"")</f>
        <v>1021.8</v>
      </c>
      <c r="Q23" s="1156"/>
      <c r="R23" s="1059" cm="1">
        <f t="array" ref="R23">IF(Cdlac[[#This Row],[Quantity]]&gt;0,INDEX(HudFmrs,$P$18,Cdlac[[#This Row],[Bedrooms]]+1),"")</f>
        <v>2625</v>
      </c>
      <c r="S23" s="1059">
        <f>IF(Cdlac[[#This Row],[Quantity]]&gt;0,MAX(0,Cdlac[[#This Row],[Fair Market Rent]]-IF(AND($G$37,$G$38,$G$38&lt;&gt;"",NOT(Cdlac[[#This Row],[Federal]]),Cdlac[[#This Row],[Preservation Rent]]&lt;&gt;""),Cdlac[[#This Row],[Preservation Rent]],Cdlac[[#This Row],[Restricted Rent]])),"")</f>
        <v>1603.2</v>
      </c>
      <c r="T23" s="1038">
        <f>IF(Cdlac[[#This Row],[Quantity]]&gt;0,AND(Application!AK729&lt;&gt;"N/A",Application!AK729&lt;&gt;"")*Cdlac[[#This Row],[Quantity]],"")</f>
        <v>0</v>
      </c>
      <c r="U23" s="1038" t="b">
        <f>AND('Subsidy Contract Calculation'!F7&gt;0,OR('Subsidy Contract Calculation'!C7="Federal",'Subsidy Contract Calculation'!C7="Local - Approved by ED"),Cdlac[[#This Row],[Quantity]]&gt;0)</f>
        <v>0</v>
      </c>
    </row>
    <row r="24" spans="1:21" ht="15" customHeight="1">
      <c r="C24" s="1066">
        <v>0</v>
      </c>
      <c r="D24" s="1067">
        <v>0.9</v>
      </c>
      <c r="E24" s="1066">
        <f>SUMIFS(Cdlac[Quantity],Cdlac[Bedrooms],C24)</f>
        <v>60</v>
      </c>
      <c r="F24" s="1066">
        <f>E24</f>
        <v>60</v>
      </c>
      <c r="G24" s="1066">
        <f>D24*F24</f>
        <v>54</v>
      </c>
      <c r="L24" s="1038">
        <f>IFERROR(MIN(4,MATCH(Application!B730,UnitSizes,0)-1),"")</f>
        <v>2</v>
      </c>
      <c r="M24" s="1059">
        <f>Application!G730</f>
        <v>3</v>
      </c>
      <c r="N24" s="1065">
        <f>Application!AC730</f>
        <v>0.5</v>
      </c>
      <c r="O24" s="1065">
        <f>IF(Cdlac[[#This Row],[Quantity]]&gt;0,IF(Cdlac[[#This Row],[Federal]],30%,IF(AND(OR(NOT($G$38),$G$38=""),$G$43),40%,Cdlac[[#This Row],[iAMI]])),"")</f>
        <v>0.5</v>
      </c>
      <c r="P24" s="1059" cm="1">
        <f t="array" ref="P24">IF(Cdlac[[#This Row],[Quantity]]&gt;0,INDEX(TcacRents,$P$18,Cdlac[[#This Row],[Bedrooms]]+1)*Cdlac[[#This Row],[AMI]],"")</f>
        <v>1703</v>
      </c>
      <c r="Q24" s="1156"/>
      <c r="R24" s="1059" cm="1">
        <f t="array" ref="R24">IF(Cdlac[[#This Row],[Quantity]]&gt;0,INDEX(HudFmrs,$P$18,Cdlac[[#This Row],[Bedrooms]]+1),"")</f>
        <v>2625</v>
      </c>
      <c r="S24" s="1059">
        <f>IF(Cdlac[[#This Row],[Quantity]]&gt;0,MAX(0,Cdlac[[#This Row],[Fair Market Rent]]-IF(AND($G$37,$G$38,$G$38&lt;&gt;"",NOT(Cdlac[[#This Row],[Federal]]),Cdlac[[#This Row],[Preservation Rent]]&lt;&gt;""),Cdlac[[#This Row],[Preservation Rent]],Cdlac[[#This Row],[Restricted Rent]])),"")</f>
        <v>922</v>
      </c>
      <c r="T24" s="1038">
        <f>IF(Cdlac[[#This Row],[Quantity]]&gt;0,AND(Application!AK730&lt;&gt;"N/A",Application!AK730&lt;&gt;"")*Cdlac[[#This Row],[Quantity]],"")</f>
        <v>0</v>
      </c>
      <c r="U24" s="1038" t="b">
        <f>AND('Subsidy Contract Calculation'!F8&gt;0,OR('Subsidy Contract Calculation'!C8="Federal",'Subsidy Contract Calculation'!C8="Local - Approved by ED"),Cdlac[[#This Row],[Quantity]]&gt;0)</f>
        <v>0</v>
      </c>
    </row>
    <row r="25" spans="1:21" ht="15" customHeight="1">
      <c r="C25" s="1066">
        <v>1</v>
      </c>
      <c r="D25" s="1067">
        <v>1</v>
      </c>
      <c r="E25" s="1066">
        <f>SUMIFS(Cdlac[Quantity],Cdlac[Bedrooms],C25)</f>
        <v>0</v>
      </c>
      <c r="F25" s="1066">
        <f>E25</f>
        <v>0</v>
      </c>
      <c r="G25" s="1066">
        <f>D25*F25</f>
        <v>0</v>
      </c>
      <c r="L25" s="1038">
        <f>IFERROR(MIN(4,MATCH(Application!B731,UnitSizes,0)-1),"")</f>
        <v>2</v>
      </c>
      <c r="M25" s="1059">
        <f>Application!G731</f>
        <v>25</v>
      </c>
      <c r="N25" s="1065">
        <f>Application!AC731</f>
        <v>0.7</v>
      </c>
      <c r="O25" s="1065">
        <f>IF(Cdlac[[#This Row],[Quantity]]&gt;0,IF(Cdlac[[#This Row],[Federal]],30%,IF(AND(OR(NOT($G$38),$G$38=""),$G$43),40%,Cdlac[[#This Row],[iAMI]])),"")</f>
        <v>0.7</v>
      </c>
      <c r="P25" s="1059" cm="1">
        <f t="array" ref="P25">IF(Cdlac[[#This Row],[Quantity]]&gt;0,INDEX(TcacRents,$P$18,Cdlac[[#This Row],[Bedrooms]]+1)*Cdlac[[#This Row],[AMI]],"")</f>
        <v>2384.1999999999998</v>
      </c>
      <c r="Q25" s="1156"/>
      <c r="R25" s="1059" cm="1">
        <f t="array" ref="R25">IF(Cdlac[[#This Row],[Quantity]]&gt;0,INDEX(HudFmrs,$P$18,Cdlac[[#This Row],[Bedrooms]]+1),"")</f>
        <v>2625</v>
      </c>
      <c r="S25" s="1059">
        <f>IF(Cdlac[[#This Row],[Quantity]]&gt;0,MAX(0,Cdlac[[#This Row],[Fair Market Rent]]-IF(AND($G$37,$G$38,$G$38&lt;&gt;"",NOT(Cdlac[[#This Row],[Federal]]),Cdlac[[#This Row],[Preservation Rent]]&lt;&gt;""),Cdlac[[#This Row],[Preservation Rent]],Cdlac[[#This Row],[Restricted Rent]])),"")</f>
        <v>240.80000000000018</v>
      </c>
      <c r="T25" s="1038">
        <f>IF(Cdlac[[#This Row],[Quantity]]&gt;0,AND(Application!AK731&lt;&gt;"N/A",Application!AK731&lt;&gt;"")*Cdlac[[#This Row],[Quantity]],"")</f>
        <v>0</v>
      </c>
      <c r="U25" s="1038" t="b">
        <f>AND('Subsidy Contract Calculation'!F9&gt;0,OR('Subsidy Contract Calculation'!C9="Federal",'Subsidy Contract Calculation'!C9="Local - Approved by ED"),Cdlac[[#This Row],[Quantity]]&gt;0)</f>
        <v>0</v>
      </c>
    </row>
    <row r="26" spans="1:21" ht="15" customHeight="1">
      <c r="A26" s="1068"/>
      <c r="C26" s="1069">
        <v>2</v>
      </c>
      <c r="D26" s="1067">
        <v>1.25</v>
      </c>
      <c r="E26" s="1066">
        <f>SUMIFS(Cdlac[Quantity],Cdlac[Bedrooms],C26)</f>
        <v>30</v>
      </c>
      <c r="F26" s="1069">
        <f>SUM(E26:E28)-SUM(F27:F28)</f>
        <v>30</v>
      </c>
      <c r="G26" s="1066">
        <f>D26*F26</f>
        <v>37.5</v>
      </c>
      <c r="H26" s="1068"/>
      <c r="I26" s="1068"/>
      <c r="L26" s="1038">
        <f>IFERROR(MIN(4,MATCH(Application!B732,UnitSizes,0)-1),"")</f>
        <v>3</v>
      </c>
      <c r="M26" s="1059">
        <f>Application!G732</f>
        <v>3</v>
      </c>
      <c r="N26" s="1065">
        <f>Application!AC732</f>
        <v>0.3</v>
      </c>
      <c r="O26" s="1065">
        <f>IF(Cdlac[[#This Row],[Quantity]]&gt;0,IF(Cdlac[[#This Row],[Federal]],30%,IF(AND(OR(NOT($G$38),$G$38=""),$G$43),40%,Cdlac[[#This Row],[iAMI]])),"")</f>
        <v>0.3</v>
      </c>
      <c r="P26" s="1059" cm="1">
        <f t="array" ref="P26">IF(Cdlac[[#This Row],[Quantity]]&gt;0,INDEX(TcacRents,$P$18,Cdlac[[#This Row],[Bedrooms]]+1)*Cdlac[[#This Row],[AMI]],"")</f>
        <v>1181.3999999999999</v>
      </c>
      <c r="Q26" s="1156"/>
      <c r="R26" s="1059" cm="1">
        <f t="array" ref="R26">IF(Cdlac[[#This Row],[Quantity]]&gt;0,INDEX(HudFmrs,$P$18,Cdlac[[#This Row],[Bedrooms]]+1),"")</f>
        <v>3335</v>
      </c>
      <c r="S26" s="1059">
        <f>IF(Cdlac[[#This Row],[Quantity]]&gt;0,MAX(0,Cdlac[[#This Row],[Fair Market Rent]]-IF(AND($G$37,$G$38,$G$38&lt;&gt;"",NOT(Cdlac[[#This Row],[Federal]]),Cdlac[[#This Row],[Preservation Rent]]&lt;&gt;""),Cdlac[[#This Row],[Preservation Rent]],Cdlac[[#This Row],[Restricted Rent]])),"")</f>
        <v>2153.6000000000004</v>
      </c>
      <c r="T26" s="1038">
        <f>IF(Cdlac[[#This Row],[Quantity]]&gt;0,AND(Application!AK732&lt;&gt;"N/A",Application!AK732&lt;&gt;"")*Cdlac[[#This Row],[Quantity]],"")</f>
        <v>0</v>
      </c>
      <c r="U26" s="1038" t="b">
        <f>AND('Subsidy Contract Calculation'!F10&gt;0,OR('Subsidy Contract Calculation'!C10="Federal",'Subsidy Contract Calculation'!C10="Local - Approved by ED"),Cdlac[[#This Row],[Quantity]]&gt;0)</f>
        <v>0</v>
      </c>
    </row>
    <row r="27" spans="1:21" ht="15" customHeight="1">
      <c r="A27" s="1068"/>
      <c r="C27" s="1069">
        <v>3</v>
      </c>
      <c r="D27" s="1067">
        <f>1.5+0.25*0</f>
        <v>1.5</v>
      </c>
      <c r="E27" s="1066">
        <f>SUMIFS(Cdlac[Quantity],Cdlac[Bedrooms],C27)</f>
        <v>30</v>
      </c>
      <c r="F27" s="1069">
        <f>MIN(E27,ROUNDDOWN(E29*30%,0))</f>
        <v>30</v>
      </c>
      <c r="G27" s="1066">
        <f>D27*F27</f>
        <v>45</v>
      </c>
      <c r="H27" s="1068"/>
      <c r="I27" s="1068"/>
      <c r="L27" s="1038">
        <f>IFERROR(MIN(4,MATCH(Application!B733,UnitSizes,0)-1),"")</f>
        <v>3</v>
      </c>
      <c r="M27" s="1059">
        <f>Application!G733</f>
        <v>3</v>
      </c>
      <c r="N27" s="1065">
        <f>Application!AC733</f>
        <v>0.5</v>
      </c>
      <c r="O27" s="1065">
        <f>IF(Cdlac[[#This Row],[Quantity]]&gt;0,IF(Cdlac[[#This Row],[Federal]],30%,IF(AND(OR(NOT($G$38),$G$38=""),$G$43),40%,Cdlac[[#This Row],[iAMI]])),"")</f>
        <v>0.5</v>
      </c>
      <c r="P27" s="1059" cm="1">
        <f t="array" ref="P27">IF(Cdlac[[#This Row],[Quantity]]&gt;0,INDEX(TcacRents,$P$18,Cdlac[[#This Row],[Bedrooms]]+1)*Cdlac[[#This Row],[AMI]],"")</f>
        <v>1969</v>
      </c>
      <c r="Q27" s="1156"/>
      <c r="R27" s="1059" cm="1">
        <f t="array" ref="R27">IF(Cdlac[[#This Row],[Quantity]]&gt;0,INDEX(HudFmrs,$P$18,Cdlac[[#This Row],[Bedrooms]]+1),"")</f>
        <v>3335</v>
      </c>
      <c r="S27" s="1059">
        <f>IF(Cdlac[[#This Row],[Quantity]]&gt;0,MAX(0,Cdlac[[#This Row],[Fair Market Rent]]-IF(AND($G$37,$G$38,$G$38&lt;&gt;"",NOT(Cdlac[[#This Row],[Federal]]),Cdlac[[#This Row],[Preservation Rent]]&lt;&gt;""),Cdlac[[#This Row],[Preservation Rent]],Cdlac[[#This Row],[Restricted Rent]])),"")</f>
        <v>1366</v>
      </c>
      <c r="T27" s="1038">
        <f>IF(Cdlac[[#This Row],[Quantity]]&gt;0,AND(Application!AK733&lt;&gt;"N/A",Application!AK733&lt;&gt;"")*Cdlac[[#This Row],[Quantity]],"")</f>
        <v>0</v>
      </c>
      <c r="U27" s="1038" t="b">
        <f>AND('Subsidy Contract Calculation'!F11&gt;0,OR('Subsidy Contract Calculation'!C11="Federal",'Subsidy Contract Calculation'!C11="Local - Approved by ED"),Cdlac[[#This Row],[Quantity]]&gt;0)</f>
        <v>0</v>
      </c>
    </row>
    <row r="28" spans="1:21" ht="15" customHeight="1" thickBot="1">
      <c r="A28" s="1068"/>
      <c r="C28" s="1080">
        <v>4</v>
      </c>
      <c r="D28" s="1081">
        <f>1.75+0.25*0</f>
        <v>1.75</v>
      </c>
      <c r="E28" s="1082">
        <f>SUMIFS(Cdlac[Quantity],Cdlac[Bedrooms],C28)</f>
        <v>0</v>
      </c>
      <c r="F28" s="1080">
        <f>MIN(E28,ROUNDDOWN(E29*10%,0))</f>
        <v>0</v>
      </c>
      <c r="G28" s="1082">
        <f>D28*F28</f>
        <v>0</v>
      </c>
      <c r="H28" s="1068"/>
      <c r="I28" s="1068"/>
      <c r="L28" s="1038">
        <f>IFERROR(MIN(4,MATCH(Application!B734,UnitSizes,0)-1),"")</f>
        <v>3</v>
      </c>
      <c r="M28" s="1059">
        <f>Application!G734</f>
        <v>24</v>
      </c>
      <c r="N28" s="1065">
        <f>Application!AC734</f>
        <v>0.7</v>
      </c>
      <c r="O28" s="1065">
        <f>IF(Cdlac[[#This Row],[Quantity]]&gt;0,IF(Cdlac[[#This Row],[Federal]],30%,IF(AND(OR(NOT($G$38),$G$38=""),$G$43),40%,Cdlac[[#This Row],[iAMI]])),"")</f>
        <v>0.7</v>
      </c>
      <c r="P28" s="1059" cm="1">
        <f t="array" ref="P28">IF(Cdlac[[#This Row],[Quantity]]&gt;0,INDEX(TcacRents,$P$18,Cdlac[[#This Row],[Bedrooms]]+1)*Cdlac[[#This Row],[AMI]],"")</f>
        <v>2756.6</v>
      </c>
      <c r="Q28" s="1156"/>
      <c r="R28" s="1059" cm="1">
        <f t="array" ref="R28">IF(Cdlac[[#This Row],[Quantity]]&gt;0,INDEX(HudFmrs,$P$18,Cdlac[[#This Row],[Bedrooms]]+1),"")</f>
        <v>3335</v>
      </c>
      <c r="S28" s="1059">
        <f>IF(Cdlac[[#This Row],[Quantity]]&gt;0,MAX(0,Cdlac[[#This Row],[Fair Market Rent]]-IF(AND($G$37,$G$38,$G$38&lt;&gt;"",NOT(Cdlac[[#This Row],[Federal]]),Cdlac[[#This Row],[Preservation Rent]]&lt;&gt;""),Cdlac[[#This Row],[Preservation Rent]],Cdlac[[#This Row],[Restricted Rent]])),"")</f>
        <v>578.40000000000009</v>
      </c>
      <c r="T28" s="1038">
        <f>IF(Cdlac[[#This Row],[Quantity]]&gt;0,AND(Application!AK734&lt;&gt;"N/A",Application!AK734&lt;&gt;"")*Cdlac[[#This Row],[Quantity]],"")</f>
        <v>0</v>
      </c>
      <c r="U28" s="1038" t="b">
        <f>AND('Subsidy Contract Calculation'!F12&gt;0,OR('Subsidy Contract Calculation'!C12="Federal",'Subsidy Contract Calculation'!C12="Local - Approved by ED"),Cdlac[[#This Row],[Quantity]]&gt;0)</f>
        <v>0</v>
      </c>
    </row>
    <row r="29" spans="1:21" ht="15" customHeight="1">
      <c r="A29" s="1068"/>
      <c r="C29" s="2658" t="s">
        <v>1573</v>
      </c>
      <c r="D29" s="2659"/>
      <c r="E29" s="1083">
        <f>SUM(E24:E28)</f>
        <v>120</v>
      </c>
      <c r="F29" s="1083">
        <f>SUM(F24:F28)</f>
        <v>120</v>
      </c>
      <c r="G29" s="1084">
        <f>SUMPRODUCT(D24:D28,F24:F28)</f>
        <v>136.5</v>
      </c>
      <c r="H29" s="1068"/>
      <c r="I29" s="1068"/>
      <c r="L29" s="1038" t="str">
        <f>IFERROR(MIN(4,MATCH(Application!B735,UnitSizes,0)-1),"")</f>
        <v/>
      </c>
      <c r="M29" s="1059">
        <f>Application!G735</f>
        <v>0</v>
      </c>
      <c r="N29" s="1065">
        <f>Application!AC735</f>
        <v>0</v>
      </c>
      <c r="O29" s="1065" t="str">
        <f>IF(Cdlac[[#This Row],[Quantity]]&gt;0,IF(Cdlac[[#This Row],[Federal]],30%,IF(AND(OR(NOT($G$38),$G$38=""),$G$43),40%,Cdlac[[#This Row],[iAMI]])),"")</f>
        <v/>
      </c>
      <c r="P29" s="1059" t="str" cm="1">
        <f t="array" ref="P29">IF(Cdlac[[#This Row],[Quantity]]&gt;0,INDEX(TcacRents,$P$18,Cdlac[[#This Row],[Bedrooms]]+1)*Cdlac[[#This Row],[AMI]],"")</f>
        <v/>
      </c>
      <c r="Q29" s="1156"/>
      <c r="R29" s="1059" t="str" cm="1">
        <f t="array" ref="R29">IF(Cdlac[[#This Row],[Quantity]]&gt;0,INDEX(HudFmrs,$P$18,Cdlac[[#This Row],[Bedrooms]]+1),"")</f>
        <v/>
      </c>
      <c r="S29" s="1059" t="str">
        <f>IF(Cdlac[[#This Row],[Quantity]]&gt;0,MAX(0,Cdlac[[#This Row],[Fair Market Rent]]-IF(AND($G$37,$G$38,$G$38&lt;&gt;"",NOT(Cdlac[[#This Row],[Federal]]),Cdlac[[#This Row],[Preservation Rent]]&lt;&gt;""),Cdlac[[#This Row],[Preservation Rent]],Cdlac[[#This Row],[Restricted Rent]])),"")</f>
        <v/>
      </c>
      <c r="T29" s="1038" t="str">
        <f>IF(Cdlac[[#This Row],[Quantity]]&gt;0,AND(Application!AK735&lt;&gt;"N/A",Application!AK735&lt;&gt;"")*Cdlac[[#This Row],[Quantity]],"")</f>
        <v/>
      </c>
      <c r="U29" s="1038" t="b">
        <f>AND('Subsidy Contract Calculation'!F13&gt;0,OR('Subsidy Contract Calculation'!C13="Federal",'Subsidy Contract Calculation'!C13="Local - Approved by ED"),Cdlac[[#This Row],[Quantity]]&gt;0)</f>
        <v>0</v>
      </c>
    </row>
    <row r="30" spans="1:21" ht="15" customHeight="1">
      <c r="A30" s="1068"/>
      <c r="C30" s="1068"/>
      <c r="D30" s="1068"/>
      <c r="E30" s="1068"/>
      <c r="F30" s="1068"/>
      <c r="G30" s="1068"/>
      <c r="H30" s="1068"/>
      <c r="I30" s="1068"/>
      <c r="L30" s="1038" t="str">
        <f>IFERROR(MIN(4,MATCH(Application!B736,UnitSizes,0)-1),"")</f>
        <v/>
      </c>
      <c r="M30" s="1059">
        <f>Application!G736</f>
        <v>0</v>
      </c>
      <c r="N30" s="1065">
        <f>Application!AC736</f>
        <v>0</v>
      </c>
      <c r="O30" s="1065" t="str">
        <f>IF(Cdlac[[#This Row],[Quantity]]&gt;0,IF(Cdlac[[#This Row],[Federal]],30%,IF(AND(OR(NOT($G$38),$G$38=""),$G$43),40%,Cdlac[[#This Row],[iAMI]])),"")</f>
        <v/>
      </c>
      <c r="P30" s="1059" t="str" cm="1">
        <f t="array" ref="P30">IF(Cdlac[[#This Row],[Quantity]]&gt;0,INDEX(TcacRents,$P$18,Cdlac[[#This Row],[Bedrooms]]+1)*Cdlac[[#This Row],[AMI]],"")</f>
        <v/>
      </c>
      <c r="Q30" s="1156"/>
      <c r="R30" s="1059" t="str" cm="1">
        <f t="array" ref="R30">IF(Cdlac[[#This Row],[Quantity]]&gt;0,INDEX(HudFmrs,$P$18,Cdlac[[#This Row],[Bedrooms]]+1),"")</f>
        <v/>
      </c>
      <c r="S30" s="1059" t="str">
        <f>IF(Cdlac[[#This Row],[Quantity]]&gt;0,MAX(0,Cdlac[[#This Row],[Fair Market Rent]]-IF(AND($G$37,$G$38,$G$38&lt;&gt;"",NOT(Cdlac[[#This Row],[Federal]]),Cdlac[[#This Row],[Preservation Rent]]&lt;&gt;""),Cdlac[[#This Row],[Preservation Rent]],Cdlac[[#This Row],[Restricted Rent]])),"")</f>
        <v/>
      </c>
      <c r="T30" s="1038" t="str">
        <f>IF(Cdlac[[#This Row],[Quantity]]&gt;0,AND(Application!AK736&lt;&gt;"N/A",Application!AK736&lt;&gt;"")*Cdlac[[#This Row],[Quantity]],"")</f>
        <v/>
      </c>
      <c r="U30" s="1038" t="b">
        <f>AND('Subsidy Contract Calculation'!F14&gt;0,OR('Subsidy Contract Calculation'!C14="Federal",'Subsidy Contract Calculation'!C14="Local - Approved by ED"),Cdlac[[#This Row],[Quantity]]&gt;0)</f>
        <v>0</v>
      </c>
    </row>
    <row r="31" spans="1:21" ht="15" customHeight="1">
      <c r="A31" s="1068"/>
      <c r="E31" s="1110" t="s">
        <v>1956</v>
      </c>
      <c r="G31" s="1107">
        <f>G29</f>
        <v>136.5</v>
      </c>
      <c r="H31" s="1068"/>
      <c r="I31" s="1068"/>
      <c r="L31" s="1038" t="str">
        <f>IFERROR(MIN(4,MATCH(Application!B737,UnitSizes,0)-1),"")</f>
        <v/>
      </c>
      <c r="M31" s="1059">
        <f>Application!G737</f>
        <v>0</v>
      </c>
      <c r="N31" s="1065">
        <f>Application!AC737</f>
        <v>0</v>
      </c>
      <c r="O31" s="1065" t="str">
        <f>IF(Cdlac[[#This Row],[Quantity]]&gt;0,IF(Cdlac[[#This Row],[Federal]],30%,IF(AND(OR(NOT($G$38),$G$38=""),$G$43),40%,Cdlac[[#This Row],[iAMI]])),"")</f>
        <v/>
      </c>
      <c r="P31" s="1059" t="str" cm="1">
        <f t="array" ref="P31">IF(Cdlac[[#This Row],[Quantity]]&gt;0,INDEX(TcacRents,$P$18,Cdlac[[#This Row],[Bedrooms]]+1)*Cdlac[[#This Row],[AMI]],"")</f>
        <v/>
      </c>
      <c r="Q31" s="1156"/>
      <c r="R31" s="1059" t="str" cm="1">
        <f t="array" ref="R31">IF(Cdlac[[#This Row],[Quantity]]&gt;0,INDEX(HudFmrs,$P$18,Cdlac[[#This Row],[Bedrooms]]+1),"")</f>
        <v/>
      </c>
      <c r="S31" s="1059" t="str">
        <f>IF(Cdlac[[#This Row],[Quantity]]&gt;0,MAX(0,Cdlac[[#This Row],[Fair Market Rent]]-IF(AND($G$37,$G$38,$G$38&lt;&gt;"",NOT(Cdlac[[#This Row],[Federal]]),Cdlac[[#This Row],[Preservation Rent]]&lt;&gt;""),Cdlac[[#This Row],[Preservation Rent]],Cdlac[[#This Row],[Restricted Rent]])),"")</f>
        <v/>
      </c>
      <c r="T31" s="1038" t="str">
        <f>IF(Cdlac[[#This Row],[Quantity]]&gt;0,AND(Application!AK737&lt;&gt;"N/A",Application!AK737&lt;&gt;"")*Cdlac[[#This Row],[Quantity]],"")</f>
        <v/>
      </c>
      <c r="U31" s="1038" t="b">
        <f>AND('Subsidy Contract Calculation'!F15&gt;0,OR('Subsidy Contract Calculation'!C15="Federal",'Subsidy Contract Calculation'!C15="Local - Approved by ED"),Cdlac[[#This Row],[Quantity]]&gt;0)</f>
        <v>0</v>
      </c>
    </row>
    <row r="32" spans="1:21" ht="15" customHeight="1">
      <c r="A32" s="1068"/>
      <c r="E32" s="1110" t="s">
        <v>1915</v>
      </c>
      <c r="F32" s="1106" t="s">
        <v>1963</v>
      </c>
      <c r="G32" s="1108">
        <v>50000</v>
      </c>
      <c r="H32" s="1068"/>
      <c r="I32" s="1068"/>
      <c r="L32" s="1038" t="str">
        <f>IFERROR(MIN(4,MATCH(Application!B738,UnitSizes,0)-1),"")</f>
        <v/>
      </c>
      <c r="M32" s="1059">
        <f>Application!G738</f>
        <v>0</v>
      </c>
      <c r="N32" s="1065">
        <f>Application!AC738</f>
        <v>0</v>
      </c>
      <c r="O32" s="1065" t="str">
        <f>IF(Cdlac[[#This Row],[Quantity]]&gt;0,IF(Cdlac[[#This Row],[Federal]],30%,IF(AND(OR(NOT($G$38),$G$38=""),$G$43),40%,Cdlac[[#This Row],[iAMI]])),"")</f>
        <v/>
      </c>
      <c r="P32" s="1059" t="str" cm="1">
        <f t="array" ref="P32">IF(Cdlac[[#This Row],[Quantity]]&gt;0,INDEX(TcacRents,$P$18,Cdlac[[#This Row],[Bedrooms]]+1)*Cdlac[[#This Row],[AMI]],"")</f>
        <v/>
      </c>
      <c r="Q32" s="1156"/>
      <c r="R32" s="1059" t="str" cm="1">
        <f t="array" ref="R32">IF(Cdlac[[#This Row],[Quantity]]&gt;0,INDEX(HudFmrs,$P$18,Cdlac[[#This Row],[Bedrooms]]+1),"")</f>
        <v/>
      </c>
      <c r="S32" s="1059" t="str">
        <f>IF(Cdlac[[#This Row],[Quantity]]&gt;0,MAX(0,Cdlac[[#This Row],[Fair Market Rent]]-IF(AND($G$37,$G$38,$G$38&lt;&gt;"",NOT(Cdlac[[#This Row],[Federal]]),Cdlac[[#This Row],[Preservation Rent]]&lt;&gt;""),Cdlac[[#This Row],[Preservation Rent]],Cdlac[[#This Row],[Restricted Rent]])),"")</f>
        <v/>
      </c>
      <c r="T32" s="1038" t="str">
        <f>IF(Cdlac[[#This Row],[Quantity]]&gt;0,AND(Application!AK738&lt;&gt;"N/A",Application!AK738&lt;&gt;"")*Cdlac[[#This Row],[Quantity]],"")</f>
        <v/>
      </c>
      <c r="U32" s="1038" t="b">
        <f>AND('Subsidy Contract Calculation'!F16&gt;0,OR('Subsidy Contract Calculation'!C16="Federal",'Subsidy Contract Calculation'!C16="Local - Approved by ED"),Cdlac[[#This Row],[Quantity]]&gt;0)</f>
        <v>0</v>
      </c>
    </row>
    <row r="33" spans="1:21" ht="15" customHeight="1">
      <c r="A33" s="1068"/>
      <c r="E33" s="1111" t="s">
        <v>1949</v>
      </c>
      <c r="F33" s="1040"/>
      <c r="G33" s="1112">
        <f>G32*G31</f>
        <v>6825000</v>
      </c>
      <c r="H33" s="1068"/>
      <c r="I33" s="1068"/>
      <c r="L33" s="1038" t="str">
        <f>IFERROR(MIN(4,MATCH(Application!B739,UnitSizes,0)-1),"")</f>
        <v/>
      </c>
      <c r="M33" s="1059">
        <f>Application!G739</f>
        <v>0</v>
      </c>
      <c r="N33" s="1065">
        <f>Application!AC739</f>
        <v>0</v>
      </c>
      <c r="O33" s="1065" t="str">
        <f>IF(Cdlac[[#This Row],[Quantity]]&gt;0,IF(Cdlac[[#This Row],[Federal]],30%,IF(AND(OR(NOT($G$38),$G$38=""),$G$43),40%,Cdlac[[#This Row],[iAMI]])),"")</f>
        <v/>
      </c>
      <c r="P33" s="1059" t="str" cm="1">
        <f t="array" ref="P33">IF(Cdlac[[#This Row],[Quantity]]&gt;0,INDEX(TcacRents,$P$18,Cdlac[[#This Row],[Bedrooms]]+1)*Cdlac[[#This Row],[AMI]],"")</f>
        <v/>
      </c>
      <c r="Q33" s="1156"/>
      <c r="R33" s="1059" t="str" cm="1">
        <f t="array" ref="R33">IF(Cdlac[[#This Row],[Quantity]]&gt;0,INDEX(HudFmrs,$P$18,Cdlac[[#This Row],[Bedrooms]]+1),"")</f>
        <v/>
      </c>
      <c r="S33" s="1059" t="str">
        <f>IF(Cdlac[[#This Row],[Quantity]]&gt;0,MAX(0,Cdlac[[#This Row],[Fair Market Rent]]-IF(AND($G$37,$G$38,$G$38&lt;&gt;"",NOT(Cdlac[[#This Row],[Federal]]),Cdlac[[#This Row],[Preservation Rent]]&lt;&gt;""),Cdlac[[#This Row],[Preservation Rent]],Cdlac[[#This Row],[Restricted Rent]])),"")</f>
        <v/>
      </c>
      <c r="T33" s="1038" t="str">
        <f>IF(Cdlac[[#This Row],[Quantity]]&gt;0,AND(Application!AK739&lt;&gt;"N/A",Application!AK739&lt;&gt;"")*Cdlac[[#This Row],[Quantity]],"")</f>
        <v/>
      </c>
      <c r="U33" s="1038" t="b">
        <f>AND('Subsidy Contract Calculation'!F17&gt;0,OR('Subsidy Contract Calculation'!C17="Federal",'Subsidy Contract Calculation'!C17="Local - Approved by ED"),Cdlac[[#This Row],[Quantity]]&gt;0)</f>
        <v>0</v>
      </c>
    </row>
    <row r="34" spans="1:21" ht="15" customHeight="1">
      <c r="A34" s="1068"/>
      <c r="B34" s="1068"/>
      <c r="C34" s="1068"/>
      <c r="D34" s="1068"/>
      <c r="E34" s="1068"/>
      <c r="F34" s="1068"/>
      <c r="G34" s="1068"/>
      <c r="H34" s="1068"/>
      <c r="I34" s="1068"/>
      <c r="L34" s="1038" t="str">
        <f>IFERROR(MIN(4,MATCH(Application!B740,UnitSizes,0)-1),"")</f>
        <v/>
      </c>
      <c r="M34" s="1059">
        <f>Application!G740</f>
        <v>0</v>
      </c>
      <c r="N34" s="1065">
        <f>Application!AC740</f>
        <v>0</v>
      </c>
      <c r="O34" s="1065" t="str">
        <f>IF(Cdlac[[#This Row],[Quantity]]&gt;0,IF(Cdlac[[#This Row],[Federal]],30%,IF(AND(OR(NOT($G$38),$G$38=""),$G$43),40%,Cdlac[[#This Row],[iAMI]])),"")</f>
        <v/>
      </c>
      <c r="P34" s="1059" t="str" cm="1">
        <f t="array" ref="P34">IF(Cdlac[[#This Row],[Quantity]]&gt;0,INDEX(TcacRents,$P$18,Cdlac[[#This Row],[Bedrooms]]+1)*Cdlac[[#This Row],[AMI]],"")</f>
        <v/>
      </c>
      <c r="Q34" s="1156"/>
      <c r="R34" s="1059" t="str" cm="1">
        <f t="array" ref="R34">IF(Cdlac[[#This Row],[Quantity]]&gt;0,INDEX(HudFmrs,$P$18,Cdlac[[#This Row],[Bedrooms]]+1),"")</f>
        <v/>
      </c>
      <c r="S34" s="1059" t="str">
        <f>IF(Cdlac[[#This Row],[Quantity]]&gt;0,MAX(0,Cdlac[[#This Row],[Fair Market Rent]]-IF(AND($G$37,$G$38,$G$38&lt;&gt;"",NOT(Cdlac[[#This Row],[Federal]]),Cdlac[[#This Row],[Preservation Rent]]&lt;&gt;""),Cdlac[[#This Row],[Preservation Rent]],Cdlac[[#This Row],[Restricted Rent]])),"")</f>
        <v/>
      </c>
      <c r="T34" s="1038" t="str">
        <f>IF(Cdlac[[#This Row],[Quantity]]&gt;0,AND(Application!AK740&lt;&gt;"N/A",Application!AK740&lt;&gt;"")*Cdlac[[#This Row],[Quantity]],"")</f>
        <v/>
      </c>
      <c r="U34" s="1038" t="b">
        <f>AND('Subsidy Contract Calculation'!F18&gt;0,OR('Subsidy Contract Calculation'!C18="Federal",'Subsidy Contract Calculation'!C18="Local - Approved by ED"),Cdlac[[#This Row],[Quantity]]&gt;0)</f>
        <v>0</v>
      </c>
    </row>
    <row r="35" spans="1:21" ht="15" customHeight="1">
      <c r="B35" s="1060" t="str">
        <f>B10</f>
        <v>B. Rent Savings Benefit</v>
      </c>
      <c r="C35" s="1061"/>
      <c r="D35" s="1061"/>
      <c r="E35" s="1061"/>
      <c r="F35" s="1061"/>
      <c r="G35" s="1061"/>
      <c r="H35" s="1061"/>
      <c r="I35" s="1062"/>
      <c r="L35" s="1038" t="str">
        <f>IFERROR(MIN(4,MATCH(Application!B741,UnitSizes,0)-1),"")</f>
        <v/>
      </c>
      <c r="M35" s="1059">
        <f>Application!G741</f>
        <v>0</v>
      </c>
      <c r="N35" s="1065">
        <f>Application!AC741</f>
        <v>0</v>
      </c>
      <c r="O35" s="1065" t="str">
        <f>IF(Cdlac[[#This Row],[Quantity]]&gt;0,IF(Cdlac[[#This Row],[Federal]],30%,IF(AND(OR(NOT($G$38),$G$38=""),$G$43),40%,Cdlac[[#This Row],[iAMI]])),"")</f>
        <v/>
      </c>
      <c r="P35" s="1059" t="str" cm="1">
        <f t="array" ref="P35">IF(Cdlac[[#This Row],[Quantity]]&gt;0,INDEX(TcacRents,$P$18,Cdlac[[#This Row],[Bedrooms]]+1)*Cdlac[[#This Row],[AMI]],"")</f>
        <v/>
      </c>
      <c r="Q35" s="1156"/>
      <c r="R35" s="1059" t="str" cm="1">
        <f t="array" ref="R35">IF(Cdlac[[#This Row],[Quantity]]&gt;0,INDEX(HudFmrs,$P$18,Cdlac[[#This Row],[Bedrooms]]+1),"")</f>
        <v/>
      </c>
      <c r="S35" s="1059" t="str">
        <f>IF(Cdlac[[#This Row],[Quantity]]&gt;0,MAX(0,Cdlac[[#This Row],[Fair Market Rent]]-IF(AND($G$37,$G$38,$G$38&lt;&gt;"",NOT(Cdlac[[#This Row],[Federal]]),Cdlac[[#This Row],[Preservation Rent]]&lt;&gt;""),Cdlac[[#This Row],[Preservation Rent]],Cdlac[[#This Row],[Restricted Rent]])),"")</f>
        <v/>
      </c>
      <c r="T35" s="1038" t="str">
        <f>IF(Cdlac[[#This Row],[Quantity]]&gt;0,AND(Application!AK741&lt;&gt;"N/A",Application!AK741&lt;&gt;"")*Cdlac[[#This Row],[Quantity]],"")</f>
        <v/>
      </c>
      <c r="U35" s="1038" t="b">
        <f>AND('Subsidy Contract Calculation'!F19&gt;0,OR('Subsidy Contract Calculation'!C19="Federal",'Subsidy Contract Calculation'!C19="Local - Approved by ED"),Cdlac[[#This Row],[Quantity]]&gt;0)</f>
        <v>0</v>
      </c>
    </row>
    <row r="36" spans="1:21" ht="15" customHeight="1">
      <c r="L36" s="1038" t="str">
        <f>IFERROR(MIN(4,MATCH(Application!B742,UnitSizes,0)-1),"")</f>
        <v/>
      </c>
      <c r="M36" s="1059">
        <f>Application!G742</f>
        <v>0</v>
      </c>
      <c r="N36" s="1065">
        <f>Application!AC742</f>
        <v>0</v>
      </c>
      <c r="O36" s="1065" t="str">
        <f>IF(Cdlac[[#This Row],[Quantity]]&gt;0,IF(Cdlac[[#This Row],[Federal]],30%,IF(AND(OR(NOT($G$38),$G$38=""),$G$43),40%,Cdlac[[#This Row],[iAMI]])),"")</f>
        <v/>
      </c>
      <c r="P36" s="1059" t="str" cm="1">
        <f t="array" ref="P36">IF(Cdlac[[#This Row],[Quantity]]&gt;0,INDEX(TcacRents,$P$18,Cdlac[[#This Row],[Bedrooms]]+1)*Cdlac[[#This Row],[AMI]],"")</f>
        <v/>
      </c>
      <c r="Q36" s="1156"/>
      <c r="R36" s="1059" t="str" cm="1">
        <f t="array" ref="R36">IF(Cdlac[[#This Row],[Quantity]]&gt;0,INDEX(HudFmrs,$P$18,Cdlac[[#This Row],[Bedrooms]]+1),"")</f>
        <v/>
      </c>
      <c r="S36" s="1059" t="str">
        <f>IF(Cdlac[[#This Row],[Quantity]]&gt;0,MAX(0,Cdlac[[#This Row],[Fair Market Rent]]-IF(AND($G$37,$G$38,$G$38&lt;&gt;"",NOT(Cdlac[[#This Row],[Federal]]),Cdlac[[#This Row],[Preservation Rent]]&lt;&gt;""),Cdlac[[#This Row],[Preservation Rent]],Cdlac[[#This Row],[Restricted Rent]])),"")</f>
        <v/>
      </c>
      <c r="T36" s="1038" t="str">
        <f>IF(Cdlac[[#This Row],[Quantity]]&gt;0,AND(Application!AK742&lt;&gt;"N/A",Application!AK742&lt;&gt;"")*Cdlac[[#This Row],[Quantity]],"")</f>
        <v/>
      </c>
      <c r="U36" s="1038" t="b">
        <f>AND('Subsidy Contract Calculation'!F20&gt;0,OR('Subsidy Contract Calculation'!C20="Federal",'Subsidy Contract Calculation'!C20="Local - Approved by ED"),Cdlac[[#This Row],[Quantity]]&gt;0)</f>
        <v>0</v>
      </c>
    </row>
    <row r="37" spans="1:21" ht="15" customHeight="1">
      <c r="E37" s="1078" t="s">
        <v>2565</v>
      </c>
      <c r="G37" s="1038" t="b">
        <f>'Points System'!AK61&gt;0</f>
        <v>0</v>
      </c>
      <c r="L37" s="1038" t="str">
        <f>IFERROR(MIN(4,MATCH(Application!B743,UnitSizes,0)-1),"")</f>
        <v/>
      </c>
      <c r="M37" s="1059">
        <f>Application!G743</f>
        <v>0</v>
      </c>
      <c r="N37" s="1065">
        <f>Application!AC743</f>
        <v>0</v>
      </c>
      <c r="O37" s="1065" t="str">
        <f>IF(Cdlac[[#This Row],[Quantity]]&gt;0,IF(Cdlac[[#This Row],[Federal]],30%,IF(AND(OR(NOT($G$38),$G$38=""),$G$43),40%,Cdlac[[#This Row],[iAMI]])),"")</f>
        <v/>
      </c>
      <c r="P37" s="1059" t="str" cm="1">
        <f t="array" ref="P37">IF(Cdlac[[#This Row],[Quantity]]&gt;0,INDEX(TcacRents,$P$18,Cdlac[[#This Row],[Bedrooms]]+1)*Cdlac[[#This Row],[AMI]],"")</f>
        <v/>
      </c>
      <c r="Q37" s="1156"/>
      <c r="R37" s="1059" t="str" cm="1">
        <f t="array" ref="R37">IF(Cdlac[[#This Row],[Quantity]]&gt;0,INDEX(HudFmrs,$P$18,Cdlac[[#This Row],[Bedrooms]]+1),"")</f>
        <v/>
      </c>
      <c r="S37" s="1059" t="str">
        <f>IF(Cdlac[[#This Row],[Quantity]]&gt;0,MAX(0,Cdlac[[#This Row],[Fair Market Rent]]-IF(AND($G$37,$G$38,$G$38&lt;&gt;"",NOT(Cdlac[[#This Row],[Federal]]),Cdlac[[#This Row],[Preservation Rent]]&lt;&gt;""),Cdlac[[#This Row],[Preservation Rent]],Cdlac[[#This Row],[Restricted Rent]])),"")</f>
        <v/>
      </c>
      <c r="T37" s="1038" t="str">
        <f>IF(Cdlac[[#This Row],[Quantity]]&gt;0,AND(Application!AK743&lt;&gt;"N/A",Application!AK743&lt;&gt;"")*Cdlac[[#This Row],[Quantity]],"")</f>
        <v/>
      </c>
      <c r="U37" s="1038" t="b">
        <f>AND('Subsidy Contract Calculation'!F21&gt;0,OR('Subsidy Contract Calculation'!C21="Federal",'Subsidy Contract Calculation'!C21="Local - Approved by ED"),Cdlac[[#This Row],[Quantity]]&gt;0)</f>
        <v>0</v>
      </c>
    </row>
    <row r="38" spans="1:21" ht="15" customHeight="1">
      <c r="E38" s="1078" t="s">
        <v>2204</v>
      </c>
      <c r="G38" s="1155"/>
      <c r="L38" s="1038" t="str">
        <f>IFERROR(MIN(4,MATCH(Application!B744,UnitSizes,0)-1),"")</f>
        <v/>
      </c>
      <c r="M38" s="1059">
        <f>Application!G744</f>
        <v>0</v>
      </c>
      <c r="N38" s="1065">
        <f>Application!AC744</f>
        <v>0</v>
      </c>
      <c r="O38" s="1065" t="str">
        <f>IF(Cdlac[[#This Row],[Quantity]]&gt;0,IF(Cdlac[[#This Row],[Federal]],30%,IF(AND(OR(NOT($G$38),$G$38=""),$G$43),40%,Cdlac[[#This Row],[iAMI]])),"")</f>
        <v/>
      </c>
      <c r="P38" s="1059" t="str" cm="1">
        <f t="array" ref="P38">IF(Cdlac[[#This Row],[Quantity]]&gt;0,INDEX(TcacRents,$P$18,Cdlac[[#This Row],[Bedrooms]]+1)*Cdlac[[#This Row],[AMI]],"")</f>
        <v/>
      </c>
      <c r="Q38" s="1156"/>
      <c r="R38" s="1059" t="str" cm="1">
        <f t="array" ref="R38">IF(Cdlac[[#This Row],[Quantity]]&gt;0,INDEX(HudFmrs,$P$18,Cdlac[[#This Row],[Bedrooms]]+1),"")</f>
        <v/>
      </c>
      <c r="S38" s="1059" t="str">
        <f>IF(Cdlac[[#This Row],[Quantity]]&gt;0,MAX(0,Cdlac[[#This Row],[Fair Market Rent]]-IF(AND($G$37,$G$38,$G$38&lt;&gt;"",NOT(Cdlac[[#This Row],[Federal]]),Cdlac[[#This Row],[Preservation Rent]]&lt;&gt;""),Cdlac[[#This Row],[Preservation Rent]],Cdlac[[#This Row],[Restricted Rent]])),"")</f>
        <v/>
      </c>
      <c r="T38" s="1038" t="str">
        <f>IF(Cdlac[[#This Row],[Quantity]]&gt;0,AND(Application!AK744&lt;&gt;"N/A",Application!AK744&lt;&gt;"")*Cdlac[[#This Row],[Quantity]],"")</f>
        <v/>
      </c>
      <c r="U38" s="1038"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38" t="str">
        <f>IFERROR(MIN(4,MATCH(Application!B745,UnitSizes,0)-1),"")</f>
        <v/>
      </c>
      <c r="M39" s="1059">
        <f>Application!G745</f>
        <v>0</v>
      </c>
      <c r="N39" s="1065">
        <f>Application!AC745</f>
        <v>0</v>
      </c>
      <c r="O39" s="1065" t="str">
        <f>IF(Cdlac[[#This Row],[Quantity]]&gt;0,IF(Cdlac[[#This Row],[Federal]],30%,IF(AND(OR(NOT($G$38),$G$38=""),$G$43),40%,Cdlac[[#This Row],[iAMI]])),"")</f>
        <v/>
      </c>
      <c r="P39" s="1059" t="str" cm="1">
        <f t="array" ref="P39">IF(Cdlac[[#This Row],[Quantity]]&gt;0,INDEX(TcacRents,$P$18,Cdlac[[#This Row],[Bedrooms]]+1)*Cdlac[[#This Row],[AMI]],"")</f>
        <v/>
      </c>
      <c r="Q39" s="1156"/>
      <c r="R39" s="1059" t="str" cm="1">
        <f t="array" ref="R39">IF(Cdlac[[#This Row],[Quantity]]&gt;0,INDEX(HudFmrs,$P$18,Cdlac[[#This Row],[Bedrooms]]+1),"")</f>
        <v/>
      </c>
      <c r="S39" s="1059" t="str">
        <f>IF(Cdlac[[#This Row],[Quantity]]&gt;0,MAX(0,Cdlac[[#This Row],[Fair Market Rent]]-IF(AND($G$37,$G$38,$G$38&lt;&gt;"",NOT(Cdlac[[#This Row],[Federal]]),Cdlac[[#This Row],[Preservation Rent]]&lt;&gt;""),Cdlac[[#This Row],[Preservation Rent]],Cdlac[[#This Row],[Restricted Rent]])),"")</f>
        <v/>
      </c>
      <c r="T39" s="1038" t="str">
        <f>IF(Cdlac[[#This Row],[Quantity]]&gt;0,AND(Application!AK745&lt;&gt;"N/A",Application!AK745&lt;&gt;"")*Cdlac[[#This Row],[Quantity]],"")</f>
        <v/>
      </c>
      <c r="U39" s="1038"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38" t="str">
        <f>IFERROR(MIN(4,MATCH(Application!B746,UnitSizes,0)-1),"")</f>
        <v/>
      </c>
      <c r="M40" s="1059">
        <f>Application!G746</f>
        <v>0</v>
      </c>
      <c r="N40" s="1065">
        <f>Application!AC746</f>
        <v>0</v>
      </c>
      <c r="O40" s="1065" t="str">
        <f>IF(Cdlac[[#This Row],[Quantity]]&gt;0,IF(Cdlac[[#This Row],[Federal]],30%,IF(AND(OR(NOT($G$38),$G$38=""),$G$43),40%,Cdlac[[#This Row],[iAMI]])),"")</f>
        <v/>
      </c>
      <c r="P40" s="1059" t="str" cm="1">
        <f t="array" ref="P40">IF(Cdlac[[#This Row],[Quantity]]&gt;0,INDEX(TcacRents,$P$18,Cdlac[[#This Row],[Bedrooms]]+1)*Cdlac[[#This Row],[AMI]],"")</f>
        <v/>
      </c>
      <c r="Q40" s="1156"/>
      <c r="R40" s="1059" t="str" cm="1">
        <f t="array" ref="R40">IF(Cdlac[[#This Row],[Quantity]]&gt;0,INDEX(HudFmrs,$P$18,Cdlac[[#This Row],[Bedrooms]]+1),"")</f>
        <v/>
      </c>
      <c r="S40" s="1059" t="str">
        <f>IF(Cdlac[[#This Row],[Quantity]]&gt;0,MAX(0,Cdlac[[#This Row],[Fair Market Rent]]-IF(AND($G$37,$G$38,$G$38&lt;&gt;"",NOT(Cdlac[[#This Row],[Federal]]),Cdlac[[#This Row],[Preservation Rent]]&lt;&gt;""),Cdlac[[#This Row],[Preservation Rent]],Cdlac[[#This Row],[Restricted Rent]])),"")</f>
        <v/>
      </c>
      <c r="T40" s="1038" t="str">
        <f>IF(Cdlac[[#This Row],[Quantity]]&gt;0,AND(Application!AK746&lt;&gt;"N/A",Application!AK746&lt;&gt;"")*Cdlac[[#This Row],[Quantity]],"")</f>
        <v/>
      </c>
      <c r="U40" s="1038"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38" t="str">
        <f>IFERROR(MIN(4,MATCH(Application!B747,UnitSizes,0)-1),"")</f>
        <v/>
      </c>
      <c r="M41" s="1059">
        <f>Application!G747</f>
        <v>0</v>
      </c>
      <c r="N41" s="1065">
        <f>Application!AC747</f>
        <v>0</v>
      </c>
      <c r="O41" s="1065" t="str">
        <f>IF(Cdlac[[#This Row],[Quantity]]&gt;0,IF(Cdlac[[#This Row],[Federal]],30%,IF(AND(OR(NOT($G$38),$G$38=""),$G$43),40%,Cdlac[[#This Row],[iAMI]])),"")</f>
        <v/>
      </c>
      <c r="P41" s="1059" t="str" cm="1">
        <f t="array" ref="P41">IF(Cdlac[[#This Row],[Quantity]]&gt;0,INDEX(TcacRents,$P$18,Cdlac[[#This Row],[Bedrooms]]+1)*Cdlac[[#This Row],[AMI]],"")</f>
        <v/>
      </c>
      <c r="Q41" s="1156"/>
      <c r="R41" s="1059" t="str" cm="1">
        <f t="array" ref="R41">IF(Cdlac[[#This Row],[Quantity]]&gt;0,INDEX(HudFmrs,$P$18,Cdlac[[#This Row],[Bedrooms]]+1),"")</f>
        <v/>
      </c>
      <c r="S41" s="1059" t="str">
        <f>IF(Cdlac[[#This Row],[Quantity]]&gt;0,MAX(0,Cdlac[[#This Row],[Fair Market Rent]]-IF(AND($G$37,$G$38,$G$38&lt;&gt;"",NOT(Cdlac[[#This Row],[Federal]]),Cdlac[[#This Row],[Preservation Rent]]&lt;&gt;""),Cdlac[[#This Row],[Preservation Rent]],Cdlac[[#This Row],[Restricted Rent]])),"")</f>
        <v/>
      </c>
      <c r="T41" s="1038" t="str">
        <f>IF(Cdlac[[#This Row],[Quantity]]&gt;0,AND(Application!AK747&lt;&gt;"N/A",Application!AK747&lt;&gt;"")*Cdlac[[#This Row],[Quantity]],"")</f>
        <v/>
      </c>
      <c r="U41" s="1038" t="b">
        <f>AND('Subsidy Contract Calculation'!F25&gt;0,OR('Subsidy Contract Calculation'!C25="Federal",'Subsidy Contract Calculation'!C25="Local - Approved by ED"),Cdlac[[#This Row],[Quantity]]&gt;0)</f>
        <v>0</v>
      </c>
    </row>
    <row r="42" spans="1:21" ht="15" customHeight="1">
      <c r="E42" s="1078" t="s">
        <v>1974</v>
      </c>
      <c r="G42" s="1113" cm="1">
        <f t="array" ref="G42">SUMPRODUCT(Cdlac[Quantity],Cdlac[iAMI],IF(Cdlac[Federal],0,1))/SUMIFS(Cdlac[Quantity],Cdlac[Federal],FALSE)</f>
        <v>0.6</v>
      </c>
      <c r="L42" s="1038" t="str">
        <f>IFERROR(MIN(4,MATCH(Application!B748,UnitSizes,0)-1),"")</f>
        <v/>
      </c>
      <c r="M42" s="1059">
        <f>Application!G748</f>
        <v>0</v>
      </c>
      <c r="N42" s="1065">
        <f>Application!AC748</f>
        <v>0</v>
      </c>
      <c r="O42" s="1065" t="str">
        <f>IF(Cdlac[[#This Row],[Quantity]]&gt;0,IF(Cdlac[[#This Row],[Federal]],30%,IF(AND(OR(NOT($G$38),$G$38=""),$G$43),40%,Cdlac[[#This Row],[iAMI]])),"")</f>
        <v/>
      </c>
      <c r="P42" s="1059" t="str" cm="1">
        <f t="array" ref="P42">IF(Cdlac[[#This Row],[Quantity]]&gt;0,INDEX(TcacRents,$P$18,Cdlac[[#This Row],[Bedrooms]]+1)*Cdlac[[#This Row],[AMI]],"")</f>
        <v/>
      </c>
      <c r="Q42" s="1156"/>
      <c r="R42" s="1059" t="str" cm="1">
        <f t="array" ref="R42">IF(Cdlac[[#This Row],[Quantity]]&gt;0,INDEX(HudFmrs,$P$18,Cdlac[[#This Row],[Bedrooms]]+1),"")</f>
        <v/>
      </c>
      <c r="S42" s="1059" t="str">
        <f>IF(Cdlac[[#This Row],[Quantity]]&gt;0,MAX(0,Cdlac[[#This Row],[Fair Market Rent]]-IF(AND($G$37,$G$38,$G$38&lt;&gt;"",NOT(Cdlac[[#This Row],[Federal]]),Cdlac[[#This Row],[Preservation Rent]]&lt;&gt;""),Cdlac[[#This Row],[Preservation Rent]],Cdlac[[#This Row],[Restricted Rent]])),"")</f>
        <v/>
      </c>
      <c r="T42" s="1038" t="str">
        <f>IF(Cdlac[[#This Row],[Quantity]]&gt;0,AND(Application!AK748&lt;&gt;"N/A",Application!AK748&lt;&gt;"")*Cdlac[[#This Row],[Quantity]],"")</f>
        <v/>
      </c>
      <c r="U42" s="1038" t="b">
        <f>AND('Subsidy Contract Calculation'!F26&gt;0,OR('Subsidy Contract Calculation'!C26="Federal",'Subsidy Contract Calculation'!C26="Local - Approved by ED"),Cdlac[[#This Row],[Quantity]]&gt;0)</f>
        <v>0</v>
      </c>
    </row>
    <row r="43" spans="1:21" ht="15" customHeight="1">
      <c r="E43" s="1078" t="s">
        <v>1969</v>
      </c>
      <c r="G43" s="1075" t="b">
        <f>G42&lt;40%</f>
        <v>0</v>
      </c>
      <c r="L43" s="1038" t="str">
        <f>IFERROR(MIN(4,MATCH(Application!B749,UnitSizes,0)-1),"")</f>
        <v/>
      </c>
      <c r="M43" s="1059">
        <f>Application!G749</f>
        <v>0</v>
      </c>
      <c r="N43" s="1065">
        <f>Application!AC749</f>
        <v>0</v>
      </c>
      <c r="O43" s="1065" t="str">
        <f>IF(Cdlac[[#This Row],[Quantity]]&gt;0,IF(Cdlac[[#This Row],[Federal]],30%,IF(AND(OR(NOT($G$38),$G$38=""),$G$43),40%,Cdlac[[#This Row],[iAMI]])),"")</f>
        <v/>
      </c>
      <c r="P43" s="1059" t="str" cm="1">
        <f t="array" ref="P43">IF(Cdlac[[#This Row],[Quantity]]&gt;0,INDEX(TcacRents,$P$18,Cdlac[[#This Row],[Bedrooms]]+1)*Cdlac[[#This Row],[AMI]],"")</f>
        <v/>
      </c>
      <c r="Q43" s="1156"/>
      <c r="R43" s="1059" t="str" cm="1">
        <f t="array" ref="R43">IF(Cdlac[[#This Row],[Quantity]]&gt;0,INDEX(HudFmrs,$P$18,Cdlac[[#This Row],[Bedrooms]]+1),"")</f>
        <v/>
      </c>
      <c r="S43" s="1059" t="str">
        <f>IF(Cdlac[[#This Row],[Quantity]]&gt;0,MAX(0,Cdlac[[#This Row],[Fair Market Rent]]-IF(AND($G$37,$G$38,$G$38&lt;&gt;"",NOT(Cdlac[[#This Row],[Federal]]),Cdlac[[#This Row],[Preservation Rent]]&lt;&gt;""),Cdlac[[#This Row],[Preservation Rent]],Cdlac[[#This Row],[Restricted Rent]])),"")</f>
        <v/>
      </c>
      <c r="T43" s="1038" t="str">
        <f>IF(Cdlac[[#This Row],[Quantity]]&gt;0,AND(Application!AK749&lt;&gt;"N/A",Application!AK749&lt;&gt;"")*Cdlac[[#This Row],[Quantity]],"")</f>
        <v/>
      </c>
      <c r="U43" s="1038" t="b">
        <f>AND('Subsidy Contract Calculation'!F27&gt;0,OR('Subsidy Contract Calculation'!C27="Federal",'Subsidy Contract Calculation'!C27="Local - Approved by ED"),Cdlac[[#This Row],[Quantity]]&gt;0)</f>
        <v>0</v>
      </c>
    </row>
    <row r="44" spans="1:21" ht="15" customHeight="1">
      <c r="L44" s="1038" t="str">
        <f>IFERROR(MIN(4,MATCH(Application!B750,UnitSizes,0)-1),"")</f>
        <v/>
      </c>
      <c r="M44" s="1059">
        <f>Application!G750</f>
        <v>0</v>
      </c>
      <c r="N44" s="1065">
        <f>Application!AC750</f>
        <v>0</v>
      </c>
      <c r="O44" s="1065" t="str">
        <f>IF(Cdlac[[#This Row],[Quantity]]&gt;0,IF(Cdlac[[#This Row],[Federal]],30%,IF(AND(OR(NOT($G$38),$G$38=""),$G$43),40%,Cdlac[[#This Row],[iAMI]])),"")</f>
        <v/>
      </c>
      <c r="P44" s="1059" t="str" cm="1">
        <f t="array" ref="P44">IF(Cdlac[[#This Row],[Quantity]]&gt;0,INDEX(TcacRents,$P$18,Cdlac[[#This Row],[Bedrooms]]+1)*Cdlac[[#This Row],[AMI]],"")</f>
        <v/>
      </c>
      <c r="Q44" s="1156"/>
      <c r="R44" s="1059" t="str" cm="1">
        <f t="array" ref="R44">IF(Cdlac[[#This Row],[Quantity]]&gt;0,INDEX(HudFmrs,$P$18,Cdlac[[#This Row],[Bedrooms]]+1),"")</f>
        <v/>
      </c>
      <c r="S44" s="1059" t="str">
        <f>IF(Cdlac[[#This Row],[Quantity]]&gt;0,MAX(0,Cdlac[[#This Row],[Fair Market Rent]]-IF(AND($G$37,$G$38,$G$38&lt;&gt;"",NOT(Cdlac[[#This Row],[Federal]]),Cdlac[[#This Row],[Preservation Rent]]&lt;&gt;""),Cdlac[[#This Row],[Preservation Rent]],Cdlac[[#This Row],[Restricted Rent]])),"")</f>
        <v/>
      </c>
      <c r="T44" s="1038" t="str">
        <f>IF(Cdlac[[#This Row],[Quantity]]&gt;0,AND(Application!AK750&lt;&gt;"N/A",Application!AK750&lt;&gt;"")*Cdlac[[#This Row],[Quantity]],"")</f>
        <v/>
      </c>
      <c r="U44" s="1038" t="b">
        <f>AND('Subsidy Contract Calculation'!F28&gt;0,OR('Subsidy Contract Calculation'!C28="Federal",'Subsidy Contract Calculation'!C28="Local - Approved by ED"),Cdlac[[#This Row],[Quantity]]&gt;0)</f>
        <v>0</v>
      </c>
    </row>
    <row r="45" spans="1:21" ht="15" customHeight="1">
      <c r="E45" s="1078" t="s">
        <v>1919</v>
      </c>
      <c r="G45" s="1072">
        <f>IFERROR(SUMPRODUCT(Cdlac[Quantity],Cdlac[Delta]),0)</f>
        <v>59812.800000000017</v>
      </c>
      <c r="L45" s="1038" t="str">
        <f>IFERROR(MIN(4,MATCH(Application!B751,UnitSizes,0)-1),"")</f>
        <v/>
      </c>
      <c r="M45" s="1059">
        <f>Application!G751</f>
        <v>0</v>
      </c>
      <c r="N45" s="1065">
        <f>Application!AC751</f>
        <v>0</v>
      </c>
      <c r="O45" s="1065" t="str">
        <f>IF(Cdlac[[#This Row],[Quantity]]&gt;0,IF(Cdlac[[#This Row],[Federal]],30%,IF(AND(OR(NOT($G$38),$G$38=""),$G$43),40%,Cdlac[[#This Row],[iAMI]])),"")</f>
        <v/>
      </c>
      <c r="P45" s="1059" t="str" cm="1">
        <f t="array" ref="P45">IF(Cdlac[[#This Row],[Quantity]]&gt;0,INDEX(TcacRents,$P$18,Cdlac[[#This Row],[Bedrooms]]+1)*Cdlac[[#This Row],[AMI]],"")</f>
        <v/>
      </c>
      <c r="Q45" s="1156"/>
      <c r="R45" s="1059" t="str" cm="1">
        <f t="array" ref="R45">IF(Cdlac[[#This Row],[Quantity]]&gt;0,INDEX(HudFmrs,$P$18,Cdlac[[#This Row],[Bedrooms]]+1),"")</f>
        <v/>
      </c>
      <c r="S45" s="1059" t="str">
        <f>IF(Cdlac[[#This Row],[Quantity]]&gt;0,MAX(0,Cdlac[[#This Row],[Fair Market Rent]]-IF(AND($G$37,$G$38,$G$38&lt;&gt;"",NOT(Cdlac[[#This Row],[Federal]]),Cdlac[[#This Row],[Preservation Rent]]&lt;&gt;""),Cdlac[[#This Row],[Preservation Rent]],Cdlac[[#This Row],[Restricted Rent]])),"")</f>
        <v/>
      </c>
      <c r="T45" s="1038" t="str">
        <f>IF(Cdlac[[#This Row],[Quantity]]&gt;0,AND(Application!AK751&lt;&gt;"N/A",Application!AK751&lt;&gt;"")*Cdlac[[#This Row],[Quantity]],"")</f>
        <v/>
      </c>
      <c r="U45" s="1038" t="b">
        <f>AND('Subsidy Contract Calculation'!F29&gt;0,OR('Subsidy Contract Calculation'!C29="Federal",'Subsidy Contract Calculation'!C29="Local - Approved by ED"),Cdlac[[#This Row],[Quantity]]&gt;0)</f>
        <v>0</v>
      </c>
    </row>
    <row r="46" spans="1:21" ht="15" customHeight="1">
      <c r="E46" s="1110" t="s">
        <v>1975</v>
      </c>
      <c r="F46" s="1106" t="s">
        <v>1963</v>
      </c>
      <c r="G46" s="1114">
        <f>12*15</f>
        <v>180</v>
      </c>
      <c r="L46" s="1038" t="str">
        <f>IFERROR(MIN(4,MATCH(Application!B752,UnitSizes,0)-1),"")</f>
        <v/>
      </c>
      <c r="M46" s="1059">
        <f>Application!G752</f>
        <v>0</v>
      </c>
      <c r="N46" s="1065">
        <f>Application!AC752</f>
        <v>0</v>
      </c>
      <c r="O46" s="1065" t="str">
        <f>IF(Cdlac[[#This Row],[Quantity]]&gt;0,IF(Cdlac[[#This Row],[Federal]],30%,IF(AND(OR(NOT($G$38),$G$38=""),$G$43),40%,Cdlac[[#This Row],[iAMI]])),"")</f>
        <v/>
      </c>
      <c r="P46" s="1059" t="str" cm="1">
        <f t="array" ref="P46">IF(Cdlac[[#This Row],[Quantity]]&gt;0,INDEX(TcacRents,$P$18,Cdlac[[#This Row],[Bedrooms]]+1)*Cdlac[[#This Row],[AMI]],"")</f>
        <v/>
      </c>
      <c r="Q46" s="1156"/>
      <c r="R46" s="1059" t="str" cm="1">
        <f t="array" ref="R46">IF(Cdlac[[#This Row],[Quantity]]&gt;0,INDEX(HudFmrs,$P$18,Cdlac[[#This Row],[Bedrooms]]+1),"")</f>
        <v/>
      </c>
      <c r="S46" s="1059" t="str">
        <f>IF(Cdlac[[#This Row],[Quantity]]&gt;0,MAX(0,Cdlac[[#This Row],[Fair Market Rent]]-IF(AND($G$37,$G$38,$G$38&lt;&gt;"",NOT(Cdlac[[#This Row],[Federal]]),Cdlac[[#This Row],[Preservation Rent]]&lt;&gt;""),Cdlac[[#This Row],[Preservation Rent]],Cdlac[[#This Row],[Restricted Rent]])),"")</f>
        <v/>
      </c>
      <c r="T46" s="1038" t="str">
        <f>IF(Cdlac[[#This Row],[Quantity]]&gt;0,AND(Application!AK752&lt;&gt;"N/A",Application!AK752&lt;&gt;"")*Cdlac[[#This Row],[Quantity]],"")</f>
        <v/>
      </c>
      <c r="U46" s="1038" t="b">
        <f>AND('Subsidy Contract Calculation'!F30&gt;0,OR('Subsidy Contract Calculation'!C30="Federal",'Subsidy Contract Calculation'!C30="Local - Approved by ED"),Cdlac[[#This Row],[Quantity]]&gt;0)</f>
        <v>0</v>
      </c>
    </row>
    <row r="47" spans="1:21" ht="15" customHeight="1">
      <c r="E47" s="1115" t="s">
        <v>1914</v>
      </c>
      <c r="F47" s="1040"/>
      <c r="G47" s="1116">
        <f>G45*G46</f>
        <v>10766304.000000004</v>
      </c>
      <c r="L47" s="1038" t="str">
        <f>IFERROR(MIN(4,MATCH(Application!B753,UnitSizes,0)-1),"")</f>
        <v/>
      </c>
      <c r="M47" s="1059">
        <f>Application!G753</f>
        <v>0</v>
      </c>
      <c r="N47" s="1065">
        <f>Application!AC753</f>
        <v>0</v>
      </c>
      <c r="O47" s="1065" t="str">
        <f>IF(Cdlac[[#This Row],[Quantity]]&gt;0,IF(Cdlac[[#This Row],[Federal]],30%,IF(AND(OR(NOT($G$38),$G$38=""),$G$43),40%,Cdlac[[#This Row],[iAMI]])),"")</f>
        <v/>
      </c>
      <c r="P47" s="1059" t="str" cm="1">
        <f t="array" ref="P47">IF(Cdlac[[#This Row],[Quantity]]&gt;0,INDEX(TcacRents,$P$18,Cdlac[[#This Row],[Bedrooms]]+1)*Cdlac[[#This Row],[AMI]],"")</f>
        <v/>
      </c>
      <c r="Q47" s="1156"/>
      <c r="R47" s="1059" t="str" cm="1">
        <f t="array" ref="R47">IF(Cdlac[[#This Row],[Quantity]]&gt;0,INDEX(HudFmrs,$P$18,Cdlac[[#This Row],[Bedrooms]]+1),"")</f>
        <v/>
      </c>
      <c r="S47" s="1059" t="str">
        <f>IF(Cdlac[[#This Row],[Quantity]]&gt;0,MAX(0,Cdlac[[#This Row],[Fair Market Rent]]-IF(AND($G$37,$G$38,$G$38&lt;&gt;"",NOT(Cdlac[[#This Row],[Federal]]),Cdlac[[#This Row],[Preservation Rent]]&lt;&gt;""),Cdlac[[#This Row],[Preservation Rent]],Cdlac[[#This Row],[Restricted Rent]])),"")</f>
        <v/>
      </c>
      <c r="T47" s="1038" t="str">
        <f>IF(Cdlac[[#This Row],[Quantity]]&gt;0,AND(Application!AK753&lt;&gt;"N/A",Application!AK753&lt;&gt;"")*Cdlac[[#This Row],[Quantity]],"")</f>
        <v/>
      </c>
      <c r="U47" s="1038" t="b">
        <f>AND('Subsidy Contract Calculation'!F31&gt;0,OR('Subsidy Contract Calculation'!C31="Federal",'Subsidy Contract Calculation'!C31="Local - Approved by ED"),Cdlac[[#This Row],[Quantity]]&gt;0)</f>
        <v>0</v>
      </c>
    </row>
    <row r="48" spans="1:21" ht="15" customHeight="1">
      <c r="L48" s="1038" t="str">
        <f>IFERROR(MIN(4,MATCH(Application!B754,UnitSizes,0)-1),"")</f>
        <v/>
      </c>
      <c r="M48" s="1059">
        <f>Application!G754</f>
        <v>0</v>
      </c>
      <c r="N48" s="1065">
        <f>Application!AC754</f>
        <v>0</v>
      </c>
      <c r="O48" s="1065" t="str">
        <f>IF(Cdlac[[#This Row],[Quantity]]&gt;0,IF(Cdlac[[#This Row],[Federal]],30%,IF(AND(OR(NOT($G$38),$G$38=""),$G$43),40%,Cdlac[[#This Row],[iAMI]])),"")</f>
        <v/>
      </c>
      <c r="P48" s="1059" t="str" cm="1">
        <f t="array" ref="P48">IF(Cdlac[[#This Row],[Quantity]]&gt;0,INDEX(TcacRents,$P$18,Cdlac[[#This Row],[Bedrooms]]+1)*Cdlac[[#This Row],[AMI]],"")</f>
        <v/>
      </c>
      <c r="Q48" s="1156"/>
      <c r="R48" s="1059" t="str" cm="1">
        <f t="array" ref="R48">IF(Cdlac[[#This Row],[Quantity]]&gt;0,INDEX(HudFmrs,$P$18,Cdlac[[#This Row],[Bedrooms]]+1),"")</f>
        <v/>
      </c>
      <c r="S48" s="1059" t="str">
        <f>IF(Cdlac[[#This Row],[Quantity]]&gt;0,MAX(0,Cdlac[[#This Row],[Fair Market Rent]]-IF(AND($G$37,$G$38,$G$38&lt;&gt;"",NOT(Cdlac[[#This Row],[Federal]]),Cdlac[[#This Row],[Preservation Rent]]&lt;&gt;""),Cdlac[[#This Row],[Preservation Rent]],Cdlac[[#This Row],[Restricted Rent]])),"")</f>
        <v/>
      </c>
      <c r="T48" s="1038" t="str">
        <f>IF(Cdlac[[#This Row],[Quantity]]&gt;0,AND(Application!AK754&lt;&gt;"N/A",Application!AK754&lt;&gt;"")*Cdlac[[#This Row],[Quantity]],"")</f>
        <v/>
      </c>
      <c r="U48" s="1038" t="b">
        <f>AND('Subsidy Contract Calculation'!F32&gt;0,OR('Subsidy Contract Calculation'!C32="Federal",'Subsidy Contract Calculation'!C32="Local - Approved by ED"),Cdlac[[#This Row],[Quantity]]&gt;0)</f>
        <v>0</v>
      </c>
    </row>
    <row r="49" spans="2:21" ht="15" customHeight="1">
      <c r="B49" s="1060" t="str">
        <f>B11&amp;": "&amp;B12</f>
        <v>C. Population Benefit: (i) Extremely Low Income Benefit</v>
      </c>
      <c r="C49" s="1061"/>
      <c r="D49" s="1061"/>
      <c r="E49" s="1061"/>
      <c r="F49" s="1061"/>
      <c r="G49" s="1061"/>
      <c r="H49" s="1061"/>
      <c r="I49" s="1062"/>
      <c r="L49" s="1038" t="str">
        <f>IFERROR(MIN(4,MATCH(Application!B755,UnitSizes,0)-1),"")</f>
        <v/>
      </c>
      <c r="M49" s="1059">
        <f>Application!G755</f>
        <v>0</v>
      </c>
      <c r="N49" s="1065">
        <f>Application!AC755</f>
        <v>0</v>
      </c>
      <c r="O49" s="1065" t="str">
        <f>IF(Cdlac[[#This Row],[Quantity]]&gt;0,IF(Cdlac[[#This Row],[Federal]],30%,IF(AND(OR(NOT($G$38),$G$38=""),$G$43),40%,Cdlac[[#This Row],[iAMI]])),"")</f>
        <v/>
      </c>
      <c r="P49" s="1059" t="str" cm="1">
        <f t="array" ref="P49">IF(Cdlac[[#This Row],[Quantity]]&gt;0,INDEX(TcacRents,$P$18,Cdlac[[#This Row],[Bedrooms]]+1)*Cdlac[[#This Row],[AMI]],"")</f>
        <v/>
      </c>
      <c r="Q49" s="1156"/>
      <c r="R49" s="1059" t="str" cm="1">
        <f t="array" ref="R49">IF(Cdlac[[#This Row],[Quantity]]&gt;0,INDEX(HudFmrs,$P$18,Cdlac[[#This Row],[Bedrooms]]+1),"")</f>
        <v/>
      </c>
      <c r="S49" s="1059" t="str">
        <f>IF(Cdlac[[#This Row],[Quantity]]&gt;0,MAX(0,Cdlac[[#This Row],[Fair Market Rent]]-IF(AND($G$37,$G$38,$G$38&lt;&gt;"",NOT(Cdlac[[#This Row],[Federal]]),Cdlac[[#This Row],[Preservation Rent]]&lt;&gt;""),Cdlac[[#This Row],[Preservation Rent]],Cdlac[[#This Row],[Restricted Rent]])),"")</f>
        <v/>
      </c>
      <c r="T49" s="1038" t="str">
        <f>IF(Cdlac[[#This Row],[Quantity]]&gt;0,AND(Application!AK755&lt;&gt;"N/A",Application!AK755&lt;&gt;"")*Cdlac[[#This Row],[Quantity]],"")</f>
        <v/>
      </c>
      <c r="U49" s="1038" t="b">
        <f>AND('Subsidy Contract Calculation'!F33&gt;0,OR('Subsidy Contract Calculation'!C33="Federal",'Subsidy Contract Calculation'!C33="Local - Approved by ED"),Cdlac[[#This Row],[Quantity]]&gt;0)</f>
        <v>0</v>
      </c>
    </row>
    <row r="50" spans="2:21" ht="15" customHeight="1">
      <c r="L50" s="1038" t="str">
        <f>IFERROR(MIN(4,MATCH(Application!B756,UnitSizes,0)-1),"")</f>
        <v/>
      </c>
      <c r="M50" s="1059">
        <f>Application!G756</f>
        <v>0</v>
      </c>
      <c r="N50" s="1065">
        <f>Application!AC756</f>
        <v>0</v>
      </c>
      <c r="O50" s="1065" t="str">
        <f>IF(Cdlac[[#This Row],[Quantity]]&gt;0,IF(Cdlac[[#This Row],[Federal]],30%,IF(AND(OR(NOT($G$38),$G$38=""),$G$43),40%,Cdlac[[#This Row],[iAMI]])),"")</f>
        <v/>
      </c>
      <c r="P50" s="1059" t="str" cm="1">
        <f t="array" ref="P50">IF(Cdlac[[#This Row],[Quantity]]&gt;0,INDEX(TcacRents,$P$18,Cdlac[[#This Row],[Bedrooms]]+1)*Cdlac[[#This Row],[AMI]],"")</f>
        <v/>
      </c>
      <c r="Q50" s="1156"/>
      <c r="R50" s="1059" t="str" cm="1">
        <f t="array" ref="R50">IF(Cdlac[[#This Row],[Quantity]]&gt;0,INDEX(HudFmrs,$P$18,Cdlac[[#This Row],[Bedrooms]]+1),"")</f>
        <v/>
      </c>
      <c r="S50" s="1059" t="str">
        <f>IF(Cdlac[[#This Row],[Quantity]]&gt;0,MAX(0,Cdlac[[#This Row],[Fair Market Rent]]-IF(AND($G$37,$G$38,$G$38&lt;&gt;"",NOT(Cdlac[[#This Row],[Federal]]),Cdlac[[#This Row],[Preservation Rent]]&lt;&gt;""),Cdlac[[#This Row],[Preservation Rent]],Cdlac[[#This Row],[Restricted Rent]])),"")</f>
        <v/>
      </c>
      <c r="T50" s="1038" t="str">
        <f>IF(Cdlac[[#This Row],[Quantity]]&gt;0,AND(Application!AK756&lt;&gt;"N/A",Application!AK756&lt;&gt;"")*Cdlac[[#This Row],[Quantity]],"")</f>
        <v/>
      </c>
      <c r="U50" s="1038" t="b">
        <f>AND('Subsidy Contract Calculation'!F34&gt;0,OR('Subsidy Contract Calculation'!C34="Federal",'Subsidy Contract Calculation'!C34="Local - Approved by ED"),Cdlac[[#This Row],[Quantity]]&gt;0)</f>
        <v>0</v>
      </c>
    </row>
    <row r="51" spans="2:21" ht="15" customHeight="1">
      <c r="E51" s="1110" t="s">
        <v>1966</v>
      </c>
      <c r="G51" s="1073">
        <f>SUMIFS(Cdlac[Quantity],Cdlac[iAMI],"&lt;=30%")</f>
        <v>12</v>
      </c>
      <c r="L51" s="1038" t="str">
        <f>IFERROR(MIN(4,MATCH(Application!B757,UnitSizes,0)-1),"")</f>
        <v/>
      </c>
      <c r="M51" s="1059">
        <f>Application!G757</f>
        <v>0</v>
      </c>
      <c r="N51" s="1065">
        <f>Application!AC757</f>
        <v>0</v>
      </c>
      <c r="O51" s="1065" t="str">
        <f>IF(Cdlac[[#This Row],[Quantity]]&gt;0,IF(Cdlac[[#This Row],[Federal]],30%,IF(AND(OR(NOT($G$38),$G$38=""),$G$43),40%,Cdlac[[#This Row],[iAMI]])),"")</f>
        <v/>
      </c>
      <c r="P51" s="1059" t="str" cm="1">
        <f t="array" ref="P51">IF(Cdlac[[#This Row],[Quantity]]&gt;0,INDEX(TcacRents,$P$18,Cdlac[[#This Row],[Bedrooms]]+1)*Cdlac[[#This Row],[AMI]],"")</f>
        <v/>
      </c>
      <c r="Q51" s="1156"/>
      <c r="R51" s="1059" t="str" cm="1">
        <f t="array" ref="R51">IF(Cdlac[[#This Row],[Quantity]]&gt;0,INDEX(HudFmrs,$P$18,Cdlac[[#This Row],[Bedrooms]]+1),"")</f>
        <v/>
      </c>
      <c r="S51" s="1059" t="str">
        <f>IF(Cdlac[[#This Row],[Quantity]]&gt;0,MAX(0,Cdlac[[#This Row],[Fair Market Rent]]-IF(AND($G$37,$G$38,$G$38&lt;&gt;"",NOT(Cdlac[[#This Row],[Federal]]),Cdlac[[#This Row],[Preservation Rent]]&lt;&gt;""),Cdlac[[#This Row],[Preservation Rent]],Cdlac[[#This Row],[Restricted Rent]])),"")</f>
        <v/>
      </c>
      <c r="T51" s="1038" t="str">
        <f>IF(Cdlac[[#This Row],[Quantity]]&gt;0,AND(Application!AK757&lt;&gt;"N/A",Application!AK757&lt;&gt;"")*Cdlac[[#This Row],[Quantity]],"")</f>
        <v/>
      </c>
      <c r="U51" s="1038" t="b">
        <f>AND('Subsidy Contract Calculation'!F35&gt;0,OR('Subsidy Contract Calculation'!C35="Federal",'Subsidy Contract Calculation'!C35="Local - Approved by ED"),Cdlac[[#This Row],[Quantity]]&gt;0)</f>
        <v>0</v>
      </c>
    </row>
    <row r="52" spans="2:21" ht="15" customHeight="1">
      <c r="E52" s="1110" t="s">
        <v>1965</v>
      </c>
      <c r="G52" s="1073">
        <f>ROUNDDOWN(E29*50%,0)</f>
        <v>60</v>
      </c>
      <c r="L52" s="1038" t="str">
        <f>IFERROR(MIN(4,MATCH(Application!B758,UnitSizes,0)-1),"")</f>
        <v/>
      </c>
      <c r="M52" s="1059">
        <f>Application!G758</f>
        <v>0</v>
      </c>
      <c r="N52" s="1065">
        <f>Application!AC758</f>
        <v>0</v>
      </c>
      <c r="O52" s="1065" t="str">
        <f>IF(Cdlac[[#This Row],[Quantity]]&gt;0,IF(Cdlac[[#This Row],[Federal]],30%,IF(AND(OR(NOT($G$38),$G$38=""),$G$43),40%,Cdlac[[#This Row],[iAMI]])),"")</f>
        <v/>
      </c>
      <c r="P52" s="1059" t="str" cm="1">
        <f t="array" ref="P52">IF(Cdlac[[#This Row],[Quantity]]&gt;0,INDEX(TcacRents,$P$18,Cdlac[[#This Row],[Bedrooms]]+1)*Cdlac[[#This Row],[AMI]],"")</f>
        <v/>
      </c>
      <c r="Q52" s="1156"/>
      <c r="R52" s="1059" t="str" cm="1">
        <f t="array" ref="R52">IF(Cdlac[[#This Row],[Quantity]]&gt;0,INDEX(HudFmrs,$P$18,Cdlac[[#This Row],[Bedrooms]]+1),"")</f>
        <v/>
      </c>
      <c r="S52" s="1059" t="str">
        <f>IF(Cdlac[[#This Row],[Quantity]]&gt;0,MAX(0,Cdlac[[#This Row],[Fair Market Rent]]-IF(AND($G$37,$G$38,$G$38&lt;&gt;"",NOT(Cdlac[[#This Row],[Federal]]),Cdlac[[#This Row],[Preservation Rent]]&lt;&gt;""),Cdlac[[#This Row],[Preservation Rent]],Cdlac[[#This Row],[Restricted Rent]])),"")</f>
        <v/>
      </c>
      <c r="T52" s="1038" t="str">
        <f>IF(Cdlac[[#This Row],[Quantity]]&gt;0,AND(Application!AK758&lt;&gt;"N/A",Application!AK758&lt;&gt;"")*Cdlac[[#This Row],[Quantity]],"")</f>
        <v/>
      </c>
      <c r="U52" s="1038" t="b">
        <f>AND('Subsidy Contract Calculation'!F36&gt;0,OR('Subsidy Contract Calculation'!C36="Federal",'Subsidy Contract Calculation'!C36="Local - Approved by ED"),Cdlac[[#This Row],[Quantity]]&gt;0)</f>
        <v>0</v>
      </c>
    </row>
    <row r="53" spans="2:21" ht="15" customHeight="1">
      <c r="E53" s="1110"/>
      <c r="G53" s="1073"/>
      <c r="L53" s="1038" t="str">
        <f>IFERROR(MIN(4,MATCH(Application!B759,UnitSizes,0)-1),"")</f>
        <v/>
      </c>
      <c r="M53" s="1059">
        <f>Application!G759</f>
        <v>0</v>
      </c>
      <c r="N53" s="1065">
        <f>Application!AC759</f>
        <v>0</v>
      </c>
      <c r="O53" s="1065" t="str">
        <f>IF(Cdlac[[#This Row],[Quantity]]&gt;0,IF(Cdlac[[#This Row],[Federal]],30%,IF(AND(OR(NOT($G$38),$G$38=""),$G$43),40%,Cdlac[[#This Row],[iAMI]])),"")</f>
        <v/>
      </c>
      <c r="P53" s="1059" t="str" cm="1">
        <f t="array" ref="P53">IF(Cdlac[[#This Row],[Quantity]]&gt;0,INDEX(TcacRents,$P$18,Cdlac[[#This Row],[Bedrooms]]+1)*Cdlac[[#This Row],[AMI]],"")</f>
        <v/>
      </c>
      <c r="Q53" s="1156"/>
      <c r="R53" s="1059" t="str" cm="1">
        <f t="array" ref="R53">IF(Cdlac[[#This Row],[Quantity]]&gt;0,INDEX(HudFmrs,$P$18,Cdlac[[#This Row],[Bedrooms]]+1),"")</f>
        <v/>
      </c>
      <c r="S53" s="1059" t="str">
        <f>IF(Cdlac[[#This Row],[Quantity]]&gt;0,MAX(0,Cdlac[[#This Row],[Fair Market Rent]]-IF(AND($G$37,$G$38,$G$38&lt;&gt;"",NOT(Cdlac[[#This Row],[Federal]]),Cdlac[[#This Row],[Preservation Rent]]&lt;&gt;""),Cdlac[[#This Row],[Preservation Rent]],Cdlac[[#This Row],[Restricted Rent]])),"")</f>
        <v/>
      </c>
      <c r="T53" s="1038" t="str">
        <f>IF(Cdlac[[#This Row],[Quantity]]&gt;0,AND(Application!AK759&lt;&gt;"N/A",Application!AK759&lt;&gt;"")*Cdlac[[#This Row],[Quantity]],"")</f>
        <v/>
      </c>
      <c r="U53" s="1038" t="b">
        <f>AND('Subsidy Contract Calculation'!F37&gt;0,OR('Subsidy Contract Calculation'!C37="Federal",'Subsidy Contract Calculation'!C37="Local - Approved by ED"),Cdlac[[#This Row],[Quantity]]&gt;0)</f>
        <v>0</v>
      </c>
    </row>
    <row r="54" spans="2:21" ht="15" customHeight="1">
      <c r="E54" s="1110" t="s">
        <v>1925</v>
      </c>
      <c r="G54" s="1107">
        <f>MIN(G51:G52)</f>
        <v>12</v>
      </c>
      <c r="L54" s="1038" t="str">
        <f>IFERROR(MIN(4,MATCH(Application!B760,UnitSizes,0)-1),"")</f>
        <v/>
      </c>
      <c r="M54" s="1059">
        <f>Application!G760</f>
        <v>0</v>
      </c>
      <c r="N54" s="1065">
        <f>Application!AC760</f>
        <v>0</v>
      </c>
      <c r="O54" s="1065" t="str">
        <f>IF(Cdlac[[#This Row],[Quantity]]&gt;0,IF(Cdlac[[#This Row],[Federal]],30%,IF(AND(OR(NOT($G$38),$G$38=""),$G$43),40%,Cdlac[[#This Row],[iAMI]])),"")</f>
        <v/>
      </c>
      <c r="P54" s="1059" t="str" cm="1">
        <f t="array" ref="P54">IF(Cdlac[[#This Row],[Quantity]]&gt;0,INDEX(TcacRents,$P$18,Cdlac[[#This Row],[Bedrooms]]+1)*Cdlac[[#This Row],[AMI]],"")</f>
        <v/>
      </c>
      <c r="Q54" s="1156"/>
      <c r="R54" s="1059" t="str" cm="1">
        <f t="array" ref="R54">IF(Cdlac[[#This Row],[Quantity]]&gt;0,INDEX(HudFmrs,$P$18,Cdlac[[#This Row],[Bedrooms]]+1),"")</f>
        <v/>
      </c>
      <c r="S54" s="1059" t="str">
        <f>IF(Cdlac[[#This Row],[Quantity]]&gt;0,MAX(0,Cdlac[[#This Row],[Fair Market Rent]]-IF(AND($G$37,$G$38,$G$38&lt;&gt;"",NOT(Cdlac[[#This Row],[Federal]]),Cdlac[[#This Row],[Preservation Rent]]&lt;&gt;""),Cdlac[[#This Row],[Preservation Rent]],Cdlac[[#This Row],[Restricted Rent]])),"")</f>
        <v/>
      </c>
      <c r="T54" s="1038" t="str">
        <f>IF(Cdlac[[#This Row],[Quantity]]&gt;0,AND(Application!AK760&lt;&gt;"N/A",Application!AK760&lt;&gt;"")*Cdlac[[#This Row],[Quantity]],"")</f>
        <v/>
      </c>
      <c r="U54" s="1038" t="b">
        <f>AND('Subsidy Contract Calculation'!F38&gt;0,OR('Subsidy Contract Calculation'!C38="Federal",'Subsidy Contract Calculation'!C38="Local - Approved by ED"),Cdlac[[#This Row],[Quantity]]&gt;0)</f>
        <v>0</v>
      </c>
    </row>
    <row r="55" spans="2:21" ht="15" customHeight="1">
      <c r="E55" s="1110" t="s">
        <v>1915</v>
      </c>
      <c r="F55" s="1106" t="s">
        <v>1963</v>
      </c>
      <c r="G55" s="1117">
        <v>20000</v>
      </c>
      <c r="M55" s="1059"/>
      <c r="N55" s="1065"/>
      <c r="O55" s="1065"/>
      <c r="P55" s="1059"/>
      <c r="Q55" s="1156"/>
      <c r="R55" s="1059"/>
      <c r="S55" s="1059"/>
    </row>
    <row r="56" spans="2:21" ht="15" customHeight="1">
      <c r="E56" s="1111" t="s">
        <v>1947</v>
      </c>
      <c r="F56" s="1040"/>
      <c r="G56" s="1116">
        <f>G54*G55</f>
        <v>240000</v>
      </c>
    </row>
    <row r="57" spans="2:21" ht="15" customHeight="1"/>
    <row r="58" spans="2:21" ht="15" customHeight="1">
      <c r="B58" s="1060" t="str">
        <f>B11&amp;": "&amp;B13</f>
        <v>C. Population Benefit: (ii) Special Populations Benefit</v>
      </c>
      <c r="C58" s="1061"/>
      <c r="D58" s="1061"/>
      <c r="E58" s="1061"/>
      <c r="F58" s="1061"/>
      <c r="G58" s="1061"/>
      <c r="H58" s="1061"/>
      <c r="I58" s="1062"/>
    </row>
    <row r="59" spans="2:21" ht="15" customHeight="1"/>
    <row r="60" spans="2:21" ht="15" customHeight="1">
      <c r="E60" s="1110" t="s">
        <v>1964</v>
      </c>
      <c r="G60" s="1201">
        <f>T18</f>
        <v>0</v>
      </c>
    </row>
    <row r="61" spans="2:21" ht="15" customHeight="1">
      <c r="E61" s="1110" t="s">
        <v>1965</v>
      </c>
      <c r="G61" s="1107">
        <f>ROUNDDOWN(E29*50%,0)</f>
        <v>60</v>
      </c>
    </row>
    <row r="62" spans="2:21" ht="15" customHeight="1">
      <c r="E62" s="1110"/>
      <c r="G62" s="1118"/>
    </row>
    <row r="63" spans="2:21" ht="15" customHeight="1">
      <c r="E63" s="1110" t="s">
        <v>1925</v>
      </c>
      <c r="G63" s="1107">
        <f>MIN(G60:G61)</f>
        <v>0</v>
      </c>
    </row>
    <row r="64" spans="2:21" ht="15" customHeight="1">
      <c r="E64" s="1110" t="s">
        <v>1915</v>
      </c>
      <c r="F64" s="1106" t="s">
        <v>1963</v>
      </c>
      <c r="G64" s="1117">
        <v>10000</v>
      </c>
    </row>
    <row r="65" spans="5:7" ht="15" customHeight="1">
      <c r="E65" s="1111" t="s">
        <v>1948</v>
      </c>
      <c r="F65" s="1040"/>
      <c r="G65" s="1116">
        <f>G63*G64</f>
        <v>0</v>
      </c>
    </row>
    <row r="66" spans="5:7" ht="15" customHeight="1">
      <c r="E66" s="1111"/>
      <c r="F66" s="1040"/>
      <c r="G66" s="1116"/>
    </row>
    <row r="67" spans="5:7" ht="15" customHeight="1">
      <c r="E67" s="1078" t="s">
        <v>2570</v>
      </c>
      <c r="G67" s="1038" t="b">
        <f>Application!V227="Yes"</f>
        <v>0</v>
      </c>
    </row>
    <row r="68" spans="5:7" ht="15" customHeight="1">
      <c r="E68" s="1078" t="s">
        <v>2571</v>
      </c>
      <c r="G68" s="1201">
        <f>SUMIF(Application!AK726:AK760,"Homeless",Application!G726:G760)</f>
        <v>0</v>
      </c>
    </row>
    <row r="69" spans="5:7" ht="15" customHeight="1">
      <c r="E69" s="1078"/>
    </row>
    <row r="70" spans="5:7" ht="15" customHeight="1">
      <c r="E70" s="1078" t="s">
        <v>2572</v>
      </c>
      <c r="G70" s="1202"/>
    </row>
    <row r="71" spans="5:7" ht="15" customHeight="1">
      <c r="E71" s="1078" t="s">
        <v>2573</v>
      </c>
      <c r="G71" s="1202"/>
    </row>
    <row r="72" spans="5:7" ht="15" customHeight="1">
      <c r="E72" s="1078" t="s">
        <v>2574</v>
      </c>
      <c r="G72" s="1201">
        <f>IF(G71=0,0,(G70/G71)*100000)</f>
        <v>0</v>
      </c>
    </row>
    <row r="73" spans="5:7" ht="15" customHeight="1">
      <c r="E73" s="1078" t="s">
        <v>2575</v>
      </c>
      <c r="G73" s="1202"/>
    </row>
    <row r="74" spans="5:7" ht="15" customHeight="1">
      <c r="E74" s="1078" t="s">
        <v>2576</v>
      </c>
      <c r="G74" s="1202"/>
    </row>
    <row r="75" spans="5:7" ht="15" customHeight="1">
      <c r="E75" s="1078" t="s">
        <v>2577</v>
      </c>
      <c r="G75" s="1201">
        <f>IF(G74=0,0,(G73/G74)*100000)</f>
        <v>0</v>
      </c>
    </row>
    <row r="76" spans="5:7" ht="15" customHeight="1">
      <c r="E76" s="1111"/>
      <c r="F76" s="1040"/>
      <c r="G76" s="1116"/>
    </row>
    <row r="77" spans="5:7" ht="15" customHeight="1">
      <c r="E77" s="1110" t="s">
        <v>1925</v>
      </c>
      <c r="G77" s="1107">
        <f>IF(OR(G75&gt;G72,G71&lt;100000),G75*G68,G72*G68)</f>
        <v>0</v>
      </c>
    </row>
    <row r="78" spans="5:7" ht="15" customHeight="1">
      <c r="E78" s="1110" t="s">
        <v>1915</v>
      </c>
      <c r="F78" s="1106" t="s">
        <v>1963</v>
      </c>
      <c r="G78" s="1117">
        <v>100</v>
      </c>
    </row>
    <row r="79" spans="5:7" ht="15" customHeight="1">
      <c r="E79" s="1111" t="s">
        <v>1948</v>
      </c>
      <c r="F79" s="1040"/>
      <c r="G79" s="1116">
        <f>G77*G78</f>
        <v>0</v>
      </c>
    </row>
    <row r="80" spans="5:7" ht="15" customHeight="1">
      <c r="E80" s="1111"/>
      <c r="F80" s="1040"/>
      <c r="G80" s="1116"/>
    </row>
    <row r="81" spans="2:14" ht="15" customHeight="1">
      <c r="B81" s="1060" t="str">
        <f>B14&amp;": "&amp;B15</f>
        <v>D. Location Benefit: (i) Resource Area Benefit</v>
      </c>
      <c r="C81" s="1061"/>
      <c r="D81" s="1061"/>
      <c r="E81" s="1061"/>
      <c r="F81" s="1061"/>
      <c r="G81" s="1061"/>
      <c r="H81" s="1061"/>
      <c r="I81" s="1062"/>
    </row>
    <row r="82" spans="2:14" ht="15" customHeight="1" thickBot="1"/>
    <row r="83" spans="2:14" ht="15" customHeight="1">
      <c r="C83" s="1071" t="s">
        <v>1951</v>
      </c>
      <c r="G83" s="1037" t="s">
        <v>545</v>
      </c>
      <c r="L83" s="2682" t="s">
        <v>1940</v>
      </c>
      <c r="M83" s="2683"/>
      <c r="N83" s="1124">
        <v>30000</v>
      </c>
    </row>
    <row r="84" spans="2:14" ht="15" customHeight="1">
      <c r="C84" s="1071" t="s">
        <v>1952</v>
      </c>
      <c r="G84" s="1075" t="str">
        <f>IF(Application!D211="Large Family","Yes","No")</f>
        <v>Yes</v>
      </c>
      <c r="L84" s="2686" t="s">
        <v>1908</v>
      </c>
      <c r="M84" s="2687"/>
      <c r="N84" s="1125">
        <v>20000</v>
      </c>
    </row>
    <row r="85" spans="2:14" ht="15" customHeight="1" thickBot="1">
      <c r="C85" s="1071" t="s">
        <v>1938</v>
      </c>
      <c r="G85" s="1037" t="s">
        <v>669</v>
      </c>
      <c r="L85" s="2688" t="s">
        <v>1941</v>
      </c>
      <c r="M85" s="2689"/>
      <c r="N85" s="1126">
        <v>10000</v>
      </c>
    </row>
    <row r="86" spans="2:14" ht="15" customHeight="1" thickBot="1">
      <c r="C86" s="1071" t="s">
        <v>1939</v>
      </c>
      <c r="G86" s="1038" t="str">
        <f>Application!T193</f>
        <v>Highest Resource</v>
      </c>
    </row>
    <row r="87" spans="2:14" ht="15" customHeight="1">
      <c r="C87" s="2664" t="s">
        <v>2206</v>
      </c>
      <c r="D87" s="2664"/>
      <c r="E87" s="2664"/>
      <c r="F87" s="2664"/>
      <c r="G87" s="1037" t="s">
        <v>669</v>
      </c>
      <c r="L87" s="1120" t="str">
        <f>'Points System'!H651</f>
        <v>(i)</v>
      </c>
      <c r="M87" s="2684" t="s">
        <v>1395</v>
      </c>
      <c r="N87" s="2685"/>
    </row>
    <row r="88" spans="2:14" ht="15" customHeight="1">
      <c r="C88" s="2664"/>
      <c r="D88" s="2664"/>
      <c r="E88" s="2664"/>
      <c r="F88" s="2664"/>
      <c r="L88" s="1121" t="str">
        <f>'Points System'!H663</f>
        <v>(i)</v>
      </c>
      <c r="M88" s="2678" t="s">
        <v>1927</v>
      </c>
      <c r="N88" s="2679"/>
    </row>
    <row r="89" spans="2:14" ht="15" customHeight="1">
      <c r="C89" s="1071"/>
      <c r="L89" s="1121" t="str">
        <f>'Points System'!H698</f>
        <v>(i)</v>
      </c>
      <c r="M89" s="2678" t="s">
        <v>1928</v>
      </c>
      <c r="N89" s="2679"/>
    </row>
    <row r="90" spans="2:14" ht="15" customHeight="1">
      <c r="E90" s="1078" t="s">
        <v>1970</v>
      </c>
      <c r="G90" s="1073" t="b">
        <f>OR(AND(COUNTIFS(G84:G85,"Yes")&gt;=1,G83="Yes"),G87="Yes")</f>
        <v>1</v>
      </c>
      <c r="L90" s="1121" t="str">
        <f>IF(OR('Points System'!H722="(ii)",'Points System'!H722="(i)"),"(i)","N/A")</f>
        <v>(i)</v>
      </c>
      <c r="M90" s="2678" t="s">
        <v>1929</v>
      </c>
      <c r="N90" s="2679"/>
    </row>
    <row r="91" spans="2:14" ht="15" customHeight="1">
      <c r="E91" s="1078"/>
      <c r="G91" s="1073"/>
      <c r="L91" s="1122" t="str">
        <f>'Points System'!H736</f>
        <v>N/A</v>
      </c>
      <c r="M91" s="2678" t="s">
        <v>1421</v>
      </c>
      <c r="N91" s="2679"/>
    </row>
    <row r="92" spans="2:14" ht="15" customHeight="1">
      <c r="E92" s="1078" t="s">
        <v>1915</v>
      </c>
      <c r="G92" s="1072">
        <f>IFERROR(IF($G$87="Yes",30000,INDEX(N83:N85,MATCH(LEFT(G86,17),L83:L85,0))),0)</f>
        <v>30000</v>
      </c>
      <c r="L92" s="1121" t="str">
        <f>'Points System'!H748</f>
        <v>N/A</v>
      </c>
      <c r="M92" s="2678" t="s">
        <v>1930</v>
      </c>
      <c r="N92" s="2679"/>
    </row>
    <row r="93" spans="2:14" ht="15" customHeight="1">
      <c r="E93" s="1078" t="str">
        <f>E110</f>
        <v>Bedroom-Adjusted Low-Income Units</v>
      </c>
      <c r="F93" s="1106" t="s">
        <v>1963</v>
      </c>
      <c r="G93" s="1107">
        <f>G29</f>
        <v>136.5</v>
      </c>
      <c r="L93" s="1121" t="str">
        <f>'Points System'!H764</f>
        <v>(i)</v>
      </c>
      <c r="M93" s="2678" t="s">
        <v>1931</v>
      </c>
      <c r="N93" s="2679"/>
    </row>
    <row r="94" spans="2:14" ht="15" customHeight="1" thickBot="1">
      <c r="D94" s="1040"/>
      <c r="E94" s="1111" t="s">
        <v>2209</v>
      </c>
      <c r="F94" s="1040"/>
      <c r="G94" s="1116">
        <f>G93*G92*G90</f>
        <v>4095000</v>
      </c>
      <c r="L94" s="1123" t="str">
        <f>'Points System'!H776</f>
        <v>(i)</v>
      </c>
      <c r="M94" s="2680" t="s">
        <v>1424</v>
      </c>
      <c r="N94" s="2681"/>
    </row>
    <row r="95" spans="2:14" ht="15" customHeight="1"/>
    <row r="96" spans="2:14" ht="15" customHeight="1">
      <c r="B96" s="1060" t="str">
        <f>B14&amp;": "&amp;B16</f>
        <v>D. Location Benefit: (ii) Community Revitalization Benefit</v>
      </c>
      <c r="C96" s="1061"/>
      <c r="D96" s="1061"/>
      <c r="E96" s="1061"/>
      <c r="F96" s="1061"/>
      <c r="G96" s="1061"/>
      <c r="H96" s="1061"/>
      <c r="I96" s="1062"/>
    </row>
    <row r="97" spans="2:9" ht="15" customHeight="1"/>
    <row r="98" spans="2:9" ht="15" customHeight="1">
      <c r="F98" s="1109" t="s">
        <v>1946</v>
      </c>
      <c r="G98" s="1037"/>
    </row>
    <row r="99" spans="2:9" ht="15" customHeight="1">
      <c r="F99" s="1109"/>
    </row>
    <row r="100" spans="2:9" ht="15" customHeight="1">
      <c r="E100" s="1078" t="s">
        <v>1970</v>
      </c>
      <c r="G100" s="1073" t="b">
        <f>G98="Yes"</f>
        <v>0</v>
      </c>
    </row>
    <row r="101" spans="2:9" ht="15" customHeight="1"/>
    <row r="102" spans="2:9" ht="15" customHeight="1">
      <c r="E102" s="1078" t="str">
        <f>E110</f>
        <v>Bedroom-Adjusted Low-Income Units</v>
      </c>
      <c r="G102" s="1107">
        <f>G29</f>
        <v>136.5</v>
      </c>
    </row>
    <row r="103" spans="2:9" ht="15" customHeight="1">
      <c r="E103" s="1078" t="s">
        <v>1915</v>
      </c>
      <c r="F103" s="1106" t="s">
        <v>1963</v>
      </c>
      <c r="G103" s="1044">
        <v>20000</v>
      </c>
    </row>
    <row r="104" spans="2:9" ht="15" customHeight="1">
      <c r="E104" s="1111" t="s">
        <v>2210</v>
      </c>
      <c r="F104" s="1040"/>
      <c r="G104" s="1116">
        <f>G100*G103*G102</f>
        <v>0</v>
      </c>
    </row>
    <row r="105" spans="2:9" ht="15" customHeight="1"/>
    <row r="106" spans="2:9" ht="15" customHeight="1">
      <c r="B106" s="1060" t="str">
        <f>B14&amp;": "&amp;B17</f>
        <v>D. Location Benefit: (iii) Transit/Walkability Benefit</v>
      </c>
      <c r="C106" s="1061"/>
      <c r="D106" s="1061"/>
      <c r="E106" s="1061"/>
      <c r="F106" s="1061"/>
      <c r="G106" s="1061"/>
      <c r="H106" s="1061"/>
      <c r="I106" s="1062"/>
    </row>
    <row r="107" spans="2:9" ht="15" customHeight="1"/>
    <row r="108" spans="2:9" ht="15" customHeight="1">
      <c r="E108" s="1078" t="s">
        <v>1926</v>
      </c>
      <c r="G108" s="1107">
        <f>VLOOKUP('Points System'!$H$619,'Points System'!$AO$599:$AP$604,2,FALSE)</f>
        <v>7</v>
      </c>
    </row>
    <row r="109" spans="2:9" ht="15" customHeight="1">
      <c r="E109" s="1078" t="s">
        <v>1915</v>
      </c>
      <c r="F109" s="1106" t="s">
        <v>1963</v>
      </c>
      <c r="G109" s="1070">
        <v>4000</v>
      </c>
    </row>
    <row r="110" spans="2:9" ht="15" customHeight="1">
      <c r="E110" s="1078" t="s">
        <v>1967</v>
      </c>
      <c r="F110" s="1106" t="s">
        <v>1963</v>
      </c>
      <c r="G110" s="1119">
        <f>G29</f>
        <v>136.5</v>
      </c>
    </row>
    <row r="111" spans="2:9" ht="15" customHeight="1">
      <c r="E111" s="1111" t="s">
        <v>1932</v>
      </c>
      <c r="F111" s="1040"/>
      <c r="G111" s="1116">
        <f>G108*G109*G110</f>
        <v>3822000</v>
      </c>
    </row>
    <row r="112" spans="2:9" ht="15" customHeight="1">
      <c r="C112" s="1071"/>
      <c r="G112" s="1107"/>
    </row>
    <row r="113" spans="2:7" ht="15" customHeight="1">
      <c r="E113" s="1078" t="s">
        <v>1968</v>
      </c>
      <c r="G113" s="1107">
        <f>COUNTIFS(L87:L94,"(i)")</f>
        <v>6</v>
      </c>
    </row>
    <row r="114" spans="2:7" ht="15" customHeight="1">
      <c r="E114" s="1078" t="s">
        <v>1915</v>
      </c>
      <c r="F114" s="1106" t="s">
        <v>1963</v>
      </c>
      <c r="G114" s="1117">
        <v>4000</v>
      </c>
    </row>
    <row r="115" spans="2:7" ht="15" customHeight="1">
      <c r="E115" s="1111" t="s">
        <v>1933</v>
      </c>
      <c r="F115" s="1040"/>
      <c r="G115" s="1116">
        <f>G110*G113*G114</f>
        <v>3276000</v>
      </c>
    </row>
    <row r="116" spans="2:7" ht="15" customHeight="1"/>
    <row r="117" spans="2:7" ht="15" customHeight="1">
      <c r="C117" s="1074" t="s">
        <v>1935</v>
      </c>
    </row>
    <row r="118" spans="2:7" ht="15" customHeight="1">
      <c r="C118" s="1071" t="s">
        <v>1936</v>
      </c>
      <c r="G118" s="1037"/>
    </row>
    <row r="119" spans="2:7" ht="15" customHeight="1">
      <c r="C119" s="1071" t="s">
        <v>1937</v>
      </c>
      <c r="G119" s="1037"/>
    </row>
    <row r="120" spans="2:7" ht="15" customHeight="1">
      <c r="C120" s="1071" t="s">
        <v>2092</v>
      </c>
      <c r="G120" s="1037" t="s">
        <v>545</v>
      </c>
    </row>
    <row r="121" spans="2:7">
      <c r="C121" s="1071" t="s">
        <v>2093</v>
      </c>
      <c r="G121" s="1037"/>
    </row>
    <row r="123" spans="2:7">
      <c r="B123" s="1072"/>
      <c r="C123" s="1071"/>
      <c r="E123" s="1078" t="s">
        <v>1970</v>
      </c>
      <c r="G123" s="1073" t="b">
        <f>COUNTIFS(G118:G121,"Yes")&gt;=1</f>
        <v>1</v>
      </c>
    </row>
    <row r="124" spans="2:7">
      <c r="E124" s="1071"/>
    </row>
    <row r="125" spans="2:7" ht="15">
      <c r="E125" s="1078" t="s">
        <v>1967</v>
      </c>
      <c r="F125" s="1106" t="s">
        <v>1963</v>
      </c>
      <c r="G125" s="1107">
        <f>G29</f>
        <v>136.5</v>
      </c>
    </row>
    <row r="126" spans="2:7" ht="15">
      <c r="E126" s="1078" t="s">
        <v>1915</v>
      </c>
      <c r="F126" s="1106" t="s">
        <v>1963</v>
      </c>
      <c r="G126" s="1117">
        <v>25000</v>
      </c>
    </row>
    <row r="127" spans="2:7" ht="15">
      <c r="E127" s="1111" t="s">
        <v>1934</v>
      </c>
      <c r="F127" s="1040"/>
      <c r="G127" s="1116">
        <f>G123*G126*G110</f>
        <v>3412500</v>
      </c>
    </row>
    <row r="128" spans="2:7">
      <c r="C128" s="1071"/>
      <c r="E128" s="1071"/>
    </row>
    <row r="129" spans="2:9" ht="15">
      <c r="E129" s="1111" t="s">
        <v>2211</v>
      </c>
      <c r="G129" s="1116">
        <f>G127+G115+G111</f>
        <v>10510500</v>
      </c>
    </row>
    <row r="131" spans="2:9" ht="15">
      <c r="B131" s="1060" t="s">
        <v>139</v>
      </c>
      <c r="C131" s="1061"/>
      <c r="D131" s="1061"/>
      <c r="E131" s="1061"/>
      <c r="F131" s="1061"/>
      <c r="G131" s="1061"/>
      <c r="H131" s="1061"/>
      <c r="I131" s="1062"/>
    </row>
    <row r="133" spans="2:9">
      <c r="C133" s="2660" t="s">
        <v>2178</v>
      </c>
      <c r="D133" s="2660"/>
      <c r="E133" s="2660"/>
      <c r="F133" s="2660"/>
    </row>
    <row r="134" spans="2:9">
      <c r="C134" s="2660"/>
      <c r="D134" s="2660"/>
      <c r="E134" s="2660"/>
      <c r="F134" s="2660"/>
      <c r="G134" s="1037"/>
    </row>
    <row r="135" spans="2:9" ht="14.25" customHeight="1"/>
    <row r="136" spans="2:9">
      <c r="C136" s="1038" t="s">
        <v>2180</v>
      </c>
      <c r="G136" s="2662"/>
      <c r="H136" s="2662"/>
    </row>
    <row r="137" spans="2:9">
      <c r="G137" s="2662"/>
      <c r="H137" s="2662"/>
    </row>
    <row r="138" spans="2:9">
      <c r="G138" s="2663"/>
      <c r="H138" s="2663"/>
    </row>
    <row r="140" spans="2:9">
      <c r="C140" s="2660" t="s">
        <v>2585</v>
      </c>
      <c r="D140" s="2660"/>
      <c r="E140" s="2660"/>
      <c r="F140" s="2660"/>
    </row>
    <row r="141" spans="2:9">
      <c r="C141" s="2660"/>
      <c r="D141" s="2660"/>
      <c r="E141" s="2660"/>
      <c r="F141" s="2660"/>
      <c r="G141" s="1037"/>
    </row>
    <row r="142" spans="2:9">
      <c r="C142" s="2660"/>
      <c r="D142" s="2660"/>
      <c r="E142" s="2660"/>
      <c r="F142" s="2660"/>
    </row>
    <row r="144" spans="2:9">
      <c r="C144" s="2660" t="s">
        <v>2584</v>
      </c>
      <c r="D144" s="2660"/>
      <c r="E144" s="2660"/>
      <c r="F144" s="2660"/>
    </row>
    <row r="145" spans="2:9">
      <c r="C145" s="2660"/>
      <c r="D145" s="2660"/>
      <c r="E145" s="2660"/>
      <c r="F145" s="2660"/>
      <c r="G145" s="1037"/>
    </row>
    <row r="146" spans="2:9">
      <c r="C146" s="2660"/>
      <c r="D146" s="2660"/>
      <c r="E146" s="2660"/>
      <c r="F146" s="2660"/>
    </row>
    <row r="147" spans="2:9">
      <c r="C147" s="2660"/>
      <c r="D147" s="2660"/>
      <c r="E147" s="2660"/>
      <c r="F147" s="2660"/>
    </row>
    <row r="149" spans="2:9" ht="15">
      <c r="B149" s="1060" t="s">
        <v>1972</v>
      </c>
      <c r="C149" s="1061"/>
      <c r="D149" s="1061"/>
      <c r="E149" s="1061"/>
      <c r="F149" s="1061"/>
      <c r="G149" s="1061"/>
      <c r="H149" s="1061"/>
      <c r="I149" s="1062"/>
    </row>
    <row r="151" spans="2:9">
      <c r="E151" s="1078" t="s">
        <v>582</v>
      </c>
      <c r="G151" s="1038" t="str">
        <f>IF(Application!T189="","",Application!T189)</f>
        <v>Los Angeles</v>
      </c>
    </row>
    <row r="152" spans="2:9">
      <c r="E152" s="1078"/>
      <c r="G152" s="1072"/>
    </row>
    <row r="153" spans="2:9">
      <c r="E153" s="1078" t="str">
        <f>"2-Bedroom "&amp;G151&amp;" County Basis Limit"</f>
        <v>2-Bedroom Los Angeles County Basis Limit</v>
      </c>
      <c r="G153" s="1072">
        <f>Application!R997</f>
        <v>608800</v>
      </c>
    </row>
    <row r="154" spans="2:9">
      <c r="E154" s="1078" t="s">
        <v>1971</v>
      </c>
      <c r="G154" s="1072">
        <f>MEDIAN((Application!CU160:CU217))</f>
        <v>560000</v>
      </c>
    </row>
    <row r="155" spans="2:9" ht="15">
      <c r="D155" s="1040"/>
      <c r="E155" s="1111" t="s">
        <v>1973</v>
      </c>
      <c r="F155" s="1127"/>
      <c r="G155" s="1128">
        <f>((G153-G154)/G154)*0.25</f>
        <v>2.1785714285714287E-2</v>
      </c>
      <c r="H155" s="1036"/>
      <c r="I155" s="1036"/>
    </row>
    <row r="156" spans="2:9">
      <c r="D156" s="1039"/>
      <c r="E156" s="1039"/>
    </row>
    <row r="157" spans="2:9" ht="15">
      <c r="B157" s="1060" t="s">
        <v>2212</v>
      </c>
      <c r="C157" s="1061"/>
      <c r="D157" s="1061"/>
      <c r="E157" s="1061"/>
      <c r="F157" s="1061"/>
      <c r="G157" s="1061"/>
      <c r="H157" s="1061"/>
      <c r="I157" s="1062"/>
    </row>
    <row r="159" spans="2:9">
      <c r="E159" s="1078" t="s">
        <v>2565</v>
      </c>
      <c r="G159" s="1038" t="b">
        <f>G37</f>
        <v>0</v>
      </c>
    </row>
    <row r="160" spans="2:9">
      <c r="C160" s="2655" t="s">
        <v>2213</v>
      </c>
      <c r="D160" s="2655"/>
      <c r="E160" s="2655"/>
      <c r="F160" s="2655"/>
    </row>
    <row r="161" spans="2:7">
      <c r="B161" s="1039"/>
      <c r="C161" s="2655"/>
      <c r="D161" s="2655"/>
      <c r="E161" s="2655"/>
      <c r="F161" s="2655"/>
      <c r="G161" s="1037"/>
    </row>
    <row r="162" spans="2:7">
      <c r="B162" s="1039"/>
      <c r="C162" s="1039"/>
      <c r="D162" s="1039"/>
      <c r="E162" s="1039"/>
      <c r="F162" s="1039"/>
    </row>
    <row r="163" spans="2:7">
      <c r="E163" s="1078" t="s">
        <v>2215</v>
      </c>
      <c r="G163" s="1161"/>
    </row>
    <row r="165" spans="2:7">
      <c r="E165" s="1078" t="s">
        <v>2217</v>
      </c>
      <c r="G165" s="1160">
        <f>IF(I9=0,0,G163/I9)</f>
        <v>0</v>
      </c>
    </row>
    <row r="166" spans="2:7">
      <c r="E166" s="1078" t="s">
        <v>2214</v>
      </c>
      <c r="G166" s="1158">
        <f>I9*0.15</f>
        <v>2250000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0" t="s">
        <v>908</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6" t="s">
        <v>909</v>
      </c>
      <c r="B3" s="426" t="s">
        <v>2199</v>
      </c>
      <c r="C3" s="426" t="s">
        <v>2200</v>
      </c>
      <c r="D3" s="1139" t="s">
        <v>2201</v>
      </c>
      <c r="E3" s="204"/>
      <c r="F3" s="1139" t="s">
        <v>910</v>
      </c>
      <c r="G3" s="426" t="s">
        <v>911</v>
      </c>
      <c r="H3" s="427"/>
      <c r="I3" s="426" t="s">
        <v>912</v>
      </c>
      <c r="J3" s="426" t="s">
        <v>913</v>
      </c>
      <c r="K3" s="204"/>
      <c r="L3" s="305"/>
    </row>
    <row r="4" spans="1:12">
      <c r="A4" s="428" t="str">
        <f>Application!B726</f>
        <v>SRO/Studio</v>
      </c>
      <c r="B4" s="1076">
        <f>Application!G726</f>
        <v>7</v>
      </c>
      <c r="C4" s="1154"/>
      <c r="D4" s="428">
        <f>Application!O726</f>
        <v>760</v>
      </c>
      <c r="E4" s="429"/>
      <c r="F4" s="1077"/>
      <c r="G4" s="428">
        <f>F4*B4</f>
        <v>0</v>
      </c>
      <c r="H4" s="429"/>
      <c r="I4" s="428" t="str">
        <f t="shared" ref="I4:I27" si="0">IF(F4=0,"",(F4-D4))</f>
        <v/>
      </c>
      <c r="J4" s="428" t="str">
        <f t="shared" ref="J4:J27" si="1">IF(F4=0,"",(I4*B4))</f>
        <v/>
      </c>
      <c r="K4" s="204"/>
      <c r="L4" s="305"/>
    </row>
    <row r="5" spans="1:12">
      <c r="A5" s="428" t="str">
        <f>Application!B727</f>
        <v>SRO/Studio</v>
      </c>
      <c r="B5" s="1076">
        <f>Application!G727</f>
        <v>7</v>
      </c>
      <c r="C5" s="1154"/>
      <c r="D5" s="428">
        <f>Application!O727</f>
        <v>1290</v>
      </c>
      <c r="E5" s="429"/>
      <c r="F5" s="1077"/>
      <c r="G5" s="428">
        <f t="shared" ref="G5:G38" si="2">F5*B5</f>
        <v>0</v>
      </c>
      <c r="H5" s="429"/>
      <c r="I5" s="428" t="str">
        <f t="shared" si="0"/>
        <v/>
      </c>
      <c r="J5" s="428" t="str">
        <f t="shared" si="1"/>
        <v/>
      </c>
      <c r="K5" s="204"/>
      <c r="L5" s="305"/>
    </row>
    <row r="6" spans="1:12">
      <c r="A6" s="428" t="str">
        <f>Application!B728</f>
        <v>SRO/Studio</v>
      </c>
      <c r="B6" s="1076">
        <f>Application!G728</f>
        <v>46</v>
      </c>
      <c r="C6" s="1154"/>
      <c r="D6" s="428">
        <f>Application!O728</f>
        <v>1555</v>
      </c>
      <c r="E6" s="429"/>
      <c r="F6" s="1077"/>
      <c r="G6" s="428">
        <f t="shared" si="2"/>
        <v>0</v>
      </c>
      <c r="H6" s="429"/>
      <c r="I6" s="428" t="str">
        <f t="shared" si="0"/>
        <v/>
      </c>
      <c r="J6" s="428" t="str">
        <f t="shared" si="1"/>
        <v/>
      </c>
      <c r="K6" s="204"/>
      <c r="L6" s="305"/>
    </row>
    <row r="7" spans="1:12">
      <c r="A7" s="428" t="str">
        <f>Application!B729</f>
        <v>2 Bedrooms</v>
      </c>
      <c r="B7" s="1076">
        <f>Application!G729</f>
        <v>2</v>
      </c>
      <c r="C7" s="1154"/>
      <c r="D7" s="428">
        <f>Application!O729</f>
        <v>959.8</v>
      </c>
      <c r="E7" s="429"/>
      <c r="F7" s="1077"/>
      <c r="G7" s="428">
        <f t="shared" si="2"/>
        <v>0</v>
      </c>
      <c r="H7" s="429"/>
      <c r="I7" s="428" t="str">
        <f t="shared" si="0"/>
        <v/>
      </c>
      <c r="J7" s="428" t="str">
        <f t="shared" si="1"/>
        <v/>
      </c>
      <c r="K7" s="204"/>
      <c r="L7" s="305"/>
    </row>
    <row r="8" spans="1:12">
      <c r="A8" s="428" t="str">
        <f>Application!B730</f>
        <v>2 Bedrooms</v>
      </c>
      <c r="B8" s="1076">
        <f>Application!G730</f>
        <v>3</v>
      </c>
      <c r="C8" s="1154"/>
      <c r="D8" s="428">
        <f>Application!O730</f>
        <v>1641</v>
      </c>
      <c r="E8" s="429"/>
      <c r="F8" s="1077"/>
      <c r="G8" s="428">
        <f t="shared" si="2"/>
        <v>0</v>
      </c>
      <c r="H8" s="429"/>
      <c r="I8" s="428" t="str">
        <f t="shared" si="0"/>
        <v/>
      </c>
      <c r="J8" s="428" t="str">
        <f t="shared" si="1"/>
        <v/>
      </c>
      <c r="K8" s="204"/>
      <c r="L8" s="305"/>
    </row>
    <row r="9" spans="1:12">
      <c r="A9" s="428" t="str">
        <f>Application!B731</f>
        <v>2 Bedrooms</v>
      </c>
      <c r="B9" s="1076">
        <f>Application!G731</f>
        <v>25</v>
      </c>
      <c r="C9" s="1154"/>
      <c r="D9" s="428">
        <f>Application!O731</f>
        <v>2322.1999999999998</v>
      </c>
      <c r="E9" s="429"/>
      <c r="F9" s="1077"/>
      <c r="G9" s="428">
        <f t="shared" si="2"/>
        <v>0</v>
      </c>
      <c r="H9" s="429"/>
      <c r="I9" s="428" t="str">
        <f t="shared" si="0"/>
        <v/>
      </c>
      <c r="J9" s="428" t="str">
        <f t="shared" si="1"/>
        <v/>
      </c>
      <c r="K9" s="204"/>
      <c r="L9" s="305"/>
    </row>
    <row r="10" spans="1:12">
      <c r="A10" s="428" t="str">
        <f>Application!B732</f>
        <v>3 Bedrooms</v>
      </c>
      <c r="B10" s="1076">
        <f>Application!G732</f>
        <v>3</v>
      </c>
      <c r="C10" s="1154"/>
      <c r="D10" s="428">
        <f>Application!O732</f>
        <v>1105.3999999999999</v>
      </c>
      <c r="E10" s="429"/>
      <c r="F10" s="1077"/>
      <c r="G10" s="428">
        <f t="shared" si="2"/>
        <v>0</v>
      </c>
      <c r="H10" s="429"/>
      <c r="I10" s="428" t="str">
        <f t="shared" si="0"/>
        <v/>
      </c>
      <c r="J10" s="428" t="str">
        <f t="shared" si="1"/>
        <v/>
      </c>
      <c r="K10" s="204"/>
      <c r="L10" s="305"/>
    </row>
    <row r="11" spans="1:12">
      <c r="A11" s="428" t="str">
        <f>Application!B733</f>
        <v>3 Bedrooms</v>
      </c>
      <c r="B11" s="1076">
        <f>Application!G733</f>
        <v>3</v>
      </c>
      <c r="C11" s="1154"/>
      <c r="D11" s="428">
        <f>Application!O733</f>
        <v>1893</v>
      </c>
      <c r="E11" s="429"/>
      <c r="F11" s="1077"/>
      <c r="G11" s="428">
        <f t="shared" si="2"/>
        <v>0</v>
      </c>
      <c r="H11" s="429"/>
      <c r="I11" s="428" t="str">
        <f t="shared" si="0"/>
        <v/>
      </c>
      <c r="J11" s="428" t="str">
        <f t="shared" si="1"/>
        <v/>
      </c>
      <c r="K11" s="204"/>
      <c r="L11" s="305"/>
    </row>
    <row r="12" spans="1:12">
      <c r="A12" s="428" t="str">
        <f>Application!B734</f>
        <v>3 Bedrooms</v>
      </c>
      <c r="B12" s="1076">
        <f>Application!G734</f>
        <v>24</v>
      </c>
      <c r="C12" s="1154"/>
      <c r="D12" s="428">
        <f>Application!O734</f>
        <v>2680.6</v>
      </c>
      <c r="E12" s="429"/>
      <c r="F12" s="1077"/>
      <c r="G12" s="428">
        <f t="shared" si="2"/>
        <v>0</v>
      </c>
      <c r="H12" s="429"/>
      <c r="I12" s="428" t="str">
        <f t="shared" si="0"/>
        <v/>
      </c>
      <c r="J12" s="428" t="str">
        <f t="shared" si="1"/>
        <v/>
      </c>
      <c r="K12" s="204"/>
      <c r="L12" s="305"/>
    </row>
    <row r="13" spans="1:12">
      <c r="A13" s="428">
        <f>Application!B735</f>
        <v>0</v>
      </c>
      <c r="B13" s="1076">
        <f>Application!G735</f>
        <v>0</v>
      </c>
      <c r="C13" s="1154"/>
      <c r="D13" s="428">
        <f>Application!O735</f>
        <v>0</v>
      </c>
      <c r="E13" s="429"/>
      <c r="F13" s="1077"/>
      <c r="G13" s="428">
        <f t="shared" si="2"/>
        <v>0</v>
      </c>
      <c r="H13" s="429"/>
      <c r="I13" s="428" t="str">
        <f t="shared" si="0"/>
        <v/>
      </c>
      <c r="J13" s="428" t="str">
        <f t="shared" si="1"/>
        <v/>
      </c>
      <c r="K13" s="204"/>
      <c r="L13" s="305"/>
    </row>
    <row r="14" spans="1:12">
      <c r="A14" s="428">
        <f>Application!B736</f>
        <v>0</v>
      </c>
      <c r="B14" s="1076">
        <f>Application!G736</f>
        <v>0</v>
      </c>
      <c r="C14" s="1154"/>
      <c r="D14" s="428">
        <f>Application!O736</f>
        <v>0</v>
      </c>
      <c r="E14" s="429"/>
      <c r="F14" s="1077"/>
      <c r="G14" s="428">
        <f t="shared" si="2"/>
        <v>0</v>
      </c>
      <c r="H14" s="429"/>
      <c r="I14" s="428" t="str">
        <f t="shared" si="0"/>
        <v/>
      </c>
      <c r="J14" s="428" t="str">
        <f t="shared" si="1"/>
        <v/>
      </c>
      <c r="K14" s="204"/>
      <c r="L14" s="305"/>
    </row>
    <row r="15" spans="1:12">
      <c r="A15" s="428">
        <f>Application!B737</f>
        <v>0</v>
      </c>
      <c r="B15" s="1076">
        <f>Application!G737</f>
        <v>0</v>
      </c>
      <c r="C15" s="1154"/>
      <c r="D15" s="428">
        <f>Application!O737</f>
        <v>0</v>
      </c>
      <c r="E15" s="429"/>
      <c r="F15" s="1077"/>
      <c r="G15" s="428">
        <f t="shared" si="2"/>
        <v>0</v>
      </c>
      <c r="H15" s="429"/>
      <c r="I15" s="428" t="str">
        <f t="shared" si="0"/>
        <v/>
      </c>
      <c r="J15" s="428" t="str">
        <f t="shared" si="1"/>
        <v/>
      </c>
      <c r="K15" s="204"/>
      <c r="L15" s="305"/>
    </row>
    <row r="16" spans="1:12">
      <c r="A16" s="428">
        <f>Application!B738</f>
        <v>0</v>
      </c>
      <c r="B16" s="1076">
        <f>Application!G738</f>
        <v>0</v>
      </c>
      <c r="C16" s="1154"/>
      <c r="D16" s="428">
        <f>Application!O738</f>
        <v>0</v>
      </c>
      <c r="E16" s="429"/>
      <c r="F16" s="1077"/>
      <c r="G16" s="428">
        <f t="shared" si="2"/>
        <v>0</v>
      </c>
      <c r="H16" s="429"/>
      <c r="I16" s="428" t="str">
        <f t="shared" si="0"/>
        <v/>
      </c>
      <c r="J16" s="428" t="str">
        <f t="shared" si="1"/>
        <v/>
      </c>
      <c r="K16" s="204"/>
      <c r="L16" s="305"/>
    </row>
    <row r="17" spans="1:12">
      <c r="A17" s="428">
        <f>Application!B739</f>
        <v>0</v>
      </c>
      <c r="B17" s="1076">
        <f>Application!G739</f>
        <v>0</v>
      </c>
      <c r="C17" s="1154"/>
      <c r="D17" s="428">
        <f>Application!O739</f>
        <v>0</v>
      </c>
      <c r="E17" s="429"/>
      <c r="F17" s="1077"/>
      <c r="G17" s="428">
        <f t="shared" si="2"/>
        <v>0</v>
      </c>
      <c r="H17" s="429"/>
      <c r="I17" s="428" t="str">
        <f t="shared" si="0"/>
        <v/>
      </c>
      <c r="J17" s="428" t="str">
        <f t="shared" si="1"/>
        <v/>
      </c>
      <c r="K17" s="204"/>
      <c r="L17" s="305"/>
    </row>
    <row r="18" spans="1:12">
      <c r="A18" s="428">
        <f>Application!B740</f>
        <v>0</v>
      </c>
      <c r="B18" s="1076">
        <f>Application!G740</f>
        <v>0</v>
      </c>
      <c r="C18" s="1154"/>
      <c r="D18" s="428">
        <f>Application!O740</f>
        <v>0</v>
      </c>
      <c r="E18" s="429"/>
      <c r="F18" s="1077"/>
      <c r="G18" s="428">
        <f t="shared" si="2"/>
        <v>0</v>
      </c>
      <c r="H18" s="429"/>
      <c r="I18" s="428" t="str">
        <f t="shared" si="0"/>
        <v/>
      </c>
      <c r="J18" s="428" t="str">
        <f t="shared" si="1"/>
        <v/>
      </c>
      <c r="K18" s="204"/>
      <c r="L18" s="305"/>
    </row>
    <row r="19" spans="1:12">
      <c r="A19" s="428">
        <f>Application!B741</f>
        <v>0</v>
      </c>
      <c r="B19" s="1076">
        <f>Application!G741</f>
        <v>0</v>
      </c>
      <c r="C19" s="1154"/>
      <c r="D19" s="428">
        <f>Application!O741</f>
        <v>0</v>
      </c>
      <c r="E19" s="429"/>
      <c r="F19" s="1077"/>
      <c r="G19" s="428">
        <f t="shared" si="2"/>
        <v>0</v>
      </c>
      <c r="H19" s="429"/>
      <c r="I19" s="428" t="str">
        <f t="shared" si="0"/>
        <v/>
      </c>
      <c r="J19" s="428" t="str">
        <f t="shared" si="1"/>
        <v/>
      </c>
      <c r="K19" s="204"/>
      <c r="L19" s="305"/>
    </row>
    <row r="20" spans="1:12">
      <c r="A20" s="428">
        <f>Application!B742</f>
        <v>0</v>
      </c>
      <c r="B20" s="1076">
        <f>Application!G742</f>
        <v>0</v>
      </c>
      <c r="C20" s="1154"/>
      <c r="D20" s="428">
        <f>Application!O742</f>
        <v>0</v>
      </c>
      <c r="E20" s="429"/>
      <c r="F20" s="1077"/>
      <c r="G20" s="428">
        <f t="shared" si="2"/>
        <v>0</v>
      </c>
      <c r="H20" s="429"/>
      <c r="I20" s="428" t="str">
        <f t="shared" si="0"/>
        <v/>
      </c>
      <c r="J20" s="428" t="str">
        <f t="shared" si="1"/>
        <v/>
      </c>
      <c r="K20" s="204"/>
      <c r="L20" s="305"/>
    </row>
    <row r="21" spans="1:12">
      <c r="A21" s="428">
        <f>Application!B743</f>
        <v>0</v>
      </c>
      <c r="B21" s="1076">
        <f>Application!G743</f>
        <v>0</v>
      </c>
      <c r="C21" s="1154"/>
      <c r="D21" s="428">
        <f>Application!O743</f>
        <v>0</v>
      </c>
      <c r="E21" s="429"/>
      <c r="F21" s="1077"/>
      <c r="G21" s="428">
        <f t="shared" si="2"/>
        <v>0</v>
      </c>
      <c r="H21" s="429"/>
      <c r="I21" s="428" t="str">
        <f t="shared" si="0"/>
        <v/>
      </c>
      <c r="J21" s="428" t="str">
        <f t="shared" si="1"/>
        <v/>
      </c>
      <c r="K21" s="204"/>
      <c r="L21" s="305"/>
    </row>
    <row r="22" spans="1:12">
      <c r="A22" s="428">
        <f>Application!B744</f>
        <v>0</v>
      </c>
      <c r="B22" s="1076">
        <f>Application!G744</f>
        <v>0</v>
      </c>
      <c r="C22" s="1154"/>
      <c r="D22" s="428">
        <f>Application!O744</f>
        <v>0</v>
      </c>
      <c r="E22" s="429"/>
      <c r="F22" s="1077"/>
      <c r="G22" s="428">
        <f t="shared" si="2"/>
        <v>0</v>
      </c>
      <c r="H22" s="429"/>
      <c r="I22" s="428" t="str">
        <f t="shared" si="0"/>
        <v/>
      </c>
      <c r="J22" s="428" t="str">
        <f t="shared" si="1"/>
        <v/>
      </c>
      <c r="K22" s="204"/>
      <c r="L22" s="305"/>
    </row>
    <row r="23" spans="1:12">
      <c r="A23" s="428">
        <f>Application!B745</f>
        <v>0</v>
      </c>
      <c r="B23" s="1076">
        <f>Application!G745</f>
        <v>0</v>
      </c>
      <c r="C23" s="1154"/>
      <c r="D23" s="428">
        <f>Application!O745</f>
        <v>0</v>
      </c>
      <c r="E23" s="429"/>
      <c r="F23" s="1077"/>
      <c r="G23" s="428">
        <f t="shared" si="2"/>
        <v>0</v>
      </c>
      <c r="H23" s="429"/>
      <c r="I23" s="428" t="str">
        <f t="shared" si="0"/>
        <v/>
      </c>
      <c r="J23" s="428" t="str">
        <f t="shared" si="1"/>
        <v/>
      </c>
      <c r="K23" s="204"/>
      <c r="L23" s="305"/>
    </row>
    <row r="24" spans="1:12">
      <c r="A24" s="428">
        <f>Application!B746</f>
        <v>0</v>
      </c>
      <c r="B24" s="1076">
        <f>Application!G746</f>
        <v>0</v>
      </c>
      <c r="C24" s="1154"/>
      <c r="D24" s="428">
        <f>Application!O746</f>
        <v>0</v>
      </c>
      <c r="E24" s="429"/>
      <c r="F24" s="1077"/>
      <c r="G24" s="428">
        <f t="shared" si="2"/>
        <v>0</v>
      </c>
      <c r="H24" s="429"/>
      <c r="I24" s="428" t="str">
        <f t="shared" si="0"/>
        <v/>
      </c>
      <c r="J24" s="428" t="str">
        <f t="shared" si="1"/>
        <v/>
      </c>
      <c r="K24" s="204"/>
      <c r="L24" s="305"/>
    </row>
    <row r="25" spans="1:12">
      <c r="A25" s="428">
        <f>Application!B747</f>
        <v>0</v>
      </c>
      <c r="B25" s="1076">
        <f>Application!G747</f>
        <v>0</v>
      </c>
      <c r="C25" s="1154"/>
      <c r="D25" s="428">
        <f>Application!O747</f>
        <v>0</v>
      </c>
      <c r="E25" s="429"/>
      <c r="F25" s="1077"/>
      <c r="G25" s="428">
        <f t="shared" si="2"/>
        <v>0</v>
      </c>
      <c r="H25" s="429"/>
      <c r="I25" s="428" t="str">
        <f t="shared" si="0"/>
        <v/>
      </c>
      <c r="J25" s="428" t="str">
        <f t="shared" si="1"/>
        <v/>
      </c>
      <c r="K25" s="204"/>
      <c r="L25" s="305"/>
    </row>
    <row r="26" spans="1:12">
      <c r="A26" s="428">
        <f>Application!B748</f>
        <v>0</v>
      </c>
      <c r="B26" s="1076">
        <f>Application!G748</f>
        <v>0</v>
      </c>
      <c r="C26" s="1154"/>
      <c r="D26" s="428">
        <f>Application!O748</f>
        <v>0</v>
      </c>
      <c r="E26" s="429"/>
      <c r="F26" s="1077"/>
      <c r="G26" s="428">
        <f t="shared" si="2"/>
        <v>0</v>
      </c>
      <c r="H26" s="429"/>
      <c r="I26" s="428" t="str">
        <f t="shared" si="0"/>
        <v/>
      </c>
      <c r="J26" s="428" t="str">
        <f t="shared" si="1"/>
        <v/>
      </c>
      <c r="K26" s="204"/>
      <c r="L26" s="305"/>
    </row>
    <row r="27" spans="1:12">
      <c r="A27" s="428">
        <f>Application!B749</f>
        <v>0</v>
      </c>
      <c r="B27" s="1076">
        <f>Application!G749</f>
        <v>0</v>
      </c>
      <c r="C27" s="1154"/>
      <c r="D27" s="428">
        <f>Application!O749</f>
        <v>0</v>
      </c>
      <c r="E27" s="429"/>
      <c r="F27" s="1077"/>
      <c r="G27" s="428">
        <f t="shared" si="2"/>
        <v>0</v>
      </c>
      <c r="H27" s="429"/>
      <c r="I27" s="428" t="str">
        <f t="shared" si="0"/>
        <v/>
      </c>
      <c r="J27" s="428" t="str">
        <f t="shared" si="1"/>
        <v/>
      </c>
      <c r="K27" s="204"/>
      <c r="L27" s="305"/>
    </row>
    <row r="28" spans="1:12">
      <c r="A28" s="428">
        <f>Application!B750</f>
        <v>0</v>
      </c>
      <c r="B28" s="1076">
        <f>Application!G750</f>
        <v>0</v>
      </c>
      <c r="C28" s="1154"/>
      <c r="D28" s="428">
        <f>Application!O750</f>
        <v>0</v>
      </c>
      <c r="E28" s="429"/>
      <c r="F28" s="1077"/>
      <c r="G28" s="428">
        <f t="shared" si="2"/>
        <v>0</v>
      </c>
      <c r="H28" s="429"/>
      <c r="I28" s="428" t="str">
        <f t="shared" ref="I28:I37" si="3">IF(F28=0,"",(F28-D28))</f>
        <v/>
      </c>
      <c r="J28" s="428" t="str">
        <f t="shared" ref="J28:J37" si="4">IF(F28=0,"",(I28*B28))</f>
        <v/>
      </c>
      <c r="K28" s="204"/>
      <c r="L28" s="305"/>
    </row>
    <row r="29" spans="1:12">
      <c r="A29" s="428">
        <f>Application!B751</f>
        <v>0</v>
      </c>
      <c r="B29" s="1076">
        <f>Application!G751</f>
        <v>0</v>
      </c>
      <c r="C29" s="1154"/>
      <c r="D29" s="428">
        <f>Application!O751</f>
        <v>0</v>
      </c>
      <c r="E29" s="429"/>
      <c r="F29" s="1077"/>
      <c r="G29" s="428">
        <f t="shared" si="2"/>
        <v>0</v>
      </c>
      <c r="H29" s="429"/>
      <c r="I29" s="428" t="str">
        <f t="shared" si="3"/>
        <v/>
      </c>
      <c r="J29" s="428" t="str">
        <f t="shared" si="4"/>
        <v/>
      </c>
      <c r="K29" s="204"/>
      <c r="L29" s="305"/>
    </row>
    <row r="30" spans="1:12">
      <c r="A30" s="428">
        <f>Application!B752</f>
        <v>0</v>
      </c>
      <c r="B30" s="1076">
        <f>Application!G752</f>
        <v>0</v>
      </c>
      <c r="C30" s="1154"/>
      <c r="D30" s="428">
        <f>Application!O752</f>
        <v>0</v>
      </c>
      <c r="E30" s="429"/>
      <c r="F30" s="1077"/>
      <c r="G30" s="428">
        <f t="shared" si="2"/>
        <v>0</v>
      </c>
      <c r="H30" s="429"/>
      <c r="I30" s="428" t="str">
        <f t="shared" si="3"/>
        <v/>
      </c>
      <c r="J30" s="428" t="str">
        <f t="shared" si="4"/>
        <v/>
      </c>
      <c r="K30" s="204"/>
      <c r="L30" s="305"/>
    </row>
    <row r="31" spans="1:12">
      <c r="A31" s="428">
        <f>Application!B753</f>
        <v>0</v>
      </c>
      <c r="B31" s="1076">
        <f>Application!G753</f>
        <v>0</v>
      </c>
      <c r="C31" s="1154"/>
      <c r="D31" s="428">
        <f>Application!O753</f>
        <v>0</v>
      </c>
      <c r="E31" s="429"/>
      <c r="F31" s="1077"/>
      <c r="G31" s="428">
        <f t="shared" si="2"/>
        <v>0</v>
      </c>
      <c r="H31" s="429"/>
      <c r="I31" s="428" t="str">
        <f t="shared" si="3"/>
        <v/>
      </c>
      <c r="J31" s="428" t="str">
        <f t="shared" si="4"/>
        <v/>
      </c>
      <c r="K31" s="204"/>
      <c r="L31" s="305"/>
    </row>
    <row r="32" spans="1:12">
      <c r="A32" s="428">
        <f>Application!B754</f>
        <v>0</v>
      </c>
      <c r="B32" s="1076">
        <f>Application!G754</f>
        <v>0</v>
      </c>
      <c r="C32" s="1154"/>
      <c r="D32" s="428">
        <f>Application!O754</f>
        <v>0</v>
      </c>
      <c r="E32" s="429"/>
      <c r="F32" s="1077"/>
      <c r="G32" s="428">
        <f t="shared" si="2"/>
        <v>0</v>
      </c>
      <c r="H32" s="429"/>
      <c r="I32" s="428" t="str">
        <f t="shared" si="3"/>
        <v/>
      </c>
      <c r="J32" s="428" t="str">
        <f t="shared" si="4"/>
        <v/>
      </c>
      <c r="K32" s="204"/>
      <c r="L32" s="305"/>
    </row>
    <row r="33" spans="1:12">
      <c r="A33" s="428">
        <f>Application!B755</f>
        <v>0</v>
      </c>
      <c r="B33" s="1076">
        <f>Application!G755</f>
        <v>0</v>
      </c>
      <c r="C33" s="1154"/>
      <c r="D33" s="428">
        <f>Application!O755</f>
        <v>0</v>
      </c>
      <c r="E33" s="429"/>
      <c r="F33" s="1077"/>
      <c r="G33" s="428">
        <f t="shared" si="2"/>
        <v>0</v>
      </c>
      <c r="H33" s="429"/>
      <c r="I33" s="428" t="str">
        <f t="shared" si="3"/>
        <v/>
      </c>
      <c r="J33" s="428" t="str">
        <f t="shared" si="4"/>
        <v/>
      </c>
      <c r="K33" s="204"/>
      <c r="L33" s="305"/>
    </row>
    <row r="34" spans="1:12">
      <c r="A34" s="428">
        <f>Application!B756</f>
        <v>0</v>
      </c>
      <c r="B34" s="1076">
        <f>Application!G756</f>
        <v>0</v>
      </c>
      <c r="C34" s="1154"/>
      <c r="D34" s="428">
        <f>Application!O756</f>
        <v>0</v>
      </c>
      <c r="E34" s="429"/>
      <c r="F34" s="1077"/>
      <c r="G34" s="428">
        <f t="shared" si="2"/>
        <v>0</v>
      </c>
      <c r="H34" s="429"/>
      <c r="I34" s="428" t="str">
        <f t="shared" si="3"/>
        <v/>
      </c>
      <c r="J34" s="428" t="str">
        <f t="shared" si="4"/>
        <v/>
      </c>
      <c r="K34" s="204"/>
      <c r="L34" s="305"/>
    </row>
    <row r="35" spans="1:12">
      <c r="A35" s="428">
        <f>Application!B757</f>
        <v>0</v>
      </c>
      <c r="B35" s="1076">
        <f>Application!G757</f>
        <v>0</v>
      </c>
      <c r="C35" s="1154"/>
      <c r="D35" s="428">
        <f>Application!O757</f>
        <v>0</v>
      </c>
      <c r="E35" s="429"/>
      <c r="F35" s="1077"/>
      <c r="G35" s="428">
        <f t="shared" si="2"/>
        <v>0</v>
      </c>
      <c r="H35" s="429"/>
      <c r="I35" s="428" t="str">
        <f t="shared" si="3"/>
        <v/>
      </c>
      <c r="J35" s="428" t="str">
        <f t="shared" si="4"/>
        <v/>
      </c>
      <c r="K35" s="204"/>
      <c r="L35" s="305"/>
    </row>
    <row r="36" spans="1:12">
      <c r="A36" s="428">
        <f>Application!B758</f>
        <v>0</v>
      </c>
      <c r="B36" s="1076">
        <f>Application!G758</f>
        <v>0</v>
      </c>
      <c r="C36" s="1154"/>
      <c r="D36" s="428">
        <f>Application!O758</f>
        <v>0</v>
      </c>
      <c r="E36" s="429"/>
      <c r="F36" s="1077"/>
      <c r="G36" s="428">
        <f t="shared" si="2"/>
        <v>0</v>
      </c>
      <c r="H36" s="429"/>
      <c r="I36" s="428" t="str">
        <f t="shared" si="3"/>
        <v/>
      </c>
      <c r="J36" s="428" t="str">
        <f t="shared" si="4"/>
        <v/>
      </c>
      <c r="K36" s="204"/>
      <c r="L36" s="305"/>
    </row>
    <row r="37" spans="1:12">
      <c r="A37" s="428">
        <f>Application!B759</f>
        <v>0</v>
      </c>
      <c r="B37" s="1076">
        <f>Application!G759</f>
        <v>0</v>
      </c>
      <c r="C37" s="1154"/>
      <c r="D37" s="428">
        <f>Application!O759</f>
        <v>0</v>
      </c>
      <c r="E37" s="429"/>
      <c r="F37" s="1077"/>
      <c r="G37" s="428">
        <f t="shared" si="2"/>
        <v>0</v>
      </c>
      <c r="H37" s="429"/>
      <c r="I37" s="428" t="str">
        <f t="shared" si="3"/>
        <v/>
      </c>
      <c r="J37" s="428" t="str">
        <f t="shared" si="4"/>
        <v/>
      </c>
      <c r="K37" s="204"/>
      <c r="L37" s="305"/>
    </row>
    <row r="38" spans="1:12">
      <c r="A38" s="428">
        <f>Application!B760</f>
        <v>0</v>
      </c>
      <c r="B38" s="1076">
        <f>Application!G760</f>
        <v>0</v>
      </c>
      <c r="C38" s="1154"/>
      <c r="D38" s="428">
        <f>Application!O760</f>
        <v>0</v>
      </c>
      <c r="E38" s="429"/>
      <c r="F38" s="1077"/>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224107.2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2202</v>
      </c>
    </row>
    <row r="43" spans="1:12">
      <c r="A43" s="2691" t="s">
        <v>2423</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2203</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D77"/>
  <sheetViews>
    <sheetView topLeftCell="A16" zoomScale="90" zoomScaleNormal="90" workbookViewId="0">
      <selection activeCell="N38" sqref="N38"/>
    </sheetView>
  </sheetViews>
  <sheetFormatPr defaultColWidth="0" defaultRowHeight="12.75" zeroHeight="1"/>
  <cols>
    <col min="1" max="1" width="3.7109375" customWidth="1"/>
    <col min="2" max="2" width="30.5703125" customWidth="1"/>
    <col min="3" max="3" width="16"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2046</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2689286.4000000004</v>
      </c>
      <c r="G4" s="219">
        <f>E4*$C$4</f>
        <v>2756518.56</v>
      </c>
      <c r="I4" s="219">
        <f>G4*$C$4</f>
        <v>2825431.5239999997</v>
      </c>
      <c r="K4" s="219">
        <f>I4*$C$4</f>
        <v>2896067.3120999993</v>
      </c>
      <c r="M4" s="219">
        <f>K4*$C$4</f>
        <v>2968468.994902499</v>
      </c>
      <c r="O4" s="219">
        <f>M4*$C$4</f>
        <v>3042680.7197750611</v>
      </c>
      <c r="Q4" s="219">
        <f>O4*$C$4</f>
        <v>3118747.7377694375</v>
      </c>
      <c r="S4" s="219">
        <f>Q4*$C$4</f>
        <v>3196716.4312136732</v>
      </c>
      <c r="U4" s="219">
        <f>S4*$C$4</f>
        <v>3276634.3419940146</v>
      </c>
      <c r="W4" s="219">
        <f>U4*$C$4</f>
        <v>3358550.2005438646</v>
      </c>
      <c r="Y4" s="219">
        <f>W4*$C$4</f>
        <v>3442513.9555574609</v>
      </c>
      <c r="AA4" s="219">
        <f>Y4*$C$4</f>
        <v>3528576.8044463969</v>
      </c>
      <c r="AC4" s="219">
        <f>AA4*$C$4</f>
        <v>3616791.2245575567</v>
      </c>
      <c r="AE4" s="219">
        <f>AC4*$C$4</f>
        <v>3707211.0051714955</v>
      </c>
      <c r="AG4" s="219">
        <f>AE4*$C$4</f>
        <v>3799891.2803007825</v>
      </c>
    </row>
    <row r="5" spans="1:34" s="210" customFormat="1" ht="14.25">
      <c r="B5" s="210" t="s">
        <v>838</v>
      </c>
      <c r="C5" s="238">
        <f>IF(Application!$D$211="Special Needs",(((0.1*Application!$T$212)+(0.05*(1-Application!$T$212)))),0.05)</f>
        <v>0.05</v>
      </c>
      <c r="E5" s="221">
        <f>-E4*$C$5</f>
        <v>-134464.32000000004</v>
      </c>
      <c r="F5" s="221"/>
      <c r="G5" s="221">
        <f>-G4*$C$5</f>
        <v>-137825.92800000001</v>
      </c>
      <c r="H5" s="221"/>
      <c r="I5" s="221">
        <f>-I4*$C$5</f>
        <v>-141271.57619999998</v>
      </c>
      <c r="J5" s="221"/>
      <c r="K5" s="221">
        <f>-K4*$C$5</f>
        <v>-144803.36560499997</v>
      </c>
      <c r="L5" s="221"/>
      <c r="M5" s="221">
        <f>-M4*$C$5</f>
        <v>-148423.44974512496</v>
      </c>
      <c r="N5" s="221"/>
      <c r="O5" s="221">
        <f>-O4*$C$5</f>
        <v>-152134.03598875305</v>
      </c>
      <c r="P5" s="221"/>
      <c r="Q5" s="221">
        <f>-Q4*$C$5</f>
        <v>-155937.38688847187</v>
      </c>
      <c r="R5" s="221"/>
      <c r="S5" s="221">
        <f>-S4*$C$5</f>
        <v>-159835.82156068366</v>
      </c>
      <c r="T5" s="221"/>
      <c r="U5" s="221">
        <f>-U4*$C$5</f>
        <v>-163831.71709970073</v>
      </c>
      <c r="V5" s="221"/>
      <c r="W5" s="221">
        <f>-W4*$C$5</f>
        <v>-167927.51002719323</v>
      </c>
      <c r="X5" s="221"/>
      <c r="Y5" s="221">
        <f>-Y4*$C$5</f>
        <v>-172125.69777787305</v>
      </c>
      <c r="Z5" s="221"/>
      <c r="AA5" s="221">
        <f>-AA4*$C$5</f>
        <v>-176428.84022231985</v>
      </c>
      <c r="AB5" s="221"/>
      <c r="AC5" s="221">
        <f>-AC4*$C$5</f>
        <v>-180839.56122787786</v>
      </c>
      <c r="AD5" s="221"/>
      <c r="AE5" s="221">
        <f>-AE4*$C$5</f>
        <v>-185360.55025857477</v>
      </c>
      <c r="AF5" s="221"/>
      <c r="AG5" s="221">
        <f>-AG4*$C$5</f>
        <v>-189994.56401503913</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85377.600000000006</v>
      </c>
      <c r="F8" s="222"/>
      <c r="G8" s="222">
        <f>E8*$C$8</f>
        <v>87512.04</v>
      </c>
      <c r="H8" s="222"/>
      <c r="I8" s="222">
        <f>G8*$C$8</f>
        <v>89699.840999999986</v>
      </c>
      <c r="J8" s="222"/>
      <c r="K8" s="222">
        <f>I8*$C$8</f>
        <v>91942.337024999972</v>
      </c>
      <c r="L8" s="222"/>
      <c r="M8" s="222">
        <f>K8*$C$8</f>
        <v>94240.895450624957</v>
      </c>
      <c r="N8" s="222"/>
      <c r="O8" s="222">
        <f>M8*$C$8</f>
        <v>96596.91783689057</v>
      </c>
      <c r="P8" s="222"/>
      <c r="Q8" s="222">
        <f>O8*$C$8</f>
        <v>99011.840782812826</v>
      </c>
      <c r="R8" s="222"/>
      <c r="S8" s="222">
        <f>Q8*$C$8</f>
        <v>101487.13680238313</v>
      </c>
      <c r="T8" s="222"/>
      <c r="U8" s="222">
        <f>S8*$C$8</f>
        <v>104024.3152224427</v>
      </c>
      <c r="V8" s="222"/>
      <c r="W8" s="222">
        <f>U8*$C$8</f>
        <v>106624.92310300376</v>
      </c>
      <c r="X8" s="222"/>
      <c r="Y8" s="222">
        <f>W8*$C$8</f>
        <v>109290.54618057885</v>
      </c>
      <c r="Z8" s="222"/>
      <c r="AA8" s="222">
        <f>Y8*$C$8</f>
        <v>112022.80983509331</v>
      </c>
      <c r="AB8" s="222"/>
      <c r="AC8" s="222">
        <f>AA8*$C$8</f>
        <v>114823.38008097063</v>
      </c>
      <c r="AD8" s="222"/>
      <c r="AE8" s="222">
        <f>AC8*$C$8</f>
        <v>117693.96458299489</v>
      </c>
      <c r="AF8" s="222"/>
      <c r="AG8" s="222">
        <f>AE8*$C$8</f>
        <v>120636.31369756974</v>
      </c>
    </row>
    <row r="9" spans="1:34" s="210" customFormat="1" ht="14.25">
      <c r="B9" s="210" t="s">
        <v>838</v>
      </c>
      <c r="C9" s="238">
        <f>IF(Application!$D$211="Special Needs",(((0.1*Application!$T$212)+(0.05*(1-Application!$T$212)))),0.05)</f>
        <v>0.05</v>
      </c>
      <c r="E9" s="221">
        <f>-E8*$C$9</f>
        <v>-4268.88</v>
      </c>
      <c r="F9" s="221"/>
      <c r="G9" s="221">
        <f>-G8*$C$9</f>
        <v>-4375.6019999999999</v>
      </c>
      <c r="H9" s="221"/>
      <c r="I9" s="221">
        <f>-I8*$C$9</f>
        <v>-4484.9920499999998</v>
      </c>
      <c r="J9" s="221"/>
      <c r="K9" s="221">
        <f>-K8*$C$9</f>
        <v>-4597.1168512499989</v>
      </c>
      <c r="L9" s="221"/>
      <c r="M9" s="221">
        <f>-M8*$C$9</f>
        <v>-4712.0447725312479</v>
      </c>
      <c r="N9" s="221"/>
      <c r="O9" s="221">
        <f>-O8*$C$9</f>
        <v>-4829.8458918445285</v>
      </c>
      <c r="P9" s="221"/>
      <c r="Q9" s="221">
        <f>-Q8*$C$9</f>
        <v>-4950.5920391406416</v>
      </c>
      <c r="R9" s="221"/>
      <c r="S9" s="221">
        <f>-S8*$C$9</f>
        <v>-5074.3568401191569</v>
      </c>
      <c r="T9" s="221"/>
      <c r="U9" s="221">
        <f>-U8*$C$9</f>
        <v>-5201.2157611221355</v>
      </c>
      <c r="V9" s="221"/>
      <c r="W9" s="221">
        <f>-W8*$C$9</f>
        <v>-5331.2461551501883</v>
      </c>
      <c r="X9" s="221"/>
      <c r="Y9" s="221">
        <f>-Y8*$C$9</f>
        <v>-5464.5273090289429</v>
      </c>
      <c r="Z9" s="221"/>
      <c r="AA9" s="221">
        <f>-AA8*$C$9</f>
        <v>-5601.1404917546661</v>
      </c>
      <c r="AB9" s="221"/>
      <c r="AC9" s="221">
        <f>-AC8*$C$9</f>
        <v>-5741.1690040485319</v>
      </c>
      <c r="AD9" s="221"/>
      <c r="AE9" s="221">
        <f>-AE8*$C$9</f>
        <v>-5884.6982291497443</v>
      </c>
      <c r="AF9" s="221"/>
      <c r="AG9" s="221">
        <f>-AG8*$C$9</f>
        <v>-6031.8156848784874</v>
      </c>
    </row>
    <row r="10" spans="1:34" s="210" customFormat="1" ht="14.25">
      <c r="A10" s="1136" t="s">
        <v>2174</v>
      </c>
      <c r="B10" s="1136"/>
      <c r="C10" s="238"/>
      <c r="E10" s="1137"/>
      <c r="F10" s="222"/>
      <c r="G10" s="1137"/>
      <c r="H10" s="222"/>
      <c r="I10" s="1137"/>
      <c r="J10" s="222"/>
      <c r="K10" s="1137"/>
      <c r="L10" s="222"/>
      <c r="M10" s="1137"/>
      <c r="N10" s="222"/>
      <c r="O10" s="1137"/>
      <c r="P10" s="222"/>
      <c r="Q10" s="1137"/>
      <c r="R10" s="222"/>
      <c r="S10" s="1137"/>
      <c r="T10" s="222"/>
      <c r="U10" s="1137"/>
      <c r="V10" s="222"/>
      <c r="W10" s="1137"/>
      <c r="X10" s="222"/>
      <c r="Y10" s="1137"/>
      <c r="Z10" s="222"/>
      <c r="AA10" s="1137"/>
      <c r="AB10" s="222"/>
      <c r="AC10" s="1137"/>
      <c r="AD10" s="222"/>
      <c r="AE10" s="1137"/>
      <c r="AF10" s="222"/>
      <c r="AG10" s="1137"/>
    </row>
    <row r="11" spans="1:34" s="223" customFormat="1" ht="15">
      <c r="A11" s="223" t="s">
        <v>858</v>
      </c>
      <c r="C11" s="216"/>
      <c r="E11" s="223">
        <f>SUM(E4:E10)</f>
        <v>2635930.8000000007</v>
      </c>
      <c r="G11" s="223">
        <f>SUM(G4:G10)</f>
        <v>2701829.0700000003</v>
      </c>
      <c r="I11" s="223">
        <f>SUM(I4:I10)</f>
        <v>2769374.7967499997</v>
      </c>
      <c r="K11" s="223">
        <f>SUM(K4:K10)</f>
        <v>2838609.1666687489</v>
      </c>
      <c r="M11" s="223">
        <f>SUM(M4:M10)</f>
        <v>2909574.3958354676</v>
      </c>
      <c r="O11" s="223">
        <f>SUM(O4:O10)</f>
        <v>2982313.755731354</v>
      </c>
      <c r="Q11" s="223">
        <f>SUM(Q4:Q10)</f>
        <v>3056871.5996246375</v>
      </c>
      <c r="S11" s="223">
        <f>SUM(S4:S10)</f>
        <v>3133293.3896152535</v>
      </c>
      <c r="U11" s="223">
        <f>SUM(U4:U10)</f>
        <v>3211625.7243556343</v>
      </c>
      <c r="W11" s="223">
        <f>SUM(W4:W10)</f>
        <v>3291916.3674645247</v>
      </c>
      <c r="Y11" s="223">
        <f>SUM(Y4:Y10)</f>
        <v>3374214.276651138</v>
      </c>
      <c r="AA11" s="223">
        <f>SUM(AA4:AA10)</f>
        <v>3458569.6335674152</v>
      </c>
      <c r="AC11" s="223">
        <f>SUM(AC4:AC10)</f>
        <v>3545033.8744066004</v>
      </c>
      <c r="AE11" s="223">
        <f>SUM(AE4:AE10)</f>
        <v>3633659.7212667656</v>
      </c>
      <c r="AG11" s="223">
        <f>SUM(AG4:AG10)</f>
        <v>3724501.2142984346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73156</v>
      </c>
      <c r="G15" s="219">
        <f>E15*$C$14</f>
        <v>75716.459999999992</v>
      </c>
      <c r="I15" s="219">
        <f>G15*$C$14</f>
        <v>78366.536099999983</v>
      </c>
      <c r="K15" s="219">
        <f>I15*$C$14</f>
        <v>81109.36486349997</v>
      </c>
      <c r="M15" s="219">
        <f>K15*$C$14</f>
        <v>83948.192633722458</v>
      </c>
      <c r="O15" s="219">
        <f>M15*$C$14</f>
        <v>86886.379375902732</v>
      </c>
      <c r="Q15" s="219">
        <f>O15*$C$14</f>
        <v>89927.402654059319</v>
      </c>
      <c r="S15" s="219">
        <f>Q15*$C$14</f>
        <v>93074.861746951385</v>
      </c>
      <c r="U15" s="219">
        <f>S15*$C$14</f>
        <v>96332.481908094676</v>
      </c>
      <c r="W15" s="219">
        <f>U15*$C$14</f>
        <v>99704.118774877978</v>
      </c>
      <c r="Y15" s="219">
        <f>W15*$C$14</f>
        <v>103193.7629319987</v>
      </c>
      <c r="AA15" s="219">
        <f>Y15*$C$14</f>
        <v>106805.54463461865</v>
      </c>
      <c r="AC15" s="219">
        <f>AA15*$C$14</f>
        <v>110543.73869683029</v>
      </c>
      <c r="AE15" s="219">
        <f>AC15*$C$14</f>
        <v>114412.76955121935</v>
      </c>
      <c r="AG15" s="219">
        <f>AE15*$C$14</f>
        <v>118417.21648551202</v>
      </c>
    </row>
    <row r="16" spans="1:34" s="210" customFormat="1" ht="14.25">
      <c r="A16" s="210" t="s">
        <v>344</v>
      </c>
      <c r="C16" s="233"/>
      <c r="E16" s="222">
        <f>Application!W857</f>
        <v>110202.11280000003</v>
      </c>
      <c r="F16" s="222"/>
      <c r="G16" s="222">
        <f t="shared" ref="G16:AG21" si="0">E16*$C$14</f>
        <v>114059.18674800002</v>
      </c>
      <c r="H16" s="222"/>
      <c r="I16" s="222">
        <f t="shared" si="0"/>
        <v>118051.25828418002</v>
      </c>
      <c r="J16" s="222"/>
      <c r="K16" s="222">
        <f t="shared" si="0"/>
        <v>122183.05232412631</v>
      </c>
      <c r="L16" s="222"/>
      <c r="M16" s="222">
        <f t="shared" si="0"/>
        <v>126459.45915547073</v>
      </c>
      <c r="N16" s="222"/>
      <c r="O16" s="222">
        <f t="shared" si="0"/>
        <v>130885.54022591219</v>
      </c>
      <c r="P16" s="222"/>
      <c r="Q16" s="222">
        <f t="shared" si="0"/>
        <v>135466.53413381911</v>
      </c>
      <c r="R16" s="222"/>
      <c r="S16" s="222">
        <f t="shared" si="0"/>
        <v>140207.86282850275</v>
      </c>
      <c r="T16" s="222"/>
      <c r="U16" s="222">
        <f t="shared" si="0"/>
        <v>145115.13802750033</v>
      </c>
      <c r="V16" s="222"/>
      <c r="W16" s="222">
        <f t="shared" si="0"/>
        <v>150194.16785846284</v>
      </c>
      <c r="X16" s="222"/>
      <c r="Y16" s="222">
        <f t="shared" si="0"/>
        <v>155450.96373350904</v>
      </c>
      <c r="Z16" s="222"/>
      <c r="AA16" s="222">
        <f t="shared" si="0"/>
        <v>160891.74746418186</v>
      </c>
      <c r="AB16" s="222"/>
      <c r="AC16" s="222">
        <f t="shared" si="0"/>
        <v>166522.9586254282</v>
      </c>
      <c r="AD16" s="222"/>
      <c r="AE16" s="222">
        <f t="shared" si="0"/>
        <v>172351.26217731819</v>
      </c>
      <c r="AF16" s="222"/>
      <c r="AG16" s="222">
        <f t="shared" si="0"/>
        <v>178383.5563535243</v>
      </c>
    </row>
    <row r="17" spans="1:33" s="210" customFormat="1" ht="14.25">
      <c r="A17" s="210" t="s">
        <v>561</v>
      </c>
      <c r="C17" s="233"/>
      <c r="E17" s="222">
        <f>Application!W863</f>
        <v>103818</v>
      </c>
      <c r="F17" s="222"/>
      <c r="G17" s="222">
        <f t="shared" si="0"/>
        <v>107451.62999999999</v>
      </c>
      <c r="H17" s="222"/>
      <c r="I17" s="222">
        <f t="shared" si="0"/>
        <v>111212.43704999998</v>
      </c>
      <c r="J17" s="222"/>
      <c r="K17" s="222">
        <f t="shared" si="0"/>
        <v>115104.87234674997</v>
      </c>
      <c r="L17" s="222"/>
      <c r="M17" s="222">
        <f t="shared" si="0"/>
        <v>119133.5428788862</v>
      </c>
      <c r="N17" s="222"/>
      <c r="O17" s="222">
        <f t="shared" si="0"/>
        <v>123303.21687964721</v>
      </c>
      <c r="P17" s="222"/>
      <c r="Q17" s="222">
        <f t="shared" si="0"/>
        <v>127618.82947043485</v>
      </c>
      <c r="R17" s="222"/>
      <c r="S17" s="222">
        <f t="shared" si="0"/>
        <v>132085.48850190005</v>
      </c>
      <c r="T17" s="222"/>
      <c r="U17" s="222">
        <f t="shared" si="0"/>
        <v>136708.48059946654</v>
      </c>
      <c r="V17" s="222"/>
      <c r="W17" s="222">
        <f t="shared" si="0"/>
        <v>141493.27742044785</v>
      </c>
      <c r="X17" s="222"/>
      <c r="Y17" s="222">
        <f t="shared" si="0"/>
        <v>146445.54213016352</v>
      </c>
      <c r="Z17" s="222"/>
      <c r="AA17" s="222">
        <f t="shared" si="0"/>
        <v>151571.13610471922</v>
      </c>
      <c r="AB17" s="222"/>
      <c r="AC17" s="222">
        <f t="shared" si="0"/>
        <v>156876.12586838438</v>
      </c>
      <c r="AD17" s="222"/>
      <c r="AE17" s="222">
        <f t="shared" si="0"/>
        <v>162366.79027377782</v>
      </c>
      <c r="AF17" s="222"/>
      <c r="AG17" s="222">
        <f t="shared" si="0"/>
        <v>168049.62793336003</v>
      </c>
    </row>
    <row r="18" spans="1:33" s="210" customFormat="1" ht="14.25">
      <c r="A18" s="210" t="s">
        <v>842</v>
      </c>
      <c r="C18" s="233"/>
      <c r="E18" s="222">
        <f>Application!W870</f>
        <v>280000</v>
      </c>
      <c r="F18" s="222"/>
      <c r="G18" s="222">
        <f t="shared" si="0"/>
        <v>289800</v>
      </c>
      <c r="H18" s="222"/>
      <c r="I18" s="222">
        <f t="shared" si="0"/>
        <v>299943</v>
      </c>
      <c r="J18" s="222"/>
      <c r="K18" s="222">
        <f t="shared" si="0"/>
        <v>310441.005</v>
      </c>
      <c r="L18" s="222"/>
      <c r="M18" s="222">
        <f t="shared" si="0"/>
        <v>321306.440175</v>
      </c>
      <c r="N18" s="222"/>
      <c r="O18" s="222">
        <f t="shared" si="0"/>
        <v>332552.16558112495</v>
      </c>
      <c r="P18" s="222"/>
      <c r="Q18" s="222">
        <f t="shared" si="0"/>
        <v>344191.49137646431</v>
      </c>
      <c r="R18" s="222"/>
      <c r="S18" s="222">
        <f t="shared" si="0"/>
        <v>356238.19357464055</v>
      </c>
      <c r="T18" s="222"/>
      <c r="U18" s="222">
        <f t="shared" si="0"/>
        <v>368706.53034975292</v>
      </c>
      <c r="V18" s="222"/>
      <c r="W18" s="222">
        <f t="shared" si="0"/>
        <v>381611.25891199423</v>
      </c>
      <c r="X18" s="222"/>
      <c r="Y18" s="222">
        <f t="shared" si="0"/>
        <v>394967.652973914</v>
      </c>
      <c r="Z18" s="222"/>
      <c r="AA18" s="222">
        <f t="shared" si="0"/>
        <v>408791.52082800097</v>
      </c>
      <c r="AB18" s="222"/>
      <c r="AC18" s="222">
        <f t="shared" si="0"/>
        <v>423099.22405698098</v>
      </c>
      <c r="AD18" s="222"/>
      <c r="AE18" s="222">
        <f t="shared" si="0"/>
        <v>437907.69689897529</v>
      </c>
      <c r="AF18" s="222"/>
      <c r="AG18" s="222">
        <f t="shared" si="0"/>
        <v>453234.46629043942</v>
      </c>
    </row>
    <row r="19" spans="1:33" s="210" customFormat="1" ht="14.25">
      <c r="A19" s="210" t="s">
        <v>155</v>
      </c>
      <c r="C19" s="233"/>
      <c r="E19" s="222">
        <f>Application!W872</f>
        <v>108900</v>
      </c>
      <c r="F19" s="222"/>
      <c r="G19" s="222">
        <f t="shared" si="0"/>
        <v>112711.49999999999</v>
      </c>
      <c r="H19" s="222"/>
      <c r="I19" s="222">
        <f t="shared" si="0"/>
        <v>116656.40249999998</v>
      </c>
      <c r="J19" s="222"/>
      <c r="K19" s="222">
        <f t="shared" si="0"/>
        <v>120739.37658749997</v>
      </c>
      <c r="L19" s="222"/>
      <c r="M19" s="222">
        <f t="shared" si="0"/>
        <v>124965.25476806246</v>
      </c>
      <c r="N19" s="222"/>
      <c r="O19" s="222">
        <f t="shared" si="0"/>
        <v>129339.03868494464</v>
      </c>
      <c r="P19" s="222"/>
      <c r="Q19" s="222">
        <f t="shared" si="0"/>
        <v>133865.9050389177</v>
      </c>
      <c r="R19" s="222"/>
      <c r="S19" s="222">
        <f t="shared" si="0"/>
        <v>138551.21171527982</v>
      </c>
      <c r="T19" s="222"/>
      <c r="U19" s="222">
        <f t="shared" si="0"/>
        <v>143400.50412531459</v>
      </c>
      <c r="V19" s="222"/>
      <c r="W19" s="222">
        <f t="shared" si="0"/>
        <v>148419.5217697006</v>
      </c>
      <c r="X19" s="222"/>
      <c r="Y19" s="222">
        <f t="shared" si="0"/>
        <v>153614.2050316401</v>
      </c>
      <c r="Z19" s="222"/>
      <c r="AA19" s="222">
        <f t="shared" si="0"/>
        <v>158990.7022077475</v>
      </c>
      <c r="AB19" s="222"/>
      <c r="AC19" s="222">
        <f t="shared" si="0"/>
        <v>164555.37678501866</v>
      </c>
      <c r="AD19" s="222"/>
      <c r="AE19" s="222">
        <f t="shared" si="0"/>
        <v>170314.81497249429</v>
      </c>
      <c r="AF19" s="222"/>
      <c r="AG19" s="222">
        <f t="shared" si="0"/>
        <v>176275.83349653159</v>
      </c>
    </row>
    <row r="20" spans="1:33" s="210" customFormat="1" ht="14.25">
      <c r="A20" s="210" t="s">
        <v>390</v>
      </c>
      <c r="C20" s="233"/>
      <c r="E20" s="222">
        <f>Application!W881</f>
        <v>85861</v>
      </c>
      <c r="F20" s="222"/>
      <c r="G20" s="222">
        <f t="shared" si="0"/>
        <v>88866.134999999995</v>
      </c>
      <c r="H20" s="222"/>
      <c r="I20" s="222">
        <f t="shared" si="0"/>
        <v>91976.449724999984</v>
      </c>
      <c r="J20" s="222"/>
      <c r="K20" s="222">
        <f t="shared" si="0"/>
        <v>95195.625465374978</v>
      </c>
      <c r="L20" s="222"/>
      <c r="M20" s="222">
        <f t="shared" si="0"/>
        <v>98527.4723566631</v>
      </c>
      <c r="N20" s="222"/>
      <c r="O20" s="222">
        <f t="shared" si="0"/>
        <v>101975.9338891463</v>
      </c>
      <c r="P20" s="222"/>
      <c r="Q20" s="222">
        <f t="shared" si="0"/>
        <v>105545.09157526642</v>
      </c>
      <c r="R20" s="222"/>
      <c r="S20" s="222">
        <f t="shared" si="0"/>
        <v>109239.16978040073</v>
      </c>
      <c r="T20" s="222"/>
      <c r="U20" s="222">
        <f t="shared" si="0"/>
        <v>113062.54072271474</v>
      </c>
      <c r="V20" s="222"/>
      <c r="W20" s="222">
        <f t="shared" si="0"/>
        <v>117019.72964800974</v>
      </c>
      <c r="X20" s="222"/>
      <c r="Y20" s="222">
        <f t="shared" si="0"/>
        <v>121115.42018569008</v>
      </c>
      <c r="Z20" s="222"/>
      <c r="AA20" s="222">
        <f t="shared" si="0"/>
        <v>125354.45989218922</v>
      </c>
      <c r="AB20" s="222"/>
      <c r="AC20" s="222">
        <f t="shared" si="0"/>
        <v>129741.86598841583</v>
      </c>
      <c r="AD20" s="222"/>
      <c r="AE20" s="222">
        <f t="shared" si="0"/>
        <v>134282.83129801037</v>
      </c>
      <c r="AF20" s="222"/>
      <c r="AG20" s="222">
        <f t="shared" si="0"/>
        <v>138982.73039344072</v>
      </c>
    </row>
    <row r="21" spans="1:33" s="210" customFormat="1" ht="14.25">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761937.1128</v>
      </c>
      <c r="G22" s="223">
        <f>SUM(G15:G21)</f>
        <v>788604.91174799995</v>
      </c>
      <c r="I22" s="223">
        <f>SUM(I15:I21)</f>
        <v>816206.08365917986</v>
      </c>
      <c r="K22" s="223">
        <f>SUM(K15:K21)</f>
        <v>844773.29658725124</v>
      </c>
      <c r="M22" s="223">
        <f>SUM(M15:M21)</f>
        <v>874340.36196780496</v>
      </c>
      <c r="O22" s="223">
        <f>SUM(O15:O21)</f>
        <v>904942.27463667805</v>
      </c>
      <c r="Q22" s="223">
        <f>SUM(Q15:Q21)</f>
        <v>936615.25424896169</v>
      </c>
      <c r="S22" s="223">
        <f>SUM(S15:S21)</f>
        <v>969396.78814767522</v>
      </c>
      <c r="U22" s="223">
        <f>SUM(U15:U21)</f>
        <v>1003325.6757328438</v>
      </c>
      <c r="W22" s="223">
        <f>SUM(W15:W21)</f>
        <v>1038442.0743834932</v>
      </c>
      <c r="Y22" s="223">
        <f>SUM(Y15:Y21)</f>
        <v>1074787.5469869154</v>
      </c>
      <c r="AA22" s="223">
        <f>SUM(AA15:AA21)</f>
        <v>1112405.1111314574</v>
      </c>
      <c r="AC22" s="223">
        <f>SUM(AC15:AC21)</f>
        <v>1151339.2900210584</v>
      </c>
      <c r="AE22" s="223">
        <f>SUM(AE15:AE21)</f>
        <v>1191636.1651717953</v>
      </c>
      <c r="AG22" s="223">
        <f>SUM(AG15:AG21)</f>
        <v>1233343.4309528081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v>672656.24999999988</v>
      </c>
      <c r="F24" s="222"/>
      <c r="G24" s="222">
        <f>E24*(1+2%)</f>
        <v>686109.37499999988</v>
      </c>
      <c r="H24" s="222"/>
      <c r="I24" s="222">
        <f t="shared" ref="I24:AG24" si="1">G24*(1+2%)</f>
        <v>699831.56249999988</v>
      </c>
      <c r="J24" s="222"/>
      <c r="K24" s="222">
        <f t="shared" si="1"/>
        <v>713828.19374999986</v>
      </c>
      <c r="L24" s="222"/>
      <c r="M24" s="222">
        <f t="shared" si="1"/>
        <v>728104.75762499985</v>
      </c>
      <c r="N24" s="222"/>
      <c r="O24" s="222">
        <f t="shared" si="1"/>
        <v>742666.85277749982</v>
      </c>
      <c r="P24" s="222"/>
      <c r="Q24" s="222">
        <f t="shared" si="1"/>
        <v>757520.18983304978</v>
      </c>
      <c r="R24" s="222"/>
      <c r="S24" s="222">
        <f t="shared" si="1"/>
        <v>772670.59362971084</v>
      </c>
      <c r="T24" s="222"/>
      <c r="U24" s="222">
        <f t="shared" si="1"/>
        <v>788124.00550230511</v>
      </c>
      <c r="V24" s="222"/>
      <c r="W24" s="222">
        <f t="shared" si="1"/>
        <v>803886.48561235121</v>
      </c>
      <c r="X24" s="222"/>
      <c r="Y24" s="222">
        <f t="shared" si="1"/>
        <v>819964.21532459825</v>
      </c>
      <c r="Z24" s="222"/>
      <c r="AA24" s="222">
        <f t="shared" si="1"/>
        <v>836363.49963109021</v>
      </c>
      <c r="AB24" s="222"/>
      <c r="AC24" s="222">
        <f t="shared" si="1"/>
        <v>853090.76962371205</v>
      </c>
      <c r="AD24" s="222"/>
      <c r="AE24" s="222">
        <f t="shared" si="1"/>
        <v>870152.58501618635</v>
      </c>
      <c r="AF24" s="222"/>
      <c r="AG24" s="222">
        <f t="shared" si="1"/>
        <v>887555.63671651005</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26100</v>
      </c>
      <c r="F27" s="222"/>
      <c r="G27" s="222">
        <f>E27*$C$27</f>
        <v>27013.499999999996</v>
      </c>
      <c r="H27" s="222"/>
      <c r="I27" s="222">
        <f>G27*$C$27</f>
        <v>27958.972499999993</v>
      </c>
      <c r="J27" s="222"/>
      <c r="K27" s="222">
        <f>I27*$C$27</f>
        <v>28937.536537499989</v>
      </c>
      <c r="L27" s="222"/>
      <c r="M27" s="222">
        <f>K27*$C$27</f>
        <v>29950.350316312488</v>
      </c>
      <c r="N27" s="222"/>
      <c r="O27" s="222">
        <f>M27*$C$27</f>
        <v>30998.612577383421</v>
      </c>
      <c r="P27" s="222"/>
      <c r="Q27" s="222">
        <f>O27*$C$27</f>
        <v>32083.564017591838</v>
      </c>
      <c r="R27" s="222"/>
      <c r="S27" s="222">
        <f>Q27*$C$27</f>
        <v>33206.488758207546</v>
      </c>
      <c r="T27" s="222"/>
      <c r="U27" s="222">
        <f>S27*$C$27</f>
        <v>34368.715864744809</v>
      </c>
      <c r="V27" s="222"/>
      <c r="W27" s="222">
        <f>U27*$C$27</f>
        <v>35571.620920010871</v>
      </c>
      <c r="X27" s="222"/>
      <c r="Y27" s="222">
        <f>W27*$C$27</f>
        <v>36816.627652211246</v>
      </c>
      <c r="Z27" s="222"/>
      <c r="AA27" s="222">
        <f>Y27*$C$27</f>
        <v>38105.209620038637</v>
      </c>
      <c r="AB27" s="222"/>
      <c r="AC27" s="222">
        <f>AA27*$C$27</f>
        <v>39438.891956739986</v>
      </c>
      <c r="AD27" s="222"/>
      <c r="AE27" s="222">
        <f>AC27*$C$27</f>
        <v>40819.25317522588</v>
      </c>
      <c r="AF27" s="222"/>
      <c r="AG27" s="222">
        <f>AE27*$C$27</f>
        <v>42247.927036358786</v>
      </c>
    </row>
    <row r="28" spans="1:33" s="210" customFormat="1" ht="14.25">
      <c r="A28" s="210" t="s">
        <v>846</v>
      </c>
      <c r="C28" s="237"/>
      <c r="E28" s="222">
        <f>Application!AC898</f>
        <v>30250</v>
      </c>
      <c r="F28" s="222"/>
      <c r="G28" s="222">
        <f>$E$28</f>
        <v>30250</v>
      </c>
      <c r="H28" s="222"/>
      <c r="I28" s="222">
        <f>$E$28</f>
        <v>30250</v>
      </c>
      <c r="J28" s="222"/>
      <c r="K28" s="222">
        <f>$E$28</f>
        <v>30250</v>
      </c>
      <c r="L28" s="222"/>
      <c r="M28" s="222">
        <f>$E$28</f>
        <v>30250</v>
      </c>
      <c r="N28" s="222"/>
      <c r="O28" s="222">
        <f>$E$28</f>
        <v>30250</v>
      </c>
      <c r="P28" s="222"/>
      <c r="Q28" s="222">
        <f>$E$28</f>
        <v>30250</v>
      </c>
      <c r="R28" s="222"/>
      <c r="S28" s="222">
        <f>$E$28</f>
        <v>30250</v>
      </c>
      <c r="T28" s="222"/>
      <c r="U28" s="222">
        <f>$E$28</f>
        <v>30250</v>
      </c>
      <c r="V28" s="222"/>
      <c r="W28" s="222">
        <f>$E$28</f>
        <v>30250</v>
      </c>
      <c r="X28" s="222"/>
      <c r="Y28" s="222">
        <f>$E$28</f>
        <v>30250</v>
      </c>
      <c r="Z28" s="222"/>
      <c r="AA28" s="222">
        <f>$E$28</f>
        <v>30250</v>
      </c>
      <c r="AB28" s="222"/>
      <c r="AC28" s="222">
        <f>$E$28</f>
        <v>30250</v>
      </c>
      <c r="AD28" s="222"/>
      <c r="AE28" s="222">
        <f>$E$28</f>
        <v>30250</v>
      </c>
      <c r="AF28" s="222"/>
      <c r="AG28" s="222">
        <f>$E$28</f>
        <v>30250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12000</v>
      </c>
      <c r="F30" s="222"/>
      <c r="G30" s="222">
        <f>E30*$C$30</f>
        <v>12240</v>
      </c>
      <c r="H30" s="222"/>
      <c r="I30" s="222">
        <f>G30*$C$30</f>
        <v>12484.800000000001</v>
      </c>
      <c r="J30" s="222"/>
      <c r="K30" s="222">
        <f>I30*$C$30</f>
        <v>12734.496000000001</v>
      </c>
      <c r="L30" s="222"/>
      <c r="M30" s="222">
        <f>K30*$C$30</f>
        <v>12989.185920000002</v>
      </c>
      <c r="N30" s="222"/>
      <c r="O30" s="222">
        <f>M30*$C$30</f>
        <v>13248.969638400002</v>
      </c>
      <c r="P30" s="222"/>
      <c r="Q30" s="222">
        <f>O30*$C$30</f>
        <v>13513.949031168002</v>
      </c>
      <c r="R30" s="222"/>
      <c r="S30" s="222">
        <f>Q30*$C$30</f>
        <v>13784.228011791361</v>
      </c>
      <c r="T30" s="222"/>
      <c r="U30" s="222">
        <f>S30*$C$30</f>
        <v>14059.91257202719</v>
      </c>
      <c r="V30" s="222"/>
      <c r="W30" s="222">
        <f>U30*$C$30</f>
        <v>14341.110823467734</v>
      </c>
      <c r="X30" s="222"/>
      <c r="Y30" s="222">
        <f>W30*$C$30</f>
        <v>14627.933039937088</v>
      </c>
      <c r="Z30" s="222"/>
      <c r="AA30" s="222">
        <f>Y30*$C$30</f>
        <v>14920.491700735831</v>
      </c>
      <c r="AB30" s="222"/>
      <c r="AC30" s="222">
        <f>AA30*$C$30</f>
        <v>15218.901534750548</v>
      </c>
      <c r="AD30" s="222"/>
      <c r="AE30" s="222">
        <f>AC30*$C$30</f>
        <v>15523.27956544556</v>
      </c>
      <c r="AF30" s="222"/>
      <c r="AG30" s="222">
        <f>AE30*$C$30</f>
        <v>15833.745156754472</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(Laundry Maintenance):</v>
      </c>
      <c r="C32" s="316">
        <v>1.0349999999999999</v>
      </c>
      <c r="E32" s="222">
        <f>Application!AC903</f>
        <v>39432</v>
      </c>
      <c r="F32" s="222"/>
      <c r="G32" s="222">
        <f>E32*$C$32</f>
        <v>40812.119999999995</v>
      </c>
      <c r="H32" s="222"/>
      <c r="I32" s="222">
        <f>G32*$C$32</f>
        <v>42240.544199999989</v>
      </c>
      <c r="J32" s="222"/>
      <c r="K32" s="222">
        <f>I32*$C$32</f>
        <v>43718.963246999985</v>
      </c>
      <c r="L32" s="222"/>
      <c r="M32" s="222">
        <f>K32*$C$32</f>
        <v>45249.126960644979</v>
      </c>
      <c r="N32" s="222"/>
      <c r="O32" s="222">
        <f>M32*$C$32</f>
        <v>46832.846404267548</v>
      </c>
      <c r="P32" s="222"/>
      <c r="Q32" s="222">
        <f>O32*$C$32</f>
        <v>48471.996028416906</v>
      </c>
      <c r="R32" s="222"/>
      <c r="S32" s="222">
        <f>Q32*$C$32</f>
        <v>50168.515889411494</v>
      </c>
      <c r="T32" s="222"/>
      <c r="U32" s="222">
        <f>S32*$C$32</f>
        <v>51924.413945540895</v>
      </c>
      <c r="V32" s="222"/>
      <c r="W32" s="222">
        <f>U32*$C$32</f>
        <v>53741.768433634825</v>
      </c>
      <c r="X32" s="222"/>
      <c r="Y32" s="222">
        <f>W32*$C$32</f>
        <v>55622.730328812038</v>
      </c>
      <c r="Z32" s="222"/>
      <c r="AA32" s="222">
        <f>Y32*$C$32</f>
        <v>57569.525890320452</v>
      </c>
      <c r="AB32" s="222"/>
      <c r="AC32" s="222">
        <f>AA32*$C$32</f>
        <v>59584.459296481662</v>
      </c>
      <c r="AD32" s="222"/>
      <c r="AE32" s="222">
        <f>AC32*$C$32</f>
        <v>61669.915371858515</v>
      </c>
      <c r="AF32" s="222"/>
      <c r="AG32" s="222">
        <f>AE32*$C$32</f>
        <v>63828.36240987356</v>
      </c>
    </row>
    <row r="33" spans="1:33" s="210" customFormat="1" ht="14.25">
      <c r="A33" s="210" t="str">
        <f>Application!C904</f>
        <v>Other (Annual Issuer &amp; Trustee Fees):</v>
      </c>
      <c r="C33" s="316">
        <v>1.0349999999999999</v>
      </c>
      <c r="E33" s="222">
        <f>Application!AC904</f>
        <v>9800</v>
      </c>
      <c r="F33" s="222"/>
      <c r="G33" s="222">
        <f>E33*$C$33</f>
        <v>10143</v>
      </c>
      <c r="H33" s="222"/>
      <c r="I33" s="222">
        <f>G33*$C$33</f>
        <v>10498.004999999999</v>
      </c>
      <c r="J33" s="222"/>
      <c r="K33" s="222">
        <f>I33*$C$33</f>
        <v>10865.435174999999</v>
      </c>
      <c r="L33" s="222"/>
      <c r="M33" s="222">
        <f>K33*$C$33</f>
        <v>11245.725406124999</v>
      </c>
      <c r="N33" s="222"/>
      <c r="O33" s="222">
        <f>M33*$C$33</f>
        <v>11639.325795339373</v>
      </c>
      <c r="P33" s="222"/>
      <c r="Q33" s="222">
        <f>O33*$C$33</f>
        <v>12046.70219817625</v>
      </c>
      <c r="R33" s="222"/>
      <c r="S33" s="222">
        <f>Q33*$C$33</f>
        <v>12468.336775112417</v>
      </c>
      <c r="T33" s="222"/>
      <c r="U33" s="222">
        <f>S33*$C$33</f>
        <v>12904.728562241351</v>
      </c>
      <c r="V33" s="222"/>
      <c r="W33" s="222">
        <f>U33*$C$33</f>
        <v>13356.394061919797</v>
      </c>
      <c r="X33" s="222"/>
      <c r="Y33" s="222">
        <f>W33*$C$33</f>
        <v>13823.867854086988</v>
      </c>
      <c r="Z33" s="222"/>
      <c r="AA33" s="222">
        <f>Y33*$C$33</f>
        <v>14307.703228980032</v>
      </c>
      <c r="AB33" s="222"/>
      <c r="AC33" s="222">
        <f>AA33*$C$33</f>
        <v>14808.472841994331</v>
      </c>
      <c r="AD33" s="222"/>
      <c r="AE33" s="222">
        <f>AC33*$C$33</f>
        <v>15326.769391464131</v>
      </c>
      <c r="AF33" s="222"/>
      <c r="AG33" s="222">
        <f>AE33*$C$33</f>
        <v>15863.206320165375</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1552175.3627999998</v>
      </c>
      <c r="G35" s="223">
        <f>SUM(G22:G33)</f>
        <v>1595172.9067480001</v>
      </c>
      <c r="I35" s="223">
        <f>SUM(I22:I33)</f>
        <v>1639469.9678591795</v>
      </c>
      <c r="K35" s="223">
        <f>SUM(K22:K33)</f>
        <v>1685107.9212967514</v>
      </c>
      <c r="M35" s="223">
        <f>SUM(M22:M33)</f>
        <v>1732129.5081958873</v>
      </c>
      <c r="O35" s="223">
        <f>SUM(O22:O33)</f>
        <v>1780578.8818295682</v>
      </c>
      <c r="Q35" s="223">
        <f>SUM(Q22:Q33)</f>
        <v>1830501.6553573641</v>
      </c>
      <c r="S35" s="223">
        <f>SUM(S22:S33)</f>
        <v>1881944.9512119091</v>
      </c>
      <c r="U35" s="223">
        <f>SUM(U22:U33)</f>
        <v>1934957.4521797032</v>
      </c>
      <c r="W35" s="223">
        <f>SUM(W22:W33)</f>
        <v>1989589.4542348778</v>
      </c>
      <c r="Y35" s="223">
        <f>SUM(Y22:Y33)</f>
        <v>2045892.921186561</v>
      </c>
      <c r="AA35" s="223">
        <f>SUM(AA22:AA33)</f>
        <v>2103921.5412026229</v>
      </c>
      <c r="AC35" s="223">
        <f>SUM(AC22:AC33)</f>
        <v>2163730.785274737</v>
      </c>
      <c r="AE35" s="223">
        <f>SUM(AE22:AE33)</f>
        <v>2225377.9676919756</v>
      </c>
      <c r="AG35" s="223">
        <f>SUM(AG22:AG33)</f>
        <v>2288922.3085924699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1083755.437200001</v>
      </c>
      <c r="G37" s="223">
        <f>G11-G35</f>
        <v>1106656.1632520002</v>
      </c>
      <c r="I37" s="223">
        <f>I11-I35</f>
        <v>1129904.8288908203</v>
      </c>
      <c r="K37" s="223">
        <f>K11-K35</f>
        <v>1153501.2453719976</v>
      </c>
      <c r="M37" s="223">
        <f>M11-M35</f>
        <v>1177444.8876395803</v>
      </c>
      <c r="O37" s="223">
        <f>O11-O35</f>
        <v>1201734.8739017858</v>
      </c>
      <c r="Q37" s="223">
        <f>Q11-Q35</f>
        <v>1226369.9442672734</v>
      </c>
      <c r="S37" s="223">
        <f>S11-S35</f>
        <v>1251348.4384033445</v>
      </c>
      <c r="U37" s="223">
        <f>U11-U35</f>
        <v>1276668.2721759311</v>
      </c>
      <c r="W37" s="223">
        <f>W11-W35</f>
        <v>1302326.9132296469</v>
      </c>
      <c r="Y37" s="223">
        <f>Y11-Y35</f>
        <v>1328321.355464577</v>
      </c>
      <c r="AA37" s="223">
        <f>AA11-AA35</f>
        <v>1354648.0923647922</v>
      </c>
      <c r="AC37" s="223">
        <f>AC11-AC35</f>
        <v>1381303.0891318633</v>
      </c>
      <c r="AE37" s="223">
        <f>AE11-AE35</f>
        <v>1408281.75357479</v>
      </c>
      <c r="AG37" s="223">
        <f>AG11-AG35</f>
        <v>1435578.9057059647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 - Tax Exempt</v>
      </c>
      <c r="B40" s="226"/>
      <c r="C40" s="220"/>
      <c r="E40" s="222">
        <f>Application!AF635</f>
        <v>942396.03234782699</v>
      </c>
      <c r="F40" s="222"/>
      <c r="G40" s="222">
        <f>$E$40</f>
        <v>942396.03234782699</v>
      </c>
      <c r="H40" s="222"/>
      <c r="I40" s="222">
        <f>$E$40</f>
        <v>942396.03234782699</v>
      </c>
      <c r="J40" s="222"/>
      <c r="K40" s="222">
        <f>$E$40</f>
        <v>942396.03234782699</v>
      </c>
      <c r="L40" s="222"/>
      <c r="M40" s="222">
        <f>$E$40</f>
        <v>942396.03234782699</v>
      </c>
      <c r="N40" s="222"/>
      <c r="O40" s="222">
        <f>$E$40</f>
        <v>942396.03234782699</v>
      </c>
      <c r="P40" s="222"/>
      <c r="Q40" s="222">
        <f>$E$40</f>
        <v>942396.03234782699</v>
      </c>
      <c r="R40" s="222"/>
      <c r="S40" s="222">
        <f>$E$40</f>
        <v>942396.03234782699</v>
      </c>
      <c r="T40" s="222"/>
      <c r="U40" s="222">
        <f>$E$40</f>
        <v>942396.03234782699</v>
      </c>
      <c r="V40" s="222"/>
      <c r="W40" s="222">
        <f>$E$40</f>
        <v>942396.03234782699</v>
      </c>
      <c r="X40" s="222"/>
      <c r="Y40" s="222">
        <f>$E$40</f>
        <v>942396.03234782699</v>
      </c>
      <c r="Z40" s="222"/>
      <c r="AA40" s="222">
        <f>$E$40</f>
        <v>942396.03234782699</v>
      </c>
      <c r="AB40" s="222"/>
      <c r="AC40" s="222">
        <f>$E$40</f>
        <v>942396.03234782699</v>
      </c>
      <c r="AD40" s="222"/>
      <c r="AE40" s="222">
        <f>$E$40</f>
        <v>942396.03234782699</v>
      </c>
      <c r="AF40" s="222"/>
      <c r="AG40" s="222">
        <f>$E$40</f>
        <v>942396.03234782699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942396.03234782699</v>
      </c>
      <c r="G43" s="223">
        <f>SUM(G40:G42)</f>
        <v>942396.03234782699</v>
      </c>
      <c r="I43" s="223">
        <f>SUM(I40:I42)</f>
        <v>942396.03234782699</v>
      </c>
      <c r="K43" s="223">
        <f>SUM(K40:K42)</f>
        <v>942396.03234782699</v>
      </c>
      <c r="M43" s="223">
        <f>SUM(M40:M42)</f>
        <v>942396.03234782699</v>
      </c>
      <c r="O43" s="223">
        <f>SUM(O40:O42)</f>
        <v>942396.03234782699</v>
      </c>
      <c r="Q43" s="223">
        <f>SUM(Q40:Q42)</f>
        <v>942396.03234782699</v>
      </c>
      <c r="S43" s="223">
        <f>SUM(S40:S42)</f>
        <v>942396.03234782699</v>
      </c>
      <c r="U43" s="223">
        <f>SUM(U40:U42)</f>
        <v>942396.03234782699</v>
      </c>
      <c r="W43" s="223">
        <f>SUM(W40:W42)</f>
        <v>942396.03234782699</v>
      </c>
      <c r="Y43" s="223">
        <f>SUM(Y40:Y42)</f>
        <v>942396.03234782699</v>
      </c>
      <c r="AA43" s="223">
        <f>SUM(AA40:AA42)</f>
        <v>942396.03234782699</v>
      </c>
      <c r="AC43" s="223">
        <f>SUM(AC40:AC42)</f>
        <v>942396.03234782699</v>
      </c>
      <c r="AE43" s="223">
        <f>SUM(AE40:AE42)</f>
        <v>942396.03234782699</v>
      </c>
      <c r="AG43" s="223">
        <f>SUM(AG40:AG42)</f>
        <v>942396.03234782699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141359.40485217399</v>
      </c>
      <c r="G45" s="223">
        <f>G37-G43</f>
        <v>164260.13090417325</v>
      </c>
      <c r="I45" s="223">
        <f>I37-I43</f>
        <v>187508.79654299328</v>
      </c>
      <c r="K45" s="223">
        <f>K37-K43</f>
        <v>211105.2130241706</v>
      </c>
      <c r="M45" s="223">
        <f>M37-M43</f>
        <v>235048.85529175331</v>
      </c>
      <c r="O45" s="223">
        <f>O37-O43</f>
        <v>259338.84155395883</v>
      </c>
      <c r="Q45" s="223">
        <f>Q37-Q43</f>
        <v>283973.91191944643</v>
      </c>
      <c r="S45" s="223">
        <f>S37-S43</f>
        <v>308952.40605551749</v>
      </c>
      <c r="U45" s="223">
        <f>U37-U43</f>
        <v>334272.23982810415</v>
      </c>
      <c r="W45" s="223">
        <f>W37-W43</f>
        <v>359930.88088181987</v>
      </c>
      <c r="Y45" s="223">
        <f>Y37-Y43</f>
        <v>385925.32311674999</v>
      </c>
      <c r="AA45" s="223">
        <f>AA37-AA43</f>
        <v>412252.06001696526</v>
      </c>
      <c r="AC45" s="223">
        <f>AC37-AC43</f>
        <v>438907.05678403634</v>
      </c>
      <c r="AE45" s="223">
        <f>AE37-AE43</f>
        <v>465885.72122696298</v>
      </c>
      <c r="AG45" s="223">
        <f>AG37-AG43</f>
        <v>493182.87335813767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5.0946494729514624E-2</v>
      </c>
      <c r="G47" s="227">
        <f>G45/(G4+G6+G8)</f>
        <v>5.7756105333104796E-2</v>
      </c>
      <c r="I47" s="227">
        <f>I45/(I4+I6+I8)</f>
        <v>6.4322588955778776E-2</v>
      </c>
      <c r="K47" s="227">
        <f>K45/(K4+K6+K8)</f>
        <v>7.0650780222878504E-2</v>
      </c>
      <c r="M47" s="227">
        <f>M45/(M4+M6+M8)</f>
        <v>7.6745386832787046E-2</v>
      </c>
      <c r="O47" s="227">
        <f>O45/(O4+O6+O8)</f>
        <v>8.2610992556630916E-2</v>
      </c>
      <c r="Q47" s="227">
        <f>Q45/(Q4+Q6+Q8)</f>
        <v>8.8252060163927268E-2</v>
      </c>
      <c r="S47" s="227">
        <f>S45/(S4+S6+S8)</f>
        <v>9.3672934275963848E-2</v>
      </c>
      <c r="U47" s="227">
        <f>U45/(U4+U6+U8)</f>
        <v>9.8877844148670971E-2</v>
      </c>
      <c r="W47" s="227">
        <f>W45/(W4+W6+W8)</f>
        <v>0.10387090638669262</v>
      </c>
      <c r="Y47" s="227">
        <f>Y45/(Y4+Y6+Y8)</f>
        <v>0.10865612759032804</v>
      </c>
      <c r="AA47" s="227">
        <f>AA45/(AA4+AA6+AA8)</f>
        <v>0.11323740693696895</v>
      </c>
      <c r="AC47" s="227">
        <f>AC45/(AC4+AC6+AC8)</f>
        <v>0.11761853869862647</v>
      </c>
      <c r="AE47" s="227">
        <f>AE45/(AE4+AE6+AE8)</f>
        <v>0.12180321469708745</v>
      </c>
      <c r="AG47" s="227">
        <f>AG45/(AG4+AG6+AG8)</f>
        <v>0.12579502669822173</v>
      </c>
    </row>
    <row r="48" spans="1:33" s="227" customFormat="1" ht="14.25">
      <c r="A48" s="227" t="s">
        <v>852</v>
      </c>
      <c r="C48" s="220"/>
      <c r="E48" s="227">
        <f>E45/E43</f>
        <v>0.14999999999999994</v>
      </c>
      <c r="G48" s="227">
        <f>G45/G43</f>
        <v>0.17430053317918343</v>
      </c>
      <c r="I48" s="227">
        <f>I45/I43</f>
        <v>0.19897027375618878</v>
      </c>
      <c r="K48" s="227">
        <f>K45/K43</f>
        <v>0.22400902144954513</v>
      </c>
      <c r="M48" s="227">
        <f>M45/M43</f>
        <v>0.24941621910924983</v>
      </c>
      <c r="O48" s="227">
        <f>O45/O43</f>
        <v>0.27519093104398812</v>
      </c>
      <c r="Q48" s="227">
        <f>Q45/Q43</f>
        <v>0.30133182035154737</v>
      </c>
      <c r="S48" s="227">
        <f>S45/S43</f>
        <v>0.32783712521137492</v>
      </c>
      <c r="U48" s="227">
        <f>U45/U43</f>
        <v>0.35470463409668551</v>
      </c>
      <c r="W48" s="227">
        <f>W45/W43</f>
        <v>0.38193165986184219</v>
      </c>
      <c r="Y48" s="227">
        <f>Y45/Y43</f>
        <v>0.40951501265904061</v>
      </c>
      <c r="AA48" s="227">
        <f>AA45/AA43</f>
        <v>0.43745097163652746</v>
      </c>
      <c r="AC48" s="227">
        <f>AC45/AC43</f>
        <v>0.46573525536877586</v>
      </c>
      <c r="AE48" s="227">
        <f>AE45/AE43</f>
        <v>0.49436299096706104</v>
      </c>
      <c r="AG48" s="227">
        <f>AG45/AG43</f>
        <v>0.52332868181697711</v>
      </c>
    </row>
    <row r="49" spans="1:16384" s="228" customFormat="1" ht="14.25">
      <c r="A49" s="228" t="s">
        <v>850</v>
      </c>
      <c r="C49" s="229"/>
      <c r="E49" s="1272">
        <f>E37/E43</f>
        <v>1.1499999999999999</v>
      </c>
      <c r="G49" s="228">
        <f>G37/G43</f>
        <v>1.1743005331791834</v>
      </c>
      <c r="I49" s="228">
        <f>I37/I43</f>
        <v>1.1989702737561887</v>
      </c>
      <c r="K49" s="228">
        <f>K37/K43</f>
        <v>1.2240090214495452</v>
      </c>
      <c r="M49" s="228">
        <f>M37/M43</f>
        <v>1.2494162191092499</v>
      </c>
      <c r="O49" s="228">
        <f>O37/O43</f>
        <v>1.2751909310439882</v>
      </c>
      <c r="Q49" s="228">
        <f>Q37/Q43</f>
        <v>1.3013318203515474</v>
      </c>
      <c r="S49" s="228">
        <f>S37/S43</f>
        <v>1.327837125211375</v>
      </c>
      <c r="U49" s="228">
        <f>U37/U43</f>
        <v>1.3547046340966855</v>
      </c>
      <c r="W49" s="228">
        <f>W37/W43</f>
        <v>1.3819316598618421</v>
      </c>
      <c r="Y49" s="228">
        <f>Y37/Y43</f>
        <v>1.4095150126590406</v>
      </c>
      <c r="AA49" s="228">
        <f>AA37/AA43</f>
        <v>1.4374509716365274</v>
      </c>
      <c r="AC49" s="228">
        <f>AC37/AC43</f>
        <v>1.4657352553687759</v>
      </c>
      <c r="AE49" s="228">
        <f>AE37/AE43</f>
        <v>1.494362990967061</v>
      </c>
      <c r="AG49" s="228">
        <f>AG37/AG43</f>
        <v>1.5233286818169771</v>
      </c>
    </row>
    <row r="50" spans="1:1638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16384" s="3" customFormat="1">
      <c r="A51" s="3" t="s">
        <v>861</v>
      </c>
      <c r="C51" s="956"/>
      <c r="E51" s="955"/>
      <c r="F51" s="955"/>
      <c r="G51" s="955"/>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row>
    <row r="52" spans="1:16384" s="3" customFormat="1">
      <c r="A52" s="2694" t="s">
        <v>2778</v>
      </c>
      <c r="B52" s="2694"/>
      <c r="C52" s="2694"/>
      <c r="D52" s="955"/>
      <c r="E52" s="955"/>
      <c r="F52" s="955"/>
      <c r="G52" s="955"/>
      <c r="H52" s="955"/>
      <c r="I52" s="955"/>
      <c r="J52" s="955"/>
      <c r="K52" s="955"/>
      <c r="L52" s="955"/>
      <c r="M52" s="955"/>
      <c r="N52" s="955"/>
      <c r="O52" s="955"/>
      <c r="P52" s="955"/>
      <c r="Q52" s="955"/>
      <c r="R52" s="955"/>
      <c r="S52" s="955"/>
      <c r="T52" s="955"/>
      <c r="U52" s="955"/>
      <c r="V52" s="955"/>
      <c r="W52" s="955"/>
      <c r="X52" s="955"/>
      <c r="Y52" s="955"/>
      <c r="Z52" s="955"/>
      <c r="AA52" s="955"/>
      <c r="AB52" s="955"/>
      <c r="AC52" s="955"/>
      <c r="AD52" s="955"/>
      <c r="AE52" s="955"/>
      <c r="AF52" s="955"/>
      <c r="AG52" s="955"/>
    </row>
    <row r="53" spans="1:16384" s="957" customFormat="1">
      <c r="A53" s="957" t="s">
        <v>854</v>
      </c>
      <c r="C53" s="958">
        <v>1.03</v>
      </c>
      <c r="E53" s="959">
        <v>7500</v>
      </c>
      <c r="G53" s="955">
        <f>E53*$C$53</f>
        <v>7725</v>
      </c>
      <c r="I53" s="955">
        <f>G53*$C$53</f>
        <v>7956.75</v>
      </c>
      <c r="K53" s="955">
        <f>I53*$C$53</f>
        <v>8195.4524999999994</v>
      </c>
      <c r="M53" s="955">
        <f>K53*$C$53</f>
        <v>8441.3160749999988</v>
      </c>
      <c r="O53" s="955">
        <f>M53*$C$53</f>
        <v>8694.5555572499998</v>
      </c>
      <c r="Q53" s="955">
        <f>O53*$C$53</f>
        <v>8955.3922239674994</v>
      </c>
      <c r="S53" s="955">
        <f>Q53*$C$53</f>
        <v>9224.0539906865251</v>
      </c>
      <c r="U53" s="955">
        <f>S53*$C$53</f>
        <v>9500.7756104071213</v>
      </c>
      <c r="W53" s="955">
        <f>U53*$C$53</f>
        <v>9785.7988787193353</v>
      </c>
      <c r="Y53" s="955">
        <f>W53*$C$53</f>
        <v>10079.372845080916</v>
      </c>
      <c r="AA53" s="955">
        <f>Y53*$C$53</f>
        <v>10381.754030433343</v>
      </c>
      <c r="AC53" s="955">
        <f>AA53*$C$53</f>
        <v>10693.206651346343</v>
      </c>
      <c r="AE53" s="955">
        <f>AC53*$C$53</f>
        <v>11014.002850886734</v>
      </c>
      <c r="AG53" s="955">
        <f>AE53*$C$53</f>
        <v>11344.422936413337</v>
      </c>
    </row>
    <row r="54" spans="1:16384" s="3" customFormat="1">
      <c r="A54" s="3" t="s">
        <v>855</v>
      </c>
      <c r="C54" s="954"/>
      <c r="E54" s="960">
        <v>7500</v>
      </c>
      <c r="F54" s="955"/>
      <c r="G54" s="955">
        <f t="shared" ref="G54:U57" si="2">E54*$C$53</f>
        <v>7725</v>
      </c>
      <c r="H54" s="955"/>
      <c r="I54" s="955">
        <f t="shared" si="2"/>
        <v>7956.75</v>
      </c>
      <c r="J54" s="955"/>
      <c r="K54" s="955">
        <f t="shared" si="2"/>
        <v>8195.4524999999994</v>
      </c>
      <c r="L54" s="955"/>
      <c r="M54" s="955">
        <f t="shared" si="2"/>
        <v>8441.3160749999988</v>
      </c>
      <c r="N54" s="955"/>
      <c r="O54" s="955">
        <f t="shared" si="2"/>
        <v>8694.5555572499998</v>
      </c>
      <c r="P54" s="955"/>
      <c r="Q54" s="955">
        <f t="shared" si="2"/>
        <v>8955.3922239674994</v>
      </c>
      <c r="R54" s="955"/>
      <c r="S54" s="955">
        <f t="shared" si="2"/>
        <v>9224.0539906865251</v>
      </c>
      <c r="T54" s="955"/>
      <c r="U54" s="955">
        <f t="shared" si="2"/>
        <v>9500.7756104071213</v>
      </c>
      <c r="V54" s="955"/>
      <c r="W54" s="955">
        <f t="shared" ref="W54:AG57" si="3">U54*$C$53</f>
        <v>9785.7988787193353</v>
      </c>
      <c r="X54" s="955"/>
      <c r="Y54" s="955">
        <f t="shared" si="3"/>
        <v>10079.372845080916</v>
      </c>
      <c r="Z54" s="955"/>
      <c r="AA54" s="955">
        <f t="shared" si="3"/>
        <v>10381.754030433343</v>
      </c>
      <c r="AB54" s="955"/>
      <c r="AC54" s="955">
        <f t="shared" si="3"/>
        <v>10693.206651346343</v>
      </c>
      <c r="AD54" s="955"/>
      <c r="AE54" s="955">
        <f t="shared" si="3"/>
        <v>11014.002850886734</v>
      </c>
      <c r="AF54" s="955"/>
      <c r="AG54" s="955">
        <f t="shared" si="3"/>
        <v>11344.422936413337</v>
      </c>
      <c r="AH54" s="955"/>
    </row>
    <row r="55" spans="1:16384" s="3" customFormat="1">
      <c r="A55" s="3" t="s">
        <v>856</v>
      </c>
      <c r="C55" s="954"/>
      <c r="E55" s="960"/>
      <c r="F55" s="955"/>
      <c r="G55" s="955">
        <f t="shared" si="2"/>
        <v>0</v>
      </c>
      <c r="H55" s="955"/>
      <c r="I55" s="955">
        <f t="shared" si="2"/>
        <v>0</v>
      </c>
      <c r="J55" s="955"/>
      <c r="K55" s="955">
        <f t="shared" si="2"/>
        <v>0</v>
      </c>
      <c r="L55" s="955"/>
      <c r="M55" s="955">
        <f t="shared" si="2"/>
        <v>0</v>
      </c>
      <c r="N55" s="955"/>
      <c r="O55" s="955">
        <f t="shared" si="2"/>
        <v>0</v>
      </c>
      <c r="P55" s="955"/>
      <c r="Q55" s="955">
        <f t="shared" si="2"/>
        <v>0</v>
      </c>
      <c r="R55" s="955"/>
      <c r="S55" s="955">
        <f t="shared" si="2"/>
        <v>0</v>
      </c>
      <c r="T55" s="955"/>
      <c r="U55" s="955">
        <f t="shared" si="2"/>
        <v>0</v>
      </c>
      <c r="V55" s="955"/>
      <c r="W55" s="955">
        <f t="shared" si="3"/>
        <v>0</v>
      </c>
      <c r="X55" s="955"/>
      <c r="Y55" s="955">
        <f t="shared" si="3"/>
        <v>0</v>
      </c>
      <c r="Z55" s="955"/>
      <c r="AA55" s="955">
        <f t="shared" si="3"/>
        <v>0</v>
      </c>
      <c r="AB55" s="955"/>
      <c r="AC55" s="955">
        <f t="shared" si="3"/>
        <v>0</v>
      </c>
      <c r="AD55" s="955"/>
      <c r="AE55" s="955">
        <f t="shared" si="3"/>
        <v>0</v>
      </c>
      <c r="AF55" s="955"/>
      <c r="AG55" s="955">
        <f t="shared" si="3"/>
        <v>0</v>
      </c>
      <c r="AH55" s="955"/>
    </row>
    <row r="56" spans="1:16384" s="3" customFormat="1">
      <c r="A56" s="961" t="s">
        <v>2779</v>
      </c>
      <c r="B56" s="961"/>
      <c r="C56" s="954"/>
      <c r="E56" s="960"/>
      <c r="F56" s="955"/>
      <c r="G56" s="955">
        <f t="shared" si="2"/>
        <v>0</v>
      </c>
      <c r="H56" s="955"/>
      <c r="I56" s="955">
        <f t="shared" si="2"/>
        <v>0</v>
      </c>
      <c r="J56" s="955"/>
      <c r="K56" s="955">
        <f t="shared" si="2"/>
        <v>0</v>
      </c>
      <c r="L56" s="955"/>
      <c r="M56" s="955">
        <f t="shared" si="2"/>
        <v>0</v>
      </c>
      <c r="N56" s="955"/>
      <c r="O56" s="955">
        <f t="shared" si="2"/>
        <v>0</v>
      </c>
      <c r="P56" s="955"/>
      <c r="Q56" s="955">
        <f t="shared" si="2"/>
        <v>0</v>
      </c>
      <c r="R56" s="955"/>
      <c r="S56" s="955">
        <f t="shared" si="2"/>
        <v>0</v>
      </c>
      <c r="T56" s="955"/>
      <c r="U56" s="955">
        <f t="shared" si="2"/>
        <v>0</v>
      </c>
      <c r="V56" s="955"/>
      <c r="W56" s="955">
        <f t="shared" si="3"/>
        <v>0</v>
      </c>
      <c r="X56" s="955"/>
      <c r="Y56" s="955">
        <f t="shared" si="3"/>
        <v>0</v>
      </c>
      <c r="Z56" s="955"/>
      <c r="AA56" s="955">
        <f t="shared" si="3"/>
        <v>0</v>
      </c>
      <c r="AB56" s="955"/>
      <c r="AC56" s="955">
        <f t="shared" si="3"/>
        <v>0</v>
      </c>
      <c r="AD56" s="955"/>
      <c r="AE56" s="955">
        <f t="shared" si="3"/>
        <v>0</v>
      </c>
      <c r="AF56" s="955"/>
      <c r="AG56" s="955">
        <f t="shared" si="3"/>
        <v>0</v>
      </c>
      <c r="AH56" s="955"/>
    </row>
    <row r="57" spans="1:16384" s="3" customFormat="1">
      <c r="A57" s="961"/>
      <c r="B57" s="961"/>
      <c r="C57" s="954"/>
      <c r="E57" s="962"/>
      <c r="F57" s="955"/>
      <c r="G57" s="963">
        <f t="shared" si="2"/>
        <v>0</v>
      </c>
      <c r="H57" s="955"/>
      <c r="I57" s="963">
        <f t="shared" si="2"/>
        <v>0</v>
      </c>
      <c r="J57" s="955"/>
      <c r="K57" s="963">
        <f t="shared" si="2"/>
        <v>0</v>
      </c>
      <c r="L57" s="955"/>
      <c r="M57" s="963">
        <f t="shared" si="2"/>
        <v>0</v>
      </c>
      <c r="N57" s="955"/>
      <c r="O57" s="963">
        <f t="shared" si="2"/>
        <v>0</v>
      </c>
      <c r="P57" s="955"/>
      <c r="Q57" s="963">
        <f t="shared" si="2"/>
        <v>0</v>
      </c>
      <c r="R57" s="955"/>
      <c r="S57" s="963">
        <f t="shared" si="2"/>
        <v>0</v>
      </c>
      <c r="T57" s="955"/>
      <c r="U57" s="963">
        <f t="shared" si="2"/>
        <v>0</v>
      </c>
      <c r="V57" s="955"/>
      <c r="W57" s="963">
        <f t="shared" si="3"/>
        <v>0</v>
      </c>
      <c r="X57" s="955"/>
      <c r="Y57" s="963">
        <f t="shared" si="3"/>
        <v>0</v>
      </c>
      <c r="Z57" s="955"/>
      <c r="AA57" s="963">
        <f t="shared" si="3"/>
        <v>0</v>
      </c>
      <c r="AB57" s="955"/>
      <c r="AC57" s="963">
        <f t="shared" si="3"/>
        <v>0</v>
      </c>
      <c r="AD57" s="955"/>
      <c r="AE57" s="963">
        <f t="shared" si="3"/>
        <v>0</v>
      </c>
      <c r="AF57" s="955"/>
      <c r="AG57" s="963">
        <f t="shared" si="3"/>
        <v>0</v>
      </c>
      <c r="AH57" s="955"/>
    </row>
    <row r="58" spans="1:16384" s="3" customFormat="1">
      <c r="A58" s="957" t="s">
        <v>853</v>
      </c>
      <c r="C58" s="956"/>
      <c r="E58" s="955">
        <f>SUM(E53:E57)</f>
        <v>15000</v>
      </c>
      <c r="F58" s="955"/>
      <c r="G58" s="955">
        <f>SUM(G53:G57)</f>
        <v>15450</v>
      </c>
      <c r="H58" s="955"/>
      <c r="I58" s="955">
        <f>SUM(I53:I57)</f>
        <v>15913.5</v>
      </c>
      <c r="J58" s="955"/>
      <c r="K58" s="955">
        <f>SUM(K53:K57)</f>
        <v>16390.904999999999</v>
      </c>
      <c r="L58" s="955"/>
      <c r="M58" s="955">
        <f>SUM(M53:M57)</f>
        <v>16882.632149999998</v>
      </c>
      <c r="N58" s="955"/>
      <c r="O58" s="955">
        <f>SUM(O53:O57)</f>
        <v>17389.1111145</v>
      </c>
      <c r="P58" s="955"/>
      <c r="Q58" s="955">
        <f>SUM(Q53:Q57)</f>
        <v>17910.784447934999</v>
      </c>
      <c r="R58" s="955"/>
      <c r="S58" s="955">
        <f>SUM(S53:S57)</f>
        <v>18448.10798137305</v>
      </c>
      <c r="T58" s="955"/>
      <c r="U58" s="955">
        <f>SUM(U53:U57)</f>
        <v>19001.551220814243</v>
      </c>
      <c r="V58" s="955"/>
      <c r="W58" s="955">
        <f>SUM(W53:W57)</f>
        <v>19571.597757438671</v>
      </c>
      <c r="X58" s="955"/>
      <c r="Y58" s="955">
        <f>SUM(Y53:Y57)</f>
        <v>20158.745690161832</v>
      </c>
      <c r="Z58" s="955"/>
      <c r="AA58" s="955">
        <f>SUM(AA53:AA57)</f>
        <v>20763.508060866687</v>
      </c>
      <c r="AB58" s="955"/>
      <c r="AC58" s="955">
        <f>SUM(AC53:AC57)</f>
        <v>21386.413302692687</v>
      </c>
      <c r="AD58" s="955"/>
      <c r="AE58" s="955">
        <f>SUM(AE53:AE57)</f>
        <v>22028.005701773469</v>
      </c>
      <c r="AF58" s="955"/>
      <c r="AG58" s="955">
        <f>SUM(AG53:AG57)</f>
        <v>22688.845872826674</v>
      </c>
      <c r="AH58" s="955"/>
    </row>
    <row r="59" spans="1:16384" s="3" customFormat="1" ht="12.75" customHeight="1">
      <c r="A59" s="957"/>
      <c r="C59" s="956"/>
      <c r="E59" s="955"/>
      <c r="F59" s="955"/>
      <c r="G59" s="955"/>
      <c r="H59" s="955"/>
      <c r="I59" s="955"/>
      <c r="J59" s="955"/>
      <c r="K59" s="955"/>
      <c r="L59" s="955"/>
      <c r="M59" s="955"/>
      <c r="N59" s="955"/>
      <c r="O59" s="955"/>
      <c r="P59" s="955"/>
      <c r="Q59" s="955"/>
      <c r="R59" s="955"/>
      <c r="S59" s="955"/>
      <c r="T59" s="955"/>
      <c r="U59" s="955"/>
      <c r="V59" s="955"/>
      <c r="W59" s="955"/>
      <c r="X59" s="955"/>
      <c r="Y59" s="955"/>
      <c r="Z59" s="955"/>
      <c r="AA59" s="955"/>
      <c r="AB59" s="955"/>
      <c r="AC59" s="955"/>
      <c r="AD59" s="955"/>
      <c r="AE59" s="955"/>
      <c r="AF59" s="955"/>
      <c r="AG59" s="955"/>
      <c r="AH59" s="955"/>
    </row>
    <row r="60" spans="1:16384" s="957" customFormat="1">
      <c r="A60" s="957" t="s">
        <v>857</v>
      </c>
      <c r="C60" s="964"/>
      <c r="E60" s="957">
        <f>E45-E58</f>
        <v>126359.40485217399</v>
      </c>
      <c r="G60" s="957">
        <f>G45-G58</f>
        <v>148810.13090417325</v>
      </c>
      <c r="I60" s="957">
        <f>I45-I58</f>
        <v>171595.29654299328</v>
      </c>
      <c r="K60" s="957">
        <f>K45-K58</f>
        <v>194714.3080241706</v>
      </c>
      <c r="M60" s="957">
        <f>M45-M58</f>
        <v>218166.22314175332</v>
      </c>
      <c r="O60" s="957">
        <f>O45-O58</f>
        <v>241949.73043945883</v>
      </c>
      <c r="Q60" s="957">
        <f>Q45-Q58</f>
        <v>266063.12747151143</v>
      </c>
      <c r="S60" s="957">
        <f>S45-S58</f>
        <v>290504.29807414446</v>
      </c>
      <c r="U60" s="957">
        <f>U45-U58</f>
        <v>315270.68860728992</v>
      </c>
      <c r="W60" s="957">
        <f>W45-W58</f>
        <v>340359.28312438121</v>
      </c>
      <c r="Y60" s="957">
        <f>Y45-Y58</f>
        <v>365766.57742658816</v>
      </c>
      <c r="AA60" s="957">
        <f>AA45-AA58</f>
        <v>391488.55195609858</v>
      </c>
      <c r="AC60" s="957">
        <f>AC45-AC58</f>
        <v>417520.64348134364</v>
      </c>
      <c r="AE60" s="957">
        <f>AE45-AE58</f>
        <v>443857.71552518953</v>
      </c>
      <c r="AG60" s="957">
        <f>AG45-AG58</f>
        <v>470494.02748531097</v>
      </c>
    </row>
    <row r="61" spans="1:16384" s="3" customFormat="1" ht="8.25" customHeight="1">
      <c r="C61" s="956"/>
      <c r="E61" s="955"/>
      <c r="F61" s="955"/>
      <c r="G61" s="955"/>
      <c r="H61" s="955"/>
      <c r="I61" s="955"/>
      <c r="J61" s="955"/>
      <c r="K61" s="955"/>
      <c r="L61" s="955"/>
      <c r="M61" s="955"/>
      <c r="N61" s="955"/>
      <c r="O61" s="955"/>
      <c r="P61" s="955"/>
      <c r="Q61" s="955"/>
      <c r="R61" s="955"/>
      <c r="S61" s="955"/>
      <c r="T61" s="955"/>
      <c r="U61" s="955"/>
      <c r="V61" s="955"/>
      <c r="W61" s="955"/>
      <c r="X61" s="955"/>
      <c r="Y61" s="955"/>
      <c r="Z61" s="955"/>
      <c r="AA61" s="955"/>
      <c r="AB61" s="955"/>
      <c r="AC61" s="955"/>
      <c r="AD61" s="955"/>
      <c r="AE61" s="955"/>
      <c r="AF61" s="955"/>
      <c r="AG61" s="955"/>
      <c r="AH61" s="955"/>
    </row>
    <row r="62" spans="1:16384" s="957" customFormat="1">
      <c r="A62" s="957" t="s">
        <v>2780</v>
      </c>
      <c r="C62" s="1270">
        <v>1</v>
      </c>
      <c r="E62" s="959">
        <f>E60*$C$62</f>
        <v>126359.40485217399</v>
      </c>
      <c r="G62" s="957">
        <f>G60*$C$62</f>
        <v>148810.13090417325</v>
      </c>
      <c r="I62" s="957">
        <f>I60*$C$62</f>
        <v>171595.29654299328</v>
      </c>
      <c r="K62" s="957">
        <f>K60*$C$62</f>
        <v>194714.3080241706</v>
      </c>
      <c r="M62" s="957">
        <f>M60*$C$62</f>
        <v>218166.22314175332</v>
      </c>
      <c r="O62" s="957">
        <f>O60*$C$62</f>
        <v>241949.73043945883</v>
      </c>
      <c r="Q62" s="957">
        <f>Q60*$C$62</f>
        <v>266063.12747151143</v>
      </c>
      <c r="S62" s="957">
        <f>S60*$C$62</f>
        <v>290504.29807414446</v>
      </c>
      <c r="U62" s="957">
        <f>U60*$C$62</f>
        <v>315270.68860728992</v>
      </c>
      <c r="W62" s="957">
        <f>W60*$C$62</f>
        <v>340359.28312438121</v>
      </c>
      <c r="Y62" s="957">
        <f>Y60*$C$62</f>
        <v>365766.57742658816</v>
      </c>
      <c r="AA62" s="957">
        <f>AA60*$C$62</f>
        <v>391488.55195609858</v>
      </c>
      <c r="AC62" s="957">
        <f>AC60*$C$62</f>
        <v>417520.64348134364</v>
      </c>
      <c r="AE62" s="957">
        <f>AE60*$C$62</f>
        <v>443857.71552518953</v>
      </c>
      <c r="AG62" s="957">
        <f>AE63</f>
        <v>108661.02042872948</v>
      </c>
    </row>
    <row r="63" spans="1:16384" s="957" customFormat="1">
      <c r="A63" s="957" t="s">
        <v>2781</v>
      </c>
      <c r="C63" s="1271">
        <f>Application!AO637</f>
        <v>4041087</v>
      </c>
      <c r="E63" s="959">
        <f>C63-E62</f>
        <v>3914727.5951478258</v>
      </c>
      <c r="G63" s="957">
        <f>E63-G62</f>
        <v>3765917.4642436523</v>
      </c>
      <c r="I63" s="957">
        <f t="shared" ref="I63:AE63" si="4">G63-I62</f>
        <v>3594322.167700659</v>
      </c>
      <c r="K63" s="957">
        <f t="shared" si="4"/>
        <v>3399607.8596764882</v>
      </c>
      <c r="M63" s="957">
        <f t="shared" si="4"/>
        <v>3181441.6365347351</v>
      </c>
      <c r="O63" s="957">
        <f t="shared" si="4"/>
        <v>2939491.9060952761</v>
      </c>
      <c r="Q63" s="957">
        <f t="shared" si="4"/>
        <v>2673428.7786237649</v>
      </c>
      <c r="S63" s="957">
        <f t="shared" si="4"/>
        <v>2382924.4805496205</v>
      </c>
      <c r="U63" s="957">
        <f t="shared" si="4"/>
        <v>2067653.7919423305</v>
      </c>
      <c r="W63" s="957">
        <f t="shared" si="4"/>
        <v>1727294.5088179493</v>
      </c>
      <c r="Y63" s="957">
        <f t="shared" si="4"/>
        <v>1361527.9313913612</v>
      </c>
      <c r="AA63" s="957">
        <f t="shared" si="4"/>
        <v>970039.37943526264</v>
      </c>
      <c r="AC63" s="957">
        <f t="shared" si="4"/>
        <v>552518.73595391901</v>
      </c>
      <c r="AE63" s="957">
        <f t="shared" si="4"/>
        <v>108661.02042872948</v>
      </c>
      <c r="AG63" s="957">
        <f t="shared" ref="AG63" si="5">AE63-AG62</f>
        <v>0</v>
      </c>
      <c r="AI63" s="957">
        <f t="shared" ref="AI63" si="6">AG63-AI62</f>
        <v>0</v>
      </c>
      <c r="AJ63" s="957">
        <f t="shared" ref="AJ63" si="7">AH63-AJ62</f>
        <v>0</v>
      </c>
      <c r="AK63" s="957">
        <f t="shared" ref="AK63" si="8">AI63-AK62</f>
        <v>0</v>
      </c>
      <c r="AL63" s="957">
        <f t="shared" ref="AL63" si="9">AJ63-AL62</f>
        <v>0</v>
      </c>
      <c r="AM63" s="957">
        <f t="shared" ref="AM63" si="10">AK63-AM62</f>
        <v>0</v>
      </c>
      <c r="AN63" s="957">
        <f t="shared" ref="AN63" si="11">AL63-AN62</f>
        <v>0</v>
      </c>
      <c r="AO63" s="957">
        <f t="shared" ref="AO63" si="12">AM63-AO62</f>
        <v>0</v>
      </c>
      <c r="AP63" s="957">
        <f t="shared" ref="AP63" si="13">AN63-AP62</f>
        <v>0</v>
      </c>
      <c r="AQ63" s="957">
        <f t="shared" ref="AQ63" si="14">AO63-AQ62</f>
        <v>0</v>
      </c>
      <c r="AR63" s="957">
        <f t="shared" ref="AR63" si="15">AP63-AR62</f>
        <v>0</v>
      </c>
      <c r="AS63" s="957">
        <f t="shared" ref="AS63" si="16">AQ63-AS62</f>
        <v>0</v>
      </c>
      <c r="AT63" s="957">
        <f t="shared" ref="AT63" si="17">AR63-AT62</f>
        <v>0</v>
      </c>
      <c r="AU63" s="957">
        <f t="shared" ref="AU63" si="18">AS63-AU62</f>
        <v>0</v>
      </c>
      <c r="AV63" s="957">
        <f t="shared" ref="AV63" si="19">AT63-AV62</f>
        <v>0</v>
      </c>
      <c r="AW63" s="957">
        <f t="shared" ref="AW63" si="20">AU63-AW62</f>
        <v>0</v>
      </c>
      <c r="AX63" s="957">
        <f t="shared" ref="AX63" si="21">AV63-AX62</f>
        <v>0</v>
      </c>
      <c r="AY63" s="957">
        <f t="shared" ref="AY63" si="22">AW63-AY62</f>
        <v>0</v>
      </c>
      <c r="AZ63" s="957">
        <f t="shared" ref="AZ63" si="23">AX63-AZ62</f>
        <v>0</v>
      </c>
      <c r="BA63" s="957">
        <f t="shared" ref="BA63" si="24">AY63-BA62</f>
        <v>0</v>
      </c>
      <c r="BB63" s="957">
        <f t="shared" ref="BB63" si="25">AZ63-BB62</f>
        <v>0</v>
      </c>
      <c r="BC63" s="957">
        <f t="shared" ref="BC63" si="26">BA63-BC62</f>
        <v>0</v>
      </c>
      <c r="BD63" s="957">
        <f t="shared" ref="BD63" si="27">BB63-BD62</f>
        <v>0</v>
      </c>
      <c r="BE63" s="957">
        <f t="shared" ref="BE63" si="28">BC63-BE62</f>
        <v>0</v>
      </c>
      <c r="BF63" s="957">
        <f t="shared" ref="BF63" si="29">BD63-BF62</f>
        <v>0</v>
      </c>
      <c r="BG63" s="957">
        <f t="shared" ref="BG63" si="30">BE63-BG62</f>
        <v>0</v>
      </c>
      <c r="BH63" s="957">
        <f t="shared" ref="BH63" si="31">BF63-BH62</f>
        <v>0</v>
      </c>
      <c r="BI63" s="957">
        <f t="shared" ref="BI63" si="32">BG63-BI62</f>
        <v>0</v>
      </c>
      <c r="BJ63" s="957">
        <f t="shared" ref="BJ63" si="33">BH63-BJ62</f>
        <v>0</v>
      </c>
      <c r="BK63" s="957">
        <f t="shared" ref="BK63" si="34">BI63-BK62</f>
        <v>0</v>
      </c>
      <c r="BL63" s="957">
        <f t="shared" ref="BL63" si="35">BJ63-BL62</f>
        <v>0</v>
      </c>
      <c r="BM63" s="957">
        <f t="shared" ref="BM63" si="36">BK63-BM62</f>
        <v>0</v>
      </c>
      <c r="BN63" s="957">
        <f t="shared" ref="BN63" si="37">BL63-BN62</f>
        <v>0</v>
      </c>
      <c r="BO63" s="957">
        <f t="shared" ref="BO63" si="38">BM63-BO62</f>
        <v>0</v>
      </c>
      <c r="BP63" s="957">
        <f t="shared" ref="BP63" si="39">BN63-BP62</f>
        <v>0</v>
      </c>
      <c r="BQ63" s="957">
        <f t="shared" ref="BQ63" si="40">BO63-BQ62</f>
        <v>0</v>
      </c>
      <c r="BR63" s="957">
        <f t="shared" ref="BR63" si="41">BP63-BR62</f>
        <v>0</v>
      </c>
      <c r="BS63" s="957">
        <f t="shared" ref="BS63" si="42">BQ63-BS62</f>
        <v>0</v>
      </c>
      <c r="BT63" s="957">
        <f t="shared" ref="BT63" si="43">BR63-BT62</f>
        <v>0</v>
      </c>
      <c r="BU63" s="957">
        <f t="shared" ref="BU63" si="44">BS63-BU62</f>
        <v>0</v>
      </c>
      <c r="BV63" s="957">
        <f t="shared" ref="BV63" si="45">BT63-BV62</f>
        <v>0</v>
      </c>
      <c r="BW63" s="957">
        <f t="shared" ref="BW63" si="46">BU63-BW62</f>
        <v>0</v>
      </c>
      <c r="BX63" s="957">
        <f t="shared" ref="BX63" si="47">BV63-BX62</f>
        <v>0</v>
      </c>
      <c r="BY63" s="957">
        <f t="shared" ref="BY63" si="48">BW63-BY62</f>
        <v>0</v>
      </c>
      <c r="BZ63" s="957">
        <f t="shared" ref="BZ63" si="49">BX63-BZ62</f>
        <v>0</v>
      </c>
      <c r="CA63" s="957">
        <f t="shared" ref="CA63" si="50">BY63-CA62</f>
        <v>0</v>
      </c>
      <c r="CB63" s="957">
        <f t="shared" ref="CB63" si="51">BZ63-CB62</f>
        <v>0</v>
      </c>
      <c r="CC63" s="957">
        <f t="shared" ref="CC63" si="52">CA63-CC62</f>
        <v>0</v>
      </c>
      <c r="CD63" s="957">
        <f t="shared" ref="CD63" si="53">CB63-CD62</f>
        <v>0</v>
      </c>
      <c r="CE63" s="957">
        <f t="shared" ref="CE63" si="54">CC63-CE62</f>
        <v>0</v>
      </c>
      <c r="CF63" s="957">
        <f t="shared" ref="CF63" si="55">CD63-CF62</f>
        <v>0</v>
      </c>
      <c r="CG63" s="957">
        <f t="shared" ref="CG63" si="56">CE63-CG62</f>
        <v>0</v>
      </c>
      <c r="CH63" s="957">
        <f t="shared" ref="CH63" si="57">CF63-CH62</f>
        <v>0</v>
      </c>
      <c r="CI63" s="957">
        <f t="shared" ref="CI63" si="58">CG63-CI62</f>
        <v>0</v>
      </c>
      <c r="CJ63" s="957">
        <f t="shared" ref="CJ63" si="59">CH63-CJ62</f>
        <v>0</v>
      </c>
      <c r="CK63" s="957">
        <f t="shared" ref="CK63" si="60">CI63-CK62</f>
        <v>0</v>
      </c>
      <c r="CL63" s="957">
        <f t="shared" ref="CL63" si="61">CJ63-CL62</f>
        <v>0</v>
      </c>
      <c r="CM63" s="957">
        <f t="shared" ref="CM63" si="62">CK63-CM62</f>
        <v>0</v>
      </c>
      <c r="CN63" s="957">
        <f t="shared" ref="CN63" si="63">CL63-CN62</f>
        <v>0</v>
      </c>
      <c r="CO63" s="957">
        <f t="shared" ref="CO63" si="64">CM63-CO62</f>
        <v>0</v>
      </c>
      <c r="CP63" s="957">
        <f t="shared" ref="CP63" si="65">CN63-CP62</f>
        <v>0</v>
      </c>
      <c r="CQ63" s="957">
        <f t="shared" ref="CQ63" si="66">CO63-CQ62</f>
        <v>0</v>
      </c>
      <c r="CR63" s="957">
        <f t="shared" ref="CR63" si="67">CP63-CR62</f>
        <v>0</v>
      </c>
      <c r="CS63" s="957">
        <f t="shared" ref="CS63" si="68">CQ63-CS62</f>
        <v>0</v>
      </c>
      <c r="CT63" s="957">
        <f t="shared" ref="CT63" si="69">CR63-CT62</f>
        <v>0</v>
      </c>
      <c r="CU63" s="957">
        <f t="shared" ref="CU63" si="70">CS63-CU62</f>
        <v>0</v>
      </c>
      <c r="CV63" s="957">
        <f t="shared" ref="CV63" si="71">CT63-CV62</f>
        <v>0</v>
      </c>
      <c r="CW63" s="957">
        <f t="shared" ref="CW63" si="72">CU63-CW62</f>
        <v>0</v>
      </c>
      <c r="CX63" s="957">
        <f t="shared" ref="CX63" si="73">CV63-CX62</f>
        <v>0</v>
      </c>
      <c r="CY63" s="957">
        <f t="shared" ref="CY63" si="74">CW63-CY62</f>
        <v>0</v>
      </c>
      <c r="CZ63" s="957">
        <f t="shared" ref="CZ63" si="75">CX63-CZ62</f>
        <v>0</v>
      </c>
      <c r="DA63" s="957">
        <f t="shared" ref="DA63" si="76">CY63-DA62</f>
        <v>0</v>
      </c>
      <c r="DB63" s="957">
        <f t="shared" ref="DB63" si="77">CZ63-DB62</f>
        <v>0</v>
      </c>
      <c r="DC63" s="957">
        <f t="shared" ref="DC63" si="78">DA63-DC62</f>
        <v>0</v>
      </c>
      <c r="DD63" s="957">
        <f t="shared" ref="DD63" si="79">DB63-DD62</f>
        <v>0</v>
      </c>
      <c r="DE63" s="957">
        <f t="shared" ref="DE63" si="80">DC63-DE62</f>
        <v>0</v>
      </c>
      <c r="DF63" s="957">
        <f t="shared" ref="DF63" si="81">DD63-DF62</f>
        <v>0</v>
      </c>
      <c r="DG63" s="957">
        <f t="shared" ref="DG63" si="82">DE63-DG62</f>
        <v>0</v>
      </c>
      <c r="DH63" s="957">
        <f t="shared" ref="DH63" si="83">DF63-DH62</f>
        <v>0</v>
      </c>
      <c r="DI63" s="957">
        <f t="shared" ref="DI63" si="84">DG63-DI62</f>
        <v>0</v>
      </c>
      <c r="DJ63" s="957">
        <f t="shared" ref="DJ63" si="85">DH63-DJ62</f>
        <v>0</v>
      </c>
      <c r="DK63" s="957">
        <f t="shared" ref="DK63" si="86">DI63-DK62</f>
        <v>0</v>
      </c>
      <c r="DL63" s="957">
        <f t="shared" ref="DL63" si="87">DJ63-DL62</f>
        <v>0</v>
      </c>
      <c r="DM63" s="957">
        <f t="shared" ref="DM63" si="88">DK63-DM62</f>
        <v>0</v>
      </c>
      <c r="DN63" s="957">
        <f t="shared" ref="DN63" si="89">DL63-DN62</f>
        <v>0</v>
      </c>
      <c r="DO63" s="957">
        <f t="shared" ref="DO63" si="90">DM63-DO62</f>
        <v>0</v>
      </c>
      <c r="DP63" s="957">
        <f t="shared" ref="DP63" si="91">DN63-DP62</f>
        <v>0</v>
      </c>
      <c r="DQ63" s="957">
        <f t="shared" ref="DQ63" si="92">DO63-DQ62</f>
        <v>0</v>
      </c>
      <c r="DR63" s="957">
        <f t="shared" ref="DR63" si="93">DP63-DR62</f>
        <v>0</v>
      </c>
      <c r="DS63" s="957">
        <f t="shared" ref="DS63" si="94">DQ63-DS62</f>
        <v>0</v>
      </c>
      <c r="DT63" s="957">
        <f t="shared" ref="DT63" si="95">DR63-DT62</f>
        <v>0</v>
      </c>
      <c r="DU63" s="957">
        <f t="shared" ref="DU63" si="96">DS63-DU62</f>
        <v>0</v>
      </c>
      <c r="DV63" s="957">
        <f t="shared" ref="DV63" si="97">DT63-DV62</f>
        <v>0</v>
      </c>
      <c r="DW63" s="957">
        <f t="shared" ref="DW63" si="98">DU63-DW62</f>
        <v>0</v>
      </c>
      <c r="DX63" s="957">
        <f t="shared" ref="DX63" si="99">DV63-DX62</f>
        <v>0</v>
      </c>
      <c r="DY63" s="957">
        <f t="shared" ref="DY63" si="100">DW63-DY62</f>
        <v>0</v>
      </c>
      <c r="DZ63" s="957">
        <f t="shared" ref="DZ63" si="101">DX63-DZ62</f>
        <v>0</v>
      </c>
      <c r="EA63" s="957">
        <f t="shared" ref="EA63" si="102">DY63-EA62</f>
        <v>0</v>
      </c>
      <c r="EB63" s="957">
        <f t="shared" ref="EB63" si="103">DZ63-EB62</f>
        <v>0</v>
      </c>
      <c r="EC63" s="957">
        <f t="shared" ref="EC63" si="104">EA63-EC62</f>
        <v>0</v>
      </c>
      <c r="ED63" s="957">
        <f t="shared" ref="ED63" si="105">EB63-ED62</f>
        <v>0</v>
      </c>
      <c r="EE63" s="957">
        <f t="shared" ref="EE63" si="106">EC63-EE62</f>
        <v>0</v>
      </c>
      <c r="EF63" s="957">
        <f t="shared" ref="EF63" si="107">ED63-EF62</f>
        <v>0</v>
      </c>
      <c r="EG63" s="957">
        <f t="shared" ref="EG63" si="108">EE63-EG62</f>
        <v>0</v>
      </c>
      <c r="EH63" s="957">
        <f t="shared" ref="EH63" si="109">EF63-EH62</f>
        <v>0</v>
      </c>
      <c r="EI63" s="957">
        <f t="shared" ref="EI63" si="110">EG63-EI62</f>
        <v>0</v>
      </c>
      <c r="EJ63" s="957">
        <f t="shared" ref="EJ63" si="111">EH63-EJ62</f>
        <v>0</v>
      </c>
      <c r="EK63" s="957">
        <f t="shared" ref="EK63" si="112">EI63-EK62</f>
        <v>0</v>
      </c>
      <c r="EL63" s="957">
        <f t="shared" ref="EL63" si="113">EJ63-EL62</f>
        <v>0</v>
      </c>
      <c r="EM63" s="957">
        <f t="shared" ref="EM63" si="114">EK63-EM62</f>
        <v>0</v>
      </c>
      <c r="EN63" s="957">
        <f t="shared" ref="EN63" si="115">EL63-EN62</f>
        <v>0</v>
      </c>
      <c r="EO63" s="957">
        <f t="shared" ref="EO63" si="116">EM63-EO62</f>
        <v>0</v>
      </c>
      <c r="EP63" s="957">
        <f t="shared" ref="EP63" si="117">EN63-EP62</f>
        <v>0</v>
      </c>
      <c r="EQ63" s="957">
        <f t="shared" ref="EQ63" si="118">EO63-EQ62</f>
        <v>0</v>
      </c>
      <c r="ER63" s="957">
        <f t="shared" ref="ER63" si="119">EP63-ER62</f>
        <v>0</v>
      </c>
      <c r="ES63" s="957">
        <f t="shared" ref="ES63" si="120">EQ63-ES62</f>
        <v>0</v>
      </c>
      <c r="ET63" s="957">
        <f t="shared" ref="ET63" si="121">ER63-ET62</f>
        <v>0</v>
      </c>
      <c r="EU63" s="957">
        <f t="shared" ref="EU63" si="122">ES63-EU62</f>
        <v>0</v>
      </c>
      <c r="EV63" s="957">
        <f t="shared" ref="EV63" si="123">ET63-EV62</f>
        <v>0</v>
      </c>
      <c r="EW63" s="957">
        <f t="shared" ref="EW63" si="124">EU63-EW62</f>
        <v>0</v>
      </c>
      <c r="EX63" s="957">
        <f t="shared" ref="EX63" si="125">EV63-EX62</f>
        <v>0</v>
      </c>
      <c r="EY63" s="957">
        <f t="shared" ref="EY63" si="126">EW63-EY62</f>
        <v>0</v>
      </c>
      <c r="EZ63" s="957">
        <f t="shared" ref="EZ63" si="127">EX63-EZ62</f>
        <v>0</v>
      </c>
      <c r="FA63" s="957">
        <f t="shared" ref="FA63" si="128">EY63-FA62</f>
        <v>0</v>
      </c>
      <c r="FB63" s="957">
        <f t="shared" ref="FB63" si="129">EZ63-FB62</f>
        <v>0</v>
      </c>
      <c r="FC63" s="957">
        <f t="shared" ref="FC63" si="130">FA63-FC62</f>
        <v>0</v>
      </c>
      <c r="FD63" s="957">
        <f t="shared" ref="FD63" si="131">FB63-FD62</f>
        <v>0</v>
      </c>
      <c r="FE63" s="957">
        <f t="shared" ref="FE63" si="132">FC63-FE62</f>
        <v>0</v>
      </c>
      <c r="FF63" s="957">
        <f t="shared" ref="FF63" si="133">FD63-FF62</f>
        <v>0</v>
      </c>
      <c r="FG63" s="957">
        <f t="shared" ref="FG63" si="134">FE63-FG62</f>
        <v>0</v>
      </c>
      <c r="FH63" s="957">
        <f t="shared" ref="FH63" si="135">FF63-FH62</f>
        <v>0</v>
      </c>
      <c r="FI63" s="957">
        <f t="shared" ref="FI63" si="136">FG63-FI62</f>
        <v>0</v>
      </c>
      <c r="FJ63" s="957">
        <f t="shared" ref="FJ63" si="137">FH63-FJ62</f>
        <v>0</v>
      </c>
      <c r="FK63" s="957">
        <f t="shared" ref="FK63" si="138">FI63-FK62</f>
        <v>0</v>
      </c>
      <c r="FL63" s="957">
        <f t="shared" ref="FL63" si="139">FJ63-FL62</f>
        <v>0</v>
      </c>
      <c r="FM63" s="957">
        <f t="shared" ref="FM63" si="140">FK63-FM62</f>
        <v>0</v>
      </c>
      <c r="FN63" s="957">
        <f t="shared" ref="FN63" si="141">FL63-FN62</f>
        <v>0</v>
      </c>
      <c r="FO63" s="957">
        <f t="shared" ref="FO63" si="142">FM63-FO62</f>
        <v>0</v>
      </c>
      <c r="FP63" s="957">
        <f t="shared" ref="FP63" si="143">FN63-FP62</f>
        <v>0</v>
      </c>
      <c r="FQ63" s="957">
        <f t="shared" ref="FQ63" si="144">FO63-FQ62</f>
        <v>0</v>
      </c>
      <c r="FR63" s="957">
        <f t="shared" ref="FR63" si="145">FP63-FR62</f>
        <v>0</v>
      </c>
      <c r="FS63" s="957">
        <f t="shared" ref="FS63" si="146">FQ63-FS62</f>
        <v>0</v>
      </c>
      <c r="FT63" s="957">
        <f t="shared" ref="FT63" si="147">FR63-FT62</f>
        <v>0</v>
      </c>
      <c r="FU63" s="957">
        <f t="shared" ref="FU63" si="148">FS63-FU62</f>
        <v>0</v>
      </c>
      <c r="FV63" s="957">
        <f t="shared" ref="FV63" si="149">FT63-FV62</f>
        <v>0</v>
      </c>
      <c r="FW63" s="957">
        <f t="shared" ref="FW63" si="150">FU63-FW62</f>
        <v>0</v>
      </c>
      <c r="FX63" s="957">
        <f t="shared" ref="FX63" si="151">FV63-FX62</f>
        <v>0</v>
      </c>
      <c r="FY63" s="957">
        <f t="shared" ref="FY63" si="152">FW63-FY62</f>
        <v>0</v>
      </c>
      <c r="FZ63" s="957">
        <f t="shared" ref="FZ63" si="153">FX63-FZ62</f>
        <v>0</v>
      </c>
      <c r="GA63" s="957">
        <f t="shared" ref="GA63" si="154">FY63-GA62</f>
        <v>0</v>
      </c>
      <c r="GB63" s="957">
        <f t="shared" ref="GB63" si="155">FZ63-GB62</f>
        <v>0</v>
      </c>
      <c r="GC63" s="957">
        <f t="shared" ref="GC63" si="156">GA63-GC62</f>
        <v>0</v>
      </c>
      <c r="GD63" s="957">
        <f t="shared" ref="GD63" si="157">GB63-GD62</f>
        <v>0</v>
      </c>
      <c r="GE63" s="957">
        <f t="shared" ref="GE63" si="158">GC63-GE62</f>
        <v>0</v>
      </c>
      <c r="GF63" s="957">
        <f t="shared" ref="GF63" si="159">GD63-GF62</f>
        <v>0</v>
      </c>
      <c r="GG63" s="957">
        <f t="shared" ref="GG63" si="160">GE63-GG62</f>
        <v>0</v>
      </c>
      <c r="GH63" s="957">
        <f t="shared" ref="GH63" si="161">GF63-GH62</f>
        <v>0</v>
      </c>
      <c r="GI63" s="957">
        <f t="shared" ref="GI63" si="162">GG63-GI62</f>
        <v>0</v>
      </c>
      <c r="GJ63" s="957">
        <f t="shared" ref="GJ63" si="163">GH63-GJ62</f>
        <v>0</v>
      </c>
      <c r="GK63" s="957">
        <f t="shared" ref="GK63" si="164">GI63-GK62</f>
        <v>0</v>
      </c>
      <c r="GL63" s="957">
        <f t="shared" ref="GL63" si="165">GJ63-GL62</f>
        <v>0</v>
      </c>
      <c r="GM63" s="957">
        <f t="shared" ref="GM63" si="166">GK63-GM62</f>
        <v>0</v>
      </c>
      <c r="GN63" s="957">
        <f t="shared" ref="GN63" si="167">GL63-GN62</f>
        <v>0</v>
      </c>
      <c r="GO63" s="957">
        <f t="shared" ref="GO63" si="168">GM63-GO62</f>
        <v>0</v>
      </c>
      <c r="GP63" s="957">
        <f t="shared" ref="GP63" si="169">GN63-GP62</f>
        <v>0</v>
      </c>
      <c r="GQ63" s="957">
        <f t="shared" ref="GQ63" si="170">GO63-GQ62</f>
        <v>0</v>
      </c>
      <c r="GR63" s="957">
        <f t="shared" ref="GR63" si="171">GP63-GR62</f>
        <v>0</v>
      </c>
      <c r="GS63" s="957">
        <f t="shared" ref="GS63" si="172">GQ63-GS62</f>
        <v>0</v>
      </c>
      <c r="GT63" s="957">
        <f t="shared" ref="GT63" si="173">GR63-GT62</f>
        <v>0</v>
      </c>
      <c r="GU63" s="957">
        <f t="shared" ref="GU63" si="174">GS63-GU62</f>
        <v>0</v>
      </c>
      <c r="GV63" s="957">
        <f t="shared" ref="GV63" si="175">GT63-GV62</f>
        <v>0</v>
      </c>
      <c r="GW63" s="957">
        <f t="shared" ref="GW63" si="176">GU63-GW62</f>
        <v>0</v>
      </c>
      <c r="GX63" s="957">
        <f t="shared" ref="GX63" si="177">GV63-GX62</f>
        <v>0</v>
      </c>
      <c r="GY63" s="957">
        <f t="shared" ref="GY63" si="178">GW63-GY62</f>
        <v>0</v>
      </c>
      <c r="GZ63" s="957">
        <f t="shared" ref="GZ63" si="179">GX63-GZ62</f>
        <v>0</v>
      </c>
      <c r="HA63" s="957">
        <f t="shared" ref="HA63" si="180">GY63-HA62</f>
        <v>0</v>
      </c>
      <c r="HB63" s="957">
        <f t="shared" ref="HB63" si="181">GZ63-HB62</f>
        <v>0</v>
      </c>
      <c r="HC63" s="957">
        <f t="shared" ref="HC63" si="182">HA63-HC62</f>
        <v>0</v>
      </c>
      <c r="HD63" s="957">
        <f t="shared" ref="HD63" si="183">HB63-HD62</f>
        <v>0</v>
      </c>
      <c r="HE63" s="957">
        <f t="shared" ref="HE63" si="184">HC63-HE62</f>
        <v>0</v>
      </c>
      <c r="HF63" s="957">
        <f t="shared" ref="HF63" si="185">HD63-HF62</f>
        <v>0</v>
      </c>
      <c r="HG63" s="957">
        <f t="shared" ref="HG63" si="186">HE63-HG62</f>
        <v>0</v>
      </c>
      <c r="HH63" s="957">
        <f t="shared" ref="HH63" si="187">HF63-HH62</f>
        <v>0</v>
      </c>
      <c r="HI63" s="957">
        <f t="shared" ref="HI63" si="188">HG63-HI62</f>
        <v>0</v>
      </c>
      <c r="HJ63" s="957">
        <f t="shared" ref="HJ63" si="189">HH63-HJ62</f>
        <v>0</v>
      </c>
      <c r="HK63" s="957">
        <f t="shared" ref="HK63" si="190">HI63-HK62</f>
        <v>0</v>
      </c>
      <c r="HL63" s="957">
        <f t="shared" ref="HL63" si="191">HJ63-HL62</f>
        <v>0</v>
      </c>
      <c r="HM63" s="957">
        <f t="shared" ref="HM63" si="192">HK63-HM62</f>
        <v>0</v>
      </c>
      <c r="HN63" s="957">
        <f t="shared" ref="HN63" si="193">HL63-HN62</f>
        <v>0</v>
      </c>
      <c r="HO63" s="957">
        <f t="shared" ref="HO63" si="194">HM63-HO62</f>
        <v>0</v>
      </c>
      <c r="HP63" s="957">
        <f t="shared" ref="HP63" si="195">HN63-HP62</f>
        <v>0</v>
      </c>
      <c r="HQ63" s="957">
        <f t="shared" ref="HQ63" si="196">HO63-HQ62</f>
        <v>0</v>
      </c>
      <c r="HR63" s="957">
        <f t="shared" ref="HR63" si="197">HP63-HR62</f>
        <v>0</v>
      </c>
      <c r="HS63" s="957">
        <f t="shared" ref="HS63" si="198">HQ63-HS62</f>
        <v>0</v>
      </c>
      <c r="HT63" s="957">
        <f t="shared" ref="HT63" si="199">HR63-HT62</f>
        <v>0</v>
      </c>
      <c r="HU63" s="957">
        <f t="shared" ref="HU63" si="200">HS63-HU62</f>
        <v>0</v>
      </c>
      <c r="HV63" s="957">
        <f t="shared" ref="HV63" si="201">HT63-HV62</f>
        <v>0</v>
      </c>
      <c r="HW63" s="957">
        <f t="shared" ref="HW63" si="202">HU63-HW62</f>
        <v>0</v>
      </c>
      <c r="HX63" s="957">
        <f t="shared" ref="HX63" si="203">HV63-HX62</f>
        <v>0</v>
      </c>
      <c r="HY63" s="957">
        <f t="shared" ref="HY63" si="204">HW63-HY62</f>
        <v>0</v>
      </c>
      <c r="HZ63" s="957">
        <f t="shared" ref="HZ63" si="205">HX63-HZ62</f>
        <v>0</v>
      </c>
      <c r="IA63" s="957">
        <f t="shared" ref="IA63" si="206">HY63-IA62</f>
        <v>0</v>
      </c>
      <c r="IB63" s="957">
        <f t="shared" ref="IB63" si="207">HZ63-IB62</f>
        <v>0</v>
      </c>
      <c r="IC63" s="957">
        <f t="shared" ref="IC63" si="208">IA63-IC62</f>
        <v>0</v>
      </c>
      <c r="ID63" s="957">
        <f t="shared" ref="ID63" si="209">IB63-ID62</f>
        <v>0</v>
      </c>
      <c r="IE63" s="957">
        <f t="shared" ref="IE63" si="210">IC63-IE62</f>
        <v>0</v>
      </c>
      <c r="IF63" s="957">
        <f t="shared" ref="IF63" si="211">ID63-IF62</f>
        <v>0</v>
      </c>
      <c r="IG63" s="957">
        <f t="shared" ref="IG63" si="212">IE63-IG62</f>
        <v>0</v>
      </c>
      <c r="IH63" s="957">
        <f t="shared" ref="IH63" si="213">IF63-IH62</f>
        <v>0</v>
      </c>
      <c r="II63" s="957">
        <f t="shared" ref="II63" si="214">IG63-II62</f>
        <v>0</v>
      </c>
      <c r="IJ63" s="957">
        <f t="shared" ref="IJ63" si="215">IH63-IJ62</f>
        <v>0</v>
      </c>
      <c r="IK63" s="957">
        <f t="shared" ref="IK63" si="216">II63-IK62</f>
        <v>0</v>
      </c>
      <c r="IL63" s="957">
        <f t="shared" ref="IL63" si="217">IJ63-IL62</f>
        <v>0</v>
      </c>
      <c r="IM63" s="957">
        <f t="shared" ref="IM63" si="218">IK63-IM62</f>
        <v>0</v>
      </c>
      <c r="IN63" s="957">
        <f t="shared" ref="IN63" si="219">IL63-IN62</f>
        <v>0</v>
      </c>
      <c r="IO63" s="957">
        <f t="shared" ref="IO63" si="220">IM63-IO62</f>
        <v>0</v>
      </c>
      <c r="IP63" s="957">
        <f t="shared" ref="IP63" si="221">IN63-IP62</f>
        <v>0</v>
      </c>
      <c r="IQ63" s="957">
        <f t="shared" ref="IQ63" si="222">IO63-IQ62</f>
        <v>0</v>
      </c>
      <c r="IR63" s="957">
        <f t="shared" ref="IR63" si="223">IP63-IR62</f>
        <v>0</v>
      </c>
      <c r="IS63" s="957">
        <f t="shared" ref="IS63" si="224">IQ63-IS62</f>
        <v>0</v>
      </c>
      <c r="IT63" s="957">
        <f t="shared" ref="IT63" si="225">IR63-IT62</f>
        <v>0</v>
      </c>
      <c r="IU63" s="957">
        <f t="shared" ref="IU63" si="226">IS63-IU62</f>
        <v>0</v>
      </c>
      <c r="IV63" s="957">
        <f t="shared" ref="IV63" si="227">IT63-IV62</f>
        <v>0</v>
      </c>
      <c r="IW63" s="957">
        <f t="shared" ref="IW63" si="228">IU63-IW62</f>
        <v>0</v>
      </c>
      <c r="IX63" s="957">
        <f t="shared" ref="IX63" si="229">IV63-IX62</f>
        <v>0</v>
      </c>
      <c r="IY63" s="957">
        <f t="shared" ref="IY63" si="230">IW63-IY62</f>
        <v>0</v>
      </c>
      <c r="IZ63" s="957">
        <f t="shared" ref="IZ63" si="231">IX63-IZ62</f>
        <v>0</v>
      </c>
      <c r="JA63" s="957">
        <f t="shared" ref="JA63" si="232">IY63-JA62</f>
        <v>0</v>
      </c>
      <c r="JB63" s="957">
        <f t="shared" ref="JB63" si="233">IZ63-JB62</f>
        <v>0</v>
      </c>
      <c r="JC63" s="957">
        <f t="shared" ref="JC63" si="234">JA63-JC62</f>
        <v>0</v>
      </c>
      <c r="JD63" s="957">
        <f t="shared" ref="JD63" si="235">JB63-JD62</f>
        <v>0</v>
      </c>
      <c r="JE63" s="957">
        <f t="shared" ref="JE63" si="236">JC63-JE62</f>
        <v>0</v>
      </c>
      <c r="JF63" s="957">
        <f t="shared" ref="JF63" si="237">JD63-JF62</f>
        <v>0</v>
      </c>
      <c r="JG63" s="957">
        <f t="shared" ref="JG63" si="238">JE63-JG62</f>
        <v>0</v>
      </c>
      <c r="JH63" s="957">
        <f t="shared" ref="JH63" si="239">JF63-JH62</f>
        <v>0</v>
      </c>
      <c r="JI63" s="957">
        <f t="shared" ref="JI63" si="240">JG63-JI62</f>
        <v>0</v>
      </c>
      <c r="JJ63" s="957">
        <f t="shared" ref="JJ63" si="241">JH63-JJ62</f>
        <v>0</v>
      </c>
      <c r="JK63" s="957">
        <f t="shared" ref="JK63" si="242">JI63-JK62</f>
        <v>0</v>
      </c>
      <c r="JL63" s="957">
        <f t="shared" ref="JL63" si="243">JJ63-JL62</f>
        <v>0</v>
      </c>
      <c r="JM63" s="957">
        <f t="shared" ref="JM63" si="244">JK63-JM62</f>
        <v>0</v>
      </c>
      <c r="JN63" s="957">
        <f t="shared" ref="JN63" si="245">JL63-JN62</f>
        <v>0</v>
      </c>
      <c r="JO63" s="957">
        <f t="shared" ref="JO63" si="246">JM63-JO62</f>
        <v>0</v>
      </c>
      <c r="JP63" s="957">
        <f t="shared" ref="JP63" si="247">JN63-JP62</f>
        <v>0</v>
      </c>
      <c r="JQ63" s="957">
        <f t="shared" ref="JQ63" si="248">JO63-JQ62</f>
        <v>0</v>
      </c>
      <c r="JR63" s="957">
        <f t="shared" ref="JR63" si="249">JP63-JR62</f>
        <v>0</v>
      </c>
      <c r="JS63" s="957">
        <f t="shared" ref="JS63" si="250">JQ63-JS62</f>
        <v>0</v>
      </c>
      <c r="JT63" s="957">
        <f t="shared" ref="JT63" si="251">JR63-JT62</f>
        <v>0</v>
      </c>
      <c r="JU63" s="957">
        <f t="shared" ref="JU63" si="252">JS63-JU62</f>
        <v>0</v>
      </c>
      <c r="JV63" s="957">
        <f t="shared" ref="JV63" si="253">JT63-JV62</f>
        <v>0</v>
      </c>
      <c r="JW63" s="957">
        <f t="shared" ref="JW63" si="254">JU63-JW62</f>
        <v>0</v>
      </c>
      <c r="JX63" s="957">
        <f t="shared" ref="JX63" si="255">JV63-JX62</f>
        <v>0</v>
      </c>
      <c r="JY63" s="957">
        <f t="shared" ref="JY63" si="256">JW63-JY62</f>
        <v>0</v>
      </c>
      <c r="JZ63" s="957">
        <f t="shared" ref="JZ63" si="257">JX63-JZ62</f>
        <v>0</v>
      </c>
      <c r="KA63" s="957">
        <f t="shared" ref="KA63" si="258">JY63-KA62</f>
        <v>0</v>
      </c>
      <c r="KB63" s="957">
        <f t="shared" ref="KB63" si="259">JZ63-KB62</f>
        <v>0</v>
      </c>
      <c r="KC63" s="957">
        <f t="shared" ref="KC63" si="260">KA63-KC62</f>
        <v>0</v>
      </c>
      <c r="KD63" s="957">
        <f t="shared" ref="KD63" si="261">KB63-KD62</f>
        <v>0</v>
      </c>
      <c r="KE63" s="957">
        <f t="shared" ref="KE63" si="262">KC63-KE62</f>
        <v>0</v>
      </c>
      <c r="KF63" s="957">
        <f t="shared" ref="KF63" si="263">KD63-KF62</f>
        <v>0</v>
      </c>
      <c r="KG63" s="957">
        <f t="shared" ref="KG63" si="264">KE63-KG62</f>
        <v>0</v>
      </c>
      <c r="KH63" s="957">
        <f t="shared" ref="KH63" si="265">KF63-KH62</f>
        <v>0</v>
      </c>
      <c r="KI63" s="957">
        <f t="shared" ref="KI63" si="266">KG63-KI62</f>
        <v>0</v>
      </c>
      <c r="KJ63" s="957">
        <f t="shared" ref="KJ63" si="267">KH63-KJ62</f>
        <v>0</v>
      </c>
      <c r="KK63" s="957">
        <f t="shared" ref="KK63" si="268">KI63-KK62</f>
        <v>0</v>
      </c>
      <c r="KL63" s="957">
        <f t="shared" ref="KL63" si="269">KJ63-KL62</f>
        <v>0</v>
      </c>
      <c r="KM63" s="957">
        <f t="shared" ref="KM63" si="270">KK63-KM62</f>
        <v>0</v>
      </c>
      <c r="KN63" s="957">
        <f t="shared" ref="KN63" si="271">KL63-KN62</f>
        <v>0</v>
      </c>
      <c r="KO63" s="957">
        <f t="shared" ref="KO63" si="272">KM63-KO62</f>
        <v>0</v>
      </c>
      <c r="KP63" s="957">
        <f t="shared" ref="KP63" si="273">KN63-KP62</f>
        <v>0</v>
      </c>
      <c r="KQ63" s="957">
        <f t="shared" ref="KQ63" si="274">KO63-KQ62</f>
        <v>0</v>
      </c>
      <c r="KR63" s="957">
        <f t="shared" ref="KR63" si="275">KP63-KR62</f>
        <v>0</v>
      </c>
      <c r="KS63" s="957">
        <f t="shared" ref="KS63" si="276">KQ63-KS62</f>
        <v>0</v>
      </c>
      <c r="KT63" s="957">
        <f t="shared" ref="KT63" si="277">KR63-KT62</f>
        <v>0</v>
      </c>
      <c r="KU63" s="957">
        <f t="shared" ref="KU63" si="278">KS63-KU62</f>
        <v>0</v>
      </c>
      <c r="KV63" s="957">
        <f t="shared" ref="KV63" si="279">KT63-KV62</f>
        <v>0</v>
      </c>
      <c r="KW63" s="957">
        <f t="shared" ref="KW63" si="280">KU63-KW62</f>
        <v>0</v>
      </c>
      <c r="KX63" s="957">
        <f t="shared" ref="KX63" si="281">KV63-KX62</f>
        <v>0</v>
      </c>
      <c r="KY63" s="957">
        <f t="shared" ref="KY63" si="282">KW63-KY62</f>
        <v>0</v>
      </c>
      <c r="KZ63" s="957">
        <f t="shared" ref="KZ63" si="283">KX63-KZ62</f>
        <v>0</v>
      </c>
      <c r="LA63" s="957">
        <f t="shared" ref="LA63" si="284">KY63-LA62</f>
        <v>0</v>
      </c>
      <c r="LB63" s="957">
        <f t="shared" ref="LB63" si="285">KZ63-LB62</f>
        <v>0</v>
      </c>
      <c r="LC63" s="957">
        <f t="shared" ref="LC63" si="286">LA63-LC62</f>
        <v>0</v>
      </c>
      <c r="LD63" s="957">
        <f t="shared" ref="LD63" si="287">LB63-LD62</f>
        <v>0</v>
      </c>
      <c r="LE63" s="957">
        <f t="shared" ref="LE63" si="288">LC63-LE62</f>
        <v>0</v>
      </c>
      <c r="LF63" s="957">
        <f t="shared" ref="LF63" si="289">LD63-LF62</f>
        <v>0</v>
      </c>
      <c r="LG63" s="957">
        <f t="shared" ref="LG63" si="290">LE63-LG62</f>
        <v>0</v>
      </c>
      <c r="LH63" s="957">
        <f t="shared" ref="LH63" si="291">LF63-LH62</f>
        <v>0</v>
      </c>
      <c r="LI63" s="957">
        <f t="shared" ref="LI63" si="292">LG63-LI62</f>
        <v>0</v>
      </c>
      <c r="LJ63" s="957">
        <f t="shared" ref="LJ63" si="293">LH63-LJ62</f>
        <v>0</v>
      </c>
      <c r="LK63" s="957">
        <f t="shared" ref="LK63" si="294">LI63-LK62</f>
        <v>0</v>
      </c>
      <c r="LL63" s="957">
        <f t="shared" ref="LL63" si="295">LJ63-LL62</f>
        <v>0</v>
      </c>
      <c r="LM63" s="957">
        <f t="shared" ref="LM63" si="296">LK63-LM62</f>
        <v>0</v>
      </c>
      <c r="LN63" s="957">
        <f t="shared" ref="LN63" si="297">LL63-LN62</f>
        <v>0</v>
      </c>
      <c r="LO63" s="957">
        <f t="shared" ref="LO63" si="298">LM63-LO62</f>
        <v>0</v>
      </c>
      <c r="LP63" s="957">
        <f t="shared" ref="LP63" si="299">LN63-LP62</f>
        <v>0</v>
      </c>
      <c r="LQ63" s="957">
        <f t="shared" ref="LQ63" si="300">LO63-LQ62</f>
        <v>0</v>
      </c>
      <c r="LR63" s="957">
        <f t="shared" ref="LR63" si="301">LP63-LR62</f>
        <v>0</v>
      </c>
      <c r="LS63" s="957">
        <f t="shared" ref="LS63" si="302">LQ63-LS62</f>
        <v>0</v>
      </c>
      <c r="LT63" s="957">
        <f t="shared" ref="LT63" si="303">LR63-LT62</f>
        <v>0</v>
      </c>
      <c r="LU63" s="957">
        <f t="shared" ref="LU63" si="304">LS63-LU62</f>
        <v>0</v>
      </c>
      <c r="LV63" s="957">
        <f t="shared" ref="LV63" si="305">LT63-LV62</f>
        <v>0</v>
      </c>
      <c r="LW63" s="957">
        <f t="shared" ref="LW63" si="306">LU63-LW62</f>
        <v>0</v>
      </c>
      <c r="LX63" s="957">
        <f t="shared" ref="LX63" si="307">LV63-LX62</f>
        <v>0</v>
      </c>
      <c r="LY63" s="957">
        <f t="shared" ref="LY63" si="308">LW63-LY62</f>
        <v>0</v>
      </c>
      <c r="LZ63" s="957">
        <f t="shared" ref="LZ63" si="309">LX63-LZ62</f>
        <v>0</v>
      </c>
      <c r="MA63" s="957">
        <f t="shared" ref="MA63" si="310">LY63-MA62</f>
        <v>0</v>
      </c>
      <c r="MB63" s="957">
        <f t="shared" ref="MB63" si="311">LZ63-MB62</f>
        <v>0</v>
      </c>
      <c r="MC63" s="957">
        <f t="shared" ref="MC63" si="312">MA63-MC62</f>
        <v>0</v>
      </c>
      <c r="MD63" s="957">
        <f t="shared" ref="MD63" si="313">MB63-MD62</f>
        <v>0</v>
      </c>
      <c r="ME63" s="957">
        <f t="shared" ref="ME63" si="314">MC63-ME62</f>
        <v>0</v>
      </c>
      <c r="MF63" s="957">
        <f t="shared" ref="MF63" si="315">MD63-MF62</f>
        <v>0</v>
      </c>
      <c r="MG63" s="957">
        <f t="shared" ref="MG63" si="316">ME63-MG62</f>
        <v>0</v>
      </c>
      <c r="MH63" s="957">
        <f t="shared" ref="MH63" si="317">MF63-MH62</f>
        <v>0</v>
      </c>
      <c r="MI63" s="957">
        <f t="shared" ref="MI63" si="318">MG63-MI62</f>
        <v>0</v>
      </c>
      <c r="MJ63" s="957">
        <f t="shared" ref="MJ63" si="319">MH63-MJ62</f>
        <v>0</v>
      </c>
      <c r="MK63" s="957">
        <f t="shared" ref="MK63" si="320">MI63-MK62</f>
        <v>0</v>
      </c>
      <c r="ML63" s="957">
        <f t="shared" ref="ML63" si="321">MJ63-ML62</f>
        <v>0</v>
      </c>
      <c r="MM63" s="957">
        <f t="shared" ref="MM63" si="322">MK63-MM62</f>
        <v>0</v>
      </c>
      <c r="MN63" s="957">
        <f t="shared" ref="MN63" si="323">ML63-MN62</f>
        <v>0</v>
      </c>
      <c r="MO63" s="957">
        <f t="shared" ref="MO63" si="324">MM63-MO62</f>
        <v>0</v>
      </c>
      <c r="MP63" s="957">
        <f t="shared" ref="MP63" si="325">MN63-MP62</f>
        <v>0</v>
      </c>
      <c r="MQ63" s="957">
        <f t="shared" ref="MQ63" si="326">MO63-MQ62</f>
        <v>0</v>
      </c>
      <c r="MR63" s="957">
        <f t="shared" ref="MR63" si="327">MP63-MR62</f>
        <v>0</v>
      </c>
      <c r="MS63" s="957">
        <f t="shared" ref="MS63" si="328">MQ63-MS62</f>
        <v>0</v>
      </c>
      <c r="MT63" s="957">
        <f t="shared" ref="MT63" si="329">MR63-MT62</f>
        <v>0</v>
      </c>
      <c r="MU63" s="957">
        <f t="shared" ref="MU63" si="330">MS63-MU62</f>
        <v>0</v>
      </c>
      <c r="MV63" s="957">
        <f t="shared" ref="MV63" si="331">MT63-MV62</f>
        <v>0</v>
      </c>
      <c r="MW63" s="957">
        <f t="shared" ref="MW63" si="332">MU63-MW62</f>
        <v>0</v>
      </c>
      <c r="MX63" s="957">
        <f t="shared" ref="MX63" si="333">MV63-MX62</f>
        <v>0</v>
      </c>
      <c r="MY63" s="957">
        <f t="shared" ref="MY63" si="334">MW63-MY62</f>
        <v>0</v>
      </c>
      <c r="MZ63" s="957">
        <f t="shared" ref="MZ63" si="335">MX63-MZ62</f>
        <v>0</v>
      </c>
      <c r="NA63" s="957">
        <f t="shared" ref="NA63" si="336">MY63-NA62</f>
        <v>0</v>
      </c>
      <c r="NB63" s="957">
        <f t="shared" ref="NB63" si="337">MZ63-NB62</f>
        <v>0</v>
      </c>
      <c r="NC63" s="957">
        <f t="shared" ref="NC63" si="338">NA63-NC62</f>
        <v>0</v>
      </c>
      <c r="ND63" s="957">
        <f t="shared" ref="ND63" si="339">NB63-ND62</f>
        <v>0</v>
      </c>
      <c r="NE63" s="957">
        <f t="shared" ref="NE63" si="340">NC63-NE62</f>
        <v>0</v>
      </c>
      <c r="NF63" s="957">
        <f t="shared" ref="NF63" si="341">ND63-NF62</f>
        <v>0</v>
      </c>
      <c r="NG63" s="957">
        <f t="shared" ref="NG63" si="342">NE63-NG62</f>
        <v>0</v>
      </c>
      <c r="NH63" s="957">
        <f t="shared" ref="NH63" si="343">NF63-NH62</f>
        <v>0</v>
      </c>
      <c r="NI63" s="957">
        <f t="shared" ref="NI63" si="344">NG63-NI62</f>
        <v>0</v>
      </c>
      <c r="NJ63" s="957">
        <f t="shared" ref="NJ63" si="345">NH63-NJ62</f>
        <v>0</v>
      </c>
      <c r="NK63" s="957">
        <f t="shared" ref="NK63" si="346">NI63-NK62</f>
        <v>0</v>
      </c>
      <c r="NL63" s="957">
        <f t="shared" ref="NL63" si="347">NJ63-NL62</f>
        <v>0</v>
      </c>
      <c r="NM63" s="957">
        <f t="shared" ref="NM63" si="348">NK63-NM62</f>
        <v>0</v>
      </c>
      <c r="NN63" s="957">
        <f t="shared" ref="NN63" si="349">NL63-NN62</f>
        <v>0</v>
      </c>
      <c r="NO63" s="957">
        <f t="shared" ref="NO63" si="350">NM63-NO62</f>
        <v>0</v>
      </c>
      <c r="NP63" s="957">
        <f t="shared" ref="NP63" si="351">NN63-NP62</f>
        <v>0</v>
      </c>
      <c r="NQ63" s="957">
        <f t="shared" ref="NQ63" si="352">NO63-NQ62</f>
        <v>0</v>
      </c>
      <c r="NR63" s="957">
        <f t="shared" ref="NR63" si="353">NP63-NR62</f>
        <v>0</v>
      </c>
      <c r="NS63" s="957">
        <f t="shared" ref="NS63" si="354">NQ63-NS62</f>
        <v>0</v>
      </c>
      <c r="NT63" s="957">
        <f t="shared" ref="NT63" si="355">NR63-NT62</f>
        <v>0</v>
      </c>
      <c r="NU63" s="957">
        <f t="shared" ref="NU63" si="356">NS63-NU62</f>
        <v>0</v>
      </c>
      <c r="NV63" s="957">
        <f t="shared" ref="NV63" si="357">NT63-NV62</f>
        <v>0</v>
      </c>
      <c r="NW63" s="957">
        <f t="shared" ref="NW63" si="358">NU63-NW62</f>
        <v>0</v>
      </c>
      <c r="NX63" s="957">
        <f t="shared" ref="NX63" si="359">NV63-NX62</f>
        <v>0</v>
      </c>
      <c r="NY63" s="957">
        <f t="shared" ref="NY63" si="360">NW63-NY62</f>
        <v>0</v>
      </c>
      <c r="NZ63" s="957">
        <f t="shared" ref="NZ63" si="361">NX63-NZ62</f>
        <v>0</v>
      </c>
      <c r="OA63" s="957">
        <f t="shared" ref="OA63" si="362">NY63-OA62</f>
        <v>0</v>
      </c>
      <c r="OB63" s="957">
        <f t="shared" ref="OB63" si="363">NZ63-OB62</f>
        <v>0</v>
      </c>
      <c r="OC63" s="957">
        <f t="shared" ref="OC63" si="364">OA63-OC62</f>
        <v>0</v>
      </c>
      <c r="OD63" s="957">
        <f t="shared" ref="OD63" si="365">OB63-OD62</f>
        <v>0</v>
      </c>
      <c r="OE63" s="957">
        <f t="shared" ref="OE63" si="366">OC63-OE62</f>
        <v>0</v>
      </c>
      <c r="OF63" s="957">
        <f t="shared" ref="OF63" si="367">OD63-OF62</f>
        <v>0</v>
      </c>
      <c r="OG63" s="957">
        <f t="shared" ref="OG63" si="368">OE63-OG62</f>
        <v>0</v>
      </c>
      <c r="OH63" s="957">
        <f t="shared" ref="OH63" si="369">OF63-OH62</f>
        <v>0</v>
      </c>
      <c r="OI63" s="957">
        <f t="shared" ref="OI63" si="370">OG63-OI62</f>
        <v>0</v>
      </c>
      <c r="OJ63" s="957">
        <f t="shared" ref="OJ63" si="371">OH63-OJ62</f>
        <v>0</v>
      </c>
      <c r="OK63" s="957">
        <f t="shared" ref="OK63" si="372">OI63-OK62</f>
        <v>0</v>
      </c>
      <c r="OL63" s="957">
        <f t="shared" ref="OL63" si="373">OJ63-OL62</f>
        <v>0</v>
      </c>
      <c r="OM63" s="957">
        <f t="shared" ref="OM63" si="374">OK63-OM62</f>
        <v>0</v>
      </c>
      <c r="ON63" s="957">
        <f t="shared" ref="ON63" si="375">OL63-ON62</f>
        <v>0</v>
      </c>
      <c r="OO63" s="957">
        <f t="shared" ref="OO63" si="376">OM63-OO62</f>
        <v>0</v>
      </c>
      <c r="OP63" s="957">
        <f t="shared" ref="OP63" si="377">ON63-OP62</f>
        <v>0</v>
      </c>
      <c r="OQ63" s="957">
        <f t="shared" ref="OQ63" si="378">OO63-OQ62</f>
        <v>0</v>
      </c>
      <c r="OR63" s="957">
        <f t="shared" ref="OR63" si="379">OP63-OR62</f>
        <v>0</v>
      </c>
      <c r="OS63" s="957">
        <f t="shared" ref="OS63" si="380">OQ63-OS62</f>
        <v>0</v>
      </c>
      <c r="OT63" s="957">
        <f t="shared" ref="OT63" si="381">OR63-OT62</f>
        <v>0</v>
      </c>
      <c r="OU63" s="957">
        <f t="shared" ref="OU63" si="382">OS63-OU62</f>
        <v>0</v>
      </c>
      <c r="OV63" s="957">
        <f t="shared" ref="OV63" si="383">OT63-OV62</f>
        <v>0</v>
      </c>
      <c r="OW63" s="957">
        <f t="shared" ref="OW63" si="384">OU63-OW62</f>
        <v>0</v>
      </c>
      <c r="OX63" s="957">
        <f t="shared" ref="OX63" si="385">OV63-OX62</f>
        <v>0</v>
      </c>
      <c r="OY63" s="957">
        <f t="shared" ref="OY63" si="386">OW63-OY62</f>
        <v>0</v>
      </c>
      <c r="OZ63" s="957">
        <f t="shared" ref="OZ63" si="387">OX63-OZ62</f>
        <v>0</v>
      </c>
      <c r="PA63" s="957">
        <f t="shared" ref="PA63" si="388">OY63-PA62</f>
        <v>0</v>
      </c>
      <c r="PB63" s="957">
        <f t="shared" ref="PB63" si="389">OZ63-PB62</f>
        <v>0</v>
      </c>
      <c r="PC63" s="957">
        <f t="shared" ref="PC63" si="390">PA63-PC62</f>
        <v>0</v>
      </c>
      <c r="PD63" s="957">
        <f t="shared" ref="PD63" si="391">PB63-PD62</f>
        <v>0</v>
      </c>
      <c r="PE63" s="957">
        <f t="shared" ref="PE63" si="392">PC63-PE62</f>
        <v>0</v>
      </c>
      <c r="PF63" s="957">
        <f t="shared" ref="PF63" si="393">PD63-PF62</f>
        <v>0</v>
      </c>
      <c r="PG63" s="957">
        <f t="shared" ref="PG63" si="394">PE63-PG62</f>
        <v>0</v>
      </c>
      <c r="PH63" s="957">
        <f t="shared" ref="PH63" si="395">PF63-PH62</f>
        <v>0</v>
      </c>
      <c r="PI63" s="957">
        <f t="shared" ref="PI63" si="396">PG63-PI62</f>
        <v>0</v>
      </c>
      <c r="PJ63" s="957">
        <f t="shared" ref="PJ63" si="397">PH63-PJ62</f>
        <v>0</v>
      </c>
      <c r="PK63" s="957">
        <f t="shared" ref="PK63" si="398">PI63-PK62</f>
        <v>0</v>
      </c>
      <c r="PL63" s="957">
        <f t="shared" ref="PL63" si="399">PJ63-PL62</f>
        <v>0</v>
      </c>
      <c r="PM63" s="957">
        <f t="shared" ref="PM63" si="400">PK63-PM62</f>
        <v>0</v>
      </c>
      <c r="PN63" s="957">
        <f t="shared" ref="PN63" si="401">PL63-PN62</f>
        <v>0</v>
      </c>
      <c r="PO63" s="957">
        <f t="shared" ref="PO63" si="402">PM63-PO62</f>
        <v>0</v>
      </c>
      <c r="PP63" s="957">
        <f t="shared" ref="PP63" si="403">PN63-PP62</f>
        <v>0</v>
      </c>
      <c r="PQ63" s="957">
        <f t="shared" ref="PQ63" si="404">PO63-PQ62</f>
        <v>0</v>
      </c>
      <c r="PR63" s="957">
        <f t="shared" ref="PR63" si="405">PP63-PR62</f>
        <v>0</v>
      </c>
      <c r="PS63" s="957">
        <f t="shared" ref="PS63" si="406">PQ63-PS62</f>
        <v>0</v>
      </c>
      <c r="PT63" s="957">
        <f t="shared" ref="PT63" si="407">PR63-PT62</f>
        <v>0</v>
      </c>
      <c r="PU63" s="957">
        <f t="shared" ref="PU63" si="408">PS63-PU62</f>
        <v>0</v>
      </c>
      <c r="PV63" s="957">
        <f t="shared" ref="PV63" si="409">PT63-PV62</f>
        <v>0</v>
      </c>
      <c r="PW63" s="957">
        <f t="shared" ref="PW63" si="410">PU63-PW62</f>
        <v>0</v>
      </c>
      <c r="PX63" s="957">
        <f t="shared" ref="PX63" si="411">PV63-PX62</f>
        <v>0</v>
      </c>
      <c r="PY63" s="957">
        <f t="shared" ref="PY63" si="412">PW63-PY62</f>
        <v>0</v>
      </c>
      <c r="PZ63" s="957">
        <f t="shared" ref="PZ63" si="413">PX63-PZ62</f>
        <v>0</v>
      </c>
      <c r="QA63" s="957">
        <f t="shared" ref="QA63" si="414">PY63-QA62</f>
        <v>0</v>
      </c>
      <c r="QB63" s="957">
        <f t="shared" ref="QB63" si="415">PZ63-QB62</f>
        <v>0</v>
      </c>
      <c r="QC63" s="957">
        <f t="shared" ref="QC63" si="416">QA63-QC62</f>
        <v>0</v>
      </c>
      <c r="QD63" s="957">
        <f t="shared" ref="QD63" si="417">QB63-QD62</f>
        <v>0</v>
      </c>
      <c r="QE63" s="957">
        <f t="shared" ref="QE63" si="418">QC63-QE62</f>
        <v>0</v>
      </c>
      <c r="QF63" s="957">
        <f t="shared" ref="QF63" si="419">QD63-QF62</f>
        <v>0</v>
      </c>
      <c r="QG63" s="957">
        <f t="shared" ref="QG63" si="420">QE63-QG62</f>
        <v>0</v>
      </c>
      <c r="QH63" s="957">
        <f t="shared" ref="QH63" si="421">QF63-QH62</f>
        <v>0</v>
      </c>
      <c r="QI63" s="957">
        <f t="shared" ref="QI63" si="422">QG63-QI62</f>
        <v>0</v>
      </c>
      <c r="QJ63" s="957">
        <f t="shared" ref="QJ63" si="423">QH63-QJ62</f>
        <v>0</v>
      </c>
      <c r="QK63" s="957">
        <f t="shared" ref="QK63" si="424">QI63-QK62</f>
        <v>0</v>
      </c>
      <c r="QL63" s="957">
        <f t="shared" ref="QL63" si="425">QJ63-QL62</f>
        <v>0</v>
      </c>
      <c r="QM63" s="957">
        <f t="shared" ref="QM63" si="426">QK63-QM62</f>
        <v>0</v>
      </c>
      <c r="QN63" s="957">
        <f t="shared" ref="QN63" si="427">QL63-QN62</f>
        <v>0</v>
      </c>
      <c r="QO63" s="957">
        <f t="shared" ref="QO63" si="428">QM63-QO62</f>
        <v>0</v>
      </c>
      <c r="QP63" s="957">
        <f t="shared" ref="QP63" si="429">QN63-QP62</f>
        <v>0</v>
      </c>
      <c r="QQ63" s="957">
        <f t="shared" ref="QQ63" si="430">QO63-QQ62</f>
        <v>0</v>
      </c>
      <c r="QR63" s="957">
        <f t="shared" ref="QR63" si="431">QP63-QR62</f>
        <v>0</v>
      </c>
      <c r="QS63" s="957">
        <f t="shared" ref="QS63" si="432">QQ63-QS62</f>
        <v>0</v>
      </c>
      <c r="QT63" s="957">
        <f t="shared" ref="QT63" si="433">QR63-QT62</f>
        <v>0</v>
      </c>
      <c r="QU63" s="957">
        <f t="shared" ref="QU63" si="434">QS63-QU62</f>
        <v>0</v>
      </c>
      <c r="QV63" s="957">
        <f t="shared" ref="QV63" si="435">QT63-QV62</f>
        <v>0</v>
      </c>
      <c r="QW63" s="957">
        <f t="shared" ref="QW63" si="436">QU63-QW62</f>
        <v>0</v>
      </c>
      <c r="QX63" s="957">
        <f t="shared" ref="QX63" si="437">QV63-QX62</f>
        <v>0</v>
      </c>
      <c r="QY63" s="957">
        <f t="shared" ref="QY63" si="438">QW63-QY62</f>
        <v>0</v>
      </c>
      <c r="QZ63" s="957">
        <f t="shared" ref="QZ63" si="439">QX63-QZ62</f>
        <v>0</v>
      </c>
      <c r="RA63" s="957">
        <f t="shared" ref="RA63" si="440">QY63-RA62</f>
        <v>0</v>
      </c>
      <c r="RB63" s="957">
        <f t="shared" ref="RB63" si="441">QZ63-RB62</f>
        <v>0</v>
      </c>
      <c r="RC63" s="957">
        <f t="shared" ref="RC63" si="442">RA63-RC62</f>
        <v>0</v>
      </c>
      <c r="RD63" s="957">
        <f t="shared" ref="RD63" si="443">RB63-RD62</f>
        <v>0</v>
      </c>
      <c r="RE63" s="957">
        <f t="shared" ref="RE63" si="444">RC63-RE62</f>
        <v>0</v>
      </c>
      <c r="RF63" s="957">
        <f t="shared" ref="RF63" si="445">RD63-RF62</f>
        <v>0</v>
      </c>
      <c r="RG63" s="957">
        <f t="shared" ref="RG63" si="446">RE63-RG62</f>
        <v>0</v>
      </c>
      <c r="RH63" s="957">
        <f t="shared" ref="RH63" si="447">RF63-RH62</f>
        <v>0</v>
      </c>
      <c r="RI63" s="957">
        <f t="shared" ref="RI63" si="448">RG63-RI62</f>
        <v>0</v>
      </c>
      <c r="RJ63" s="957">
        <f t="shared" ref="RJ63" si="449">RH63-RJ62</f>
        <v>0</v>
      </c>
      <c r="RK63" s="957">
        <f t="shared" ref="RK63" si="450">RI63-RK62</f>
        <v>0</v>
      </c>
      <c r="RL63" s="957">
        <f t="shared" ref="RL63" si="451">RJ63-RL62</f>
        <v>0</v>
      </c>
      <c r="RM63" s="957">
        <f t="shared" ref="RM63" si="452">RK63-RM62</f>
        <v>0</v>
      </c>
      <c r="RN63" s="957">
        <f t="shared" ref="RN63" si="453">RL63-RN62</f>
        <v>0</v>
      </c>
      <c r="RO63" s="957">
        <f t="shared" ref="RO63" si="454">RM63-RO62</f>
        <v>0</v>
      </c>
      <c r="RP63" s="957">
        <f t="shared" ref="RP63" si="455">RN63-RP62</f>
        <v>0</v>
      </c>
      <c r="RQ63" s="957">
        <f t="shared" ref="RQ63" si="456">RO63-RQ62</f>
        <v>0</v>
      </c>
      <c r="RR63" s="957">
        <f t="shared" ref="RR63" si="457">RP63-RR62</f>
        <v>0</v>
      </c>
      <c r="RS63" s="957">
        <f t="shared" ref="RS63" si="458">RQ63-RS62</f>
        <v>0</v>
      </c>
      <c r="RT63" s="957">
        <f t="shared" ref="RT63" si="459">RR63-RT62</f>
        <v>0</v>
      </c>
      <c r="RU63" s="957">
        <f t="shared" ref="RU63" si="460">RS63-RU62</f>
        <v>0</v>
      </c>
      <c r="RV63" s="957">
        <f t="shared" ref="RV63" si="461">RT63-RV62</f>
        <v>0</v>
      </c>
      <c r="RW63" s="957">
        <f t="shared" ref="RW63" si="462">RU63-RW62</f>
        <v>0</v>
      </c>
      <c r="RX63" s="957">
        <f t="shared" ref="RX63" si="463">RV63-RX62</f>
        <v>0</v>
      </c>
      <c r="RY63" s="957">
        <f t="shared" ref="RY63" si="464">RW63-RY62</f>
        <v>0</v>
      </c>
      <c r="RZ63" s="957">
        <f t="shared" ref="RZ63" si="465">RX63-RZ62</f>
        <v>0</v>
      </c>
      <c r="SA63" s="957">
        <f t="shared" ref="SA63" si="466">RY63-SA62</f>
        <v>0</v>
      </c>
      <c r="SB63" s="957">
        <f t="shared" ref="SB63" si="467">RZ63-SB62</f>
        <v>0</v>
      </c>
      <c r="SC63" s="957">
        <f t="shared" ref="SC63" si="468">SA63-SC62</f>
        <v>0</v>
      </c>
      <c r="SD63" s="957">
        <f t="shared" ref="SD63" si="469">SB63-SD62</f>
        <v>0</v>
      </c>
      <c r="SE63" s="957">
        <f t="shared" ref="SE63" si="470">SC63-SE62</f>
        <v>0</v>
      </c>
      <c r="SF63" s="957">
        <f t="shared" ref="SF63" si="471">SD63-SF62</f>
        <v>0</v>
      </c>
      <c r="SG63" s="957">
        <f t="shared" ref="SG63" si="472">SE63-SG62</f>
        <v>0</v>
      </c>
      <c r="SH63" s="957">
        <f t="shared" ref="SH63" si="473">SF63-SH62</f>
        <v>0</v>
      </c>
      <c r="SI63" s="957">
        <f t="shared" ref="SI63" si="474">SG63-SI62</f>
        <v>0</v>
      </c>
      <c r="SJ63" s="957">
        <f t="shared" ref="SJ63" si="475">SH63-SJ62</f>
        <v>0</v>
      </c>
      <c r="SK63" s="957">
        <f t="shared" ref="SK63" si="476">SI63-SK62</f>
        <v>0</v>
      </c>
      <c r="SL63" s="957">
        <f t="shared" ref="SL63" si="477">SJ63-SL62</f>
        <v>0</v>
      </c>
      <c r="SM63" s="957">
        <f t="shared" ref="SM63" si="478">SK63-SM62</f>
        <v>0</v>
      </c>
      <c r="SN63" s="957">
        <f t="shared" ref="SN63" si="479">SL63-SN62</f>
        <v>0</v>
      </c>
      <c r="SO63" s="957">
        <f t="shared" ref="SO63" si="480">SM63-SO62</f>
        <v>0</v>
      </c>
      <c r="SP63" s="957">
        <f t="shared" ref="SP63" si="481">SN63-SP62</f>
        <v>0</v>
      </c>
      <c r="SQ63" s="957">
        <f t="shared" ref="SQ63" si="482">SO63-SQ62</f>
        <v>0</v>
      </c>
      <c r="SR63" s="957">
        <f t="shared" ref="SR63" si="483">SP63-SR62</f>
        <v>0</v>
      </c>
      <c r="SS63" s="957">
        <f t="shared" ref="SS63" si="484">SQ63-SS62</f>
        <v>0</v>
      </c>
      <c r="ST63" s="957">
        <f t="shared" ref="ST63" si="485">SR63-ST62</f>
        <v>0</v>
      </c>
      <c r="SU63" s="957">
        <f t="shared" ref="SU63" si="486">SS63-SU62</f>
        <v>0</v>
      </c>
      <c r="SV63" s="957">
        <f t="shared" ref="SV63" si="487">ST63-SV62</f>
        <v>0</v>
      </c>
      <c r="SW63" s="957">
        <f t="shared" ref="SW63" si="488">SU63-SW62</f>
        <v>0</v>
      </c>
      <c r="SX63" s="957">
        <f t="shared" ref="SX63" si="489">SV63-SX62</f>
        <v>0</v>
      </c>
      <c r="SY63" s="957">
        <f t="shared" ref="SY63" si="490">SW63-SY62</f>
        <v>0</v>
      </c>
      <c r="SZ63" s="957">
        <f t="shared" ref="SZ63" si="491">SX63-SZ62</f>
        <v>0</v>
      </c>
      <c r="TA63" s="957">
        <f t="shared" ref="TA63" si="492">SY63-TA62</f>
        <v>0</v>
      </c>
      <c r="TB63" s="957">
        <f t="shared" ref="TB63" si="493">SZ63-TB62</f>
        <v>0</v>
      </c>
      <c r="TC63" s="957">
        <f t="shared" ref="TC63" si="494">TA63-TC62</f>
        <v>0</v>
      </c>
      <c r="TD63" s="957">
        <f t="shared" ref="TD63" si="495">TB63-TD62</f>
        <v>0</v>
      </c>
      <c r="TE63" s="957">
        <f t="shared" ref="TE63" si="496">TC63-TE62</f>
        <v>0</v>
      </c>
      <c r="TF63" s="957">
        <f t="shared" ref="TF63" si="497">TD63-TF62</f>
        <v>0</v>
      </c>
      <c r="TG63" s="957">
        <f t="shared" ref="TG63" si="498">TE63-TG62</f>
        <v>0</v>
      </c>
      <c r="TH63" s="957">
        <f t="shared" ref="TH63" si="499">TF63-TH62</f>
        <v>0</v>
      </c>
      <c r="TI63" s="957">
        <f t="shared" ref="TI63" si="500">TG63-TI62</f>
        <v>0</v>
      </c>
      <c r="TJ63" s="957">
        <f t="shared" ref="TJ63" si="501">TH63-TJ62</f>
        <v>0</v>
      </c>
      <c r="TK63" s="957">
        <f t="shared" ref="TK63" si="502">TI63-TK62</f>
        <v>0</v>
      </c>
      <c r="TL63" s="957">
        <f t="shared" ref="TL63" si="503">TJ63-TL62</f>
        <v>0</v>
      </c>
      <c r="TM63" s="957">
        <f t="shared" ref="TM63" si="504">TK63-TM62</f>
        <v>0</v>
      </c>
      <c r="TN63" s="957">
        <f t="shared" ref="TN63" si="505">TL63-TN62</f>
        <v>0</v>
      </c>
      <c r="TO63" s="957">
        <f t="shared" ref="TO63" si="506">TM63-TO62</f>
        <v>0</v>
      </c>
      <c r="TP63" s="957">
        <f t="shared" ref="TP63" si="507">TN63-TP62</f>
        <v>0</v>
      </c>
      <c r="TQ63" s="957">
        <f t="shared" ref="TQ63" si="508">TO63-TQ62</f>
        <v>0</v>
      </c>
      <c r="TR63" s="957">
        <f t="shared" ref="TR63" si="509">TP63-TR62</f>
        <v>0</v>
      </c>
      <c r="TS63" s="957">
        <f t="shared" ref="TS63" si="510">TQ63-TS62</f>
        <v>0</v>
      </c>
      <c r="TT63" s="957">
        <f t="shared" ref="TT63" si="511">TR63-TT62</f>
        <v>0</v>
      </c>
      <c r="TU63" s="957">
        <f t="shared" ref="TU63" si="512">TS63-TU62</f>
        <v>0</v>
      </c>
      <c r="TV63" s="957">
        <f t="shared" ref="TV63" si="513">TT63-TV62</f>
        <v>0</v>
      </c>
      <c r="TW63" s="957">
        <f t="shared" ref="TW63" si="514">TU63-TW62</f>
        <v>0</v>
      </c>
      <c r="TX63" s="957">
        <f t="shared" ref="TX63" si="515">TV63-TX62</f>
        <v>0</v>
      </c>
      <c r="TY63" s="957">
        <f t="shared" ref="TY63" si="516">TW63-TY62</f>
        <v>0</v>
      </c>
      <c r="TZ63" s="957">
        <f t="shared" ref="TZ63" si="517">TX63-TZ62</f>
        <v>0</v>
      </c>
      <c r="UA63" s="957">
        <f t="shared" ref="UA63" si="518">TY63-UA62</f>
        <v>0</v>
      </c>
      <c r="UB63" s="957">
        <f t="shared" ref="UB63" si="519">TZ63-UB62</f>
        <v>0</v>
      </c>
      <c r="UC63" s="957">
        <f t="shared" ref="UC63" si="520">UA63-UC62</f>
        <v>0</v>
      </c>
      <c r="UD63" s="957">
        <f t="shared" ref="UD63" si="521">UB63-UD62</f>
        <v>0</v>
      </c>
      <c r="UE63" s="957">
        <f t="shared" ref="UE63" si="522">UC63-UE62</f>
        <v>0</v>
      </c>
      <c r="UF63" s="957">
        <f t="shared" ref="UF63" si="523">UD63-UF62</f>
        <v>0</v>
      </c>
      <c r="UG63" s="957">
        <f t="shared" ref="UG63" si="524">UE63-UG62</f>
        <v>0</v>
      </c>
      <c r="UH63" s="957">
        <f t="shared" ref="UH63" si="525">UF63-UH62</f>
        <v>0</v>
      </c>
      <c r="UI63" s="957">
        <f t="shared" ref="UI63" si="526">UG63-UI62</f>
        <v>0</v>
      </c>
      <c r="UJ63" s="957">
        <f t="shared" ref="UJ63" si="527">UH63-UJ62</f>
        <v>0</v>
      </c>
      <c r="UK63" s="957">
        <f t="shared" ref="UK63" si="528">UI63-UK62</f>
        <v>0</v>
      </c>
      <c r="UL63" s="957">
        <f t="shared" ref="UL63" si="529">UJ63-UL62</f>
        <v>0</v>
      </c>
      <c r="UM63" s="957">
        <f t="shared" ref="UM63" si="530">UK63-UM62</f>
        <v>0</v>
      </c>
      <c r="UN63" s="957">
        <f t="shared" ref="UN63" si="531">UL63-UN62</f>
        <v>0</v>
      </c>
      <c r="UO63" s="957">
        <f t="shared" ref="UO63" si="532">UM63-UO62</f>
        <v>0</v>
      </c>
      <c r="UP63" s="957">
        <f t="shared" ref="UP63" si="533">UN63-UP62</f>
        <v>0</v>
      </c>
      <c r="UQ63" s="957">
        <f t="shared" ref="UQ63" si="534">UO63-UQ62</f>
        <v>0</v>
      </c>
      <c r="UR63" s="957">
        <f t="shared" ref="UR63" si="535">UP63-UR62</f>
        <v>0</v>
      </c>
      <c r="US63" s="957">
        <f t="shared" ref="US63" si="536">UQ63-US62</f>
        <v>0</v>
      </c>
      <c r="UT63" s="957">
        <f t="shared" ref="UT63" si="537">UR63-UT62</f>
        <v>0</v>
      </c>
      <c r="UU63" s="957">
        <f t="shared" ref="UU63" si="538">US63-UU62</f>
        <v>0</v>
      </c>
      <c r="UV63" s="957">
        <f t="shared" ref="UV63" si="539">UT63-UV62</f>
        <v>0</v>
      </c>
      <c r="UW63" s="957">
        <f t="shared" ref="UW63" si="540">UU63-UW62</f>
        <v>0</v>
      </c>
      <c r="UX63" s="957">
        <f t="shared" ref="UX63" si="541">UV63-UX62</f>
        <v>0</v>
      </c>
      <c r="UY63" s="957">
        <f t="shared" ref="UY63" si="542">UW63-UY62</f>
        <v>0</v>
      </c>
      <c r="UZ63" s="957">
        <f t="shared" ref="UZ63" si="543">UX63-UZ62</f>
        <v>0</v>
      </c>
      <c r="VA63" s="957">
        <f t="shared" ref="VA63" si="544">UY63-VA62</f>
        <v>0</v>
      </c>
      <c r="VB63" s="957">
        <f t="shared" ref="VB63" si="545">UZ63-VB62</f>
        <v>0</v>
      </c>
      <c r="VC63" s="957">
        <f t="shared" ref="VC63" si="546">VA63-VC62</f>
        <v>0</v>
      </c>
      <c r="VD63" s="957">
        <f t="shared" ref="VD63" si="547">VB63-VD62</f>
        <v>0</v>
      </c>
      <c r="VE63" s="957">
        <f t="shared" ref="VE63" si="548">VC63-VE62</f>
        <v>0</v>
      </c>
      <c r="VF63" s="957">
        <f t="shared" ref="VF63" si="549">VD63-VF62</f>
        <v>0</v>
      </c>
      <c r="VG63" s="957">
        <f t="shared" ref="VG63" si="550">VE63-VG62</f>
        <v>0</v>
      </c>
      <c r="VH63" s="957">
        <f t="shared" ref="VH63" si="551">VF63-VH62</f>
        <v>0</v>
      </c>
      <c r="VI63" s="957">
        <f t="shared" ref="VI63" si="552">VG63-VI62</f>
        <v>0</v>
      </c>
      <c r="VJ63" s="957">
        <f t="shared" ref="VJ63" si="553">VH63-VJ62</f>
        <v>0</v>
      </c>
      <c r="VK63" s="957">
        <f t="shared" ref="VK63" si="554">VI63-VK62</f>
        <v>0</v>
      </c>
      <c r="VL63" s="957">
        <f t="shared" ref="VL63" si="555">VJ63-VL62</f>
        <v>0</v>
      </c>
      <c r="VM63" s="957">
        <f t="shared" ref="VM63" si="556">VK63-VM62</f>
        <v>0</v>
      </c>
      <c r="VN63" s="957">
        <f t="shared" ref="VN63" si="557">VL63-VN62</f>
        <v>0</v>
      </c>
      <c r="VO63" s="957">
        <f t="shared" ref="VO63" si="558">VM63-VO62</f>
        <v>0</v>
      </c>
      <c r="VP63" s="957">
        <f t="shared" ref="VP63" si="559">VN63-VP62</f>
        <v>0</v>
      </c>
      <c r="VQ63" s="957">
        <f t="shared" ref="VQ63" si="560">VO63-VQ62</f>
        <v>0</v>
      </c>
      <c r="VR63" s="957">
        <f t="shared" ref="VR63" si="561">VP63-VR62</f>
        <v>0</v>
      </c>
      <c r="VS63" s="957">
        <f t="shared" ref="VS63" si="562">VQ63-VS62</f>
        <v>0</v>
      </c>
      <c r="VT63" s="957">
        <f t="shared" ref="VT63" si="563">VR63-VT62</f>
        <v>0</v>
      </c>
      <c r="VU63" s="957">
        <f t="shared" ref="VU63" si="564">VS63-VU62</f>
        <v>0</v>
      </c>
      <c r="VV63" s="957">
        <f t="shared" ref="VV63" si="565">VT63-VV62</f>
        <v>0</v>
      </c>
      <c r="VW63" s="957">
        <f t="shared" ref="VW63" si="566">VU63-VW62</f>
        <v>0</v>
      </c>
      <c r="VX63" s="957">
        <f t="shared" ref="VX63" si="567">VV63-VX62</f>
        <v>0</v>
      </c>
      <c r="VY63" s="957">
        <f t="shared" ref="VY63" si="568">VW63-VY62</f>
        <v>0</v>
      </c>
      <c r="VZ63" s="957">
        <f t="shared" ref="VZ63" si="569">VX63-VZ62</f>
        <v>0</v>
      </c>
      <c r="WA63" s="957">
        <f t="shared" ref="WA63" si="570">VY63-WA62</f>
        <v>0</v>
      </c>
      <c r="WB63" s="957">
        <f t="shared" ref="WB63" si="571">VZ63-WB62</f>
        <v>0</v>
      </c>
      <c r="WC63" s="957">
        <f t="shared" ref="WC63" si="572">WA63-WC62</f>
        <v>0</v>
      </c>
      <c r="WD63" s="957">
        <f t="shared" ref="WD63" si="573">WB63-WD62</f>
        <v>0</v>
      </c>
      <c r="WE63" s="957">
        <f t="shared" ref="WE63" si="574">WC63-WE62</f>
        <v>0</v>
      </c>
      <c r="WF63" s="957">
        <f t="shared" ref="WF63" si="575">WD63-WF62</f>
        <v>0</v>
      </c>
      <c r="WG63" s="957">
        <f t="shared" ref="WG63" si="576">WE63-WG62</f>
        <v>0</v>
      </c>
      <c r="WH63" s="957">
        <f t="shared" ref="WH63" si="577">WF63-WH62</f>
        <v>0</v>
      </c>
      <c r="WI63" s="957">
        <f t="shared" ref="WI63" si="578">WG63-WI62</f>
        <v>0</v>
      </c>
      <c r="WJ63" s="957">
        <f t="shared" ref="WJ63" si="579">WH63-WJ62</f>
        <v>0</v>
      </c>
      <c r="WK63" s="957">
        <f t="shared" ref="WK63" si="580">WI63-WK62</f>
        <v>0</v>
      </c>
      <c r="WL63" s="957">
        <f t="shared" ref="WL63" si="581">WJ63-WL62</f>
        <v>0</v>
      </c>
      <c r="WM63" s="957">
        <f t="shared" ref="WM63" si="582">WK63-WM62</f>
        <v>0</v>
      </c>
      <c r="WN63" s="957">
        <f t="shared" ref="WN63" si="583">WL63-WN62</f>
        <v>0</v>
      </c>
      <c r="WO63" s="957">
        <f t="shared" ref="WO63" si="584">WM63-WO62</f>
        <v>0</v>
      </c>
      <c r="WP63" s="957">
        <f t="shared" ref="WP63" si="585">WN63-WP62</f>
        <v>0</v>
      </c>
      <c r="WQ63" s="957">
        <f t="shared" ref="WQ63" si="586">WO63-WQ62</f>
        <v>0</v>
      </c>
      <c r="WR63" s="957">
        <f t="shared" ref="WR63" si="587">WP63-WR62</f>
        <v>0</v>
      </c>
      <c r="WS63" s="957">
        <f t="shared" ref="WS63" si="588">WQ63-WS62</f>
        <v>0</v>
      </c>
      <c r="WT63" s="957">
        <f t="shared" ref="WT63" si="589">WR63-WT62</f>
        <v>0</v>
      </c>
      <c r="WU63" s="957">
        <f t="shared" ref="WU63" si="590">WS63-WU62</f>
        <v>0</v>
      </c>
      <c r="WV63" s="957">
        <f t="shared" ref="WV63" si="591">WT63-WV62</f>
        <v>0</v>
      </c>
      <c r="WW63" s="957">
        <f t="shared" ref="WW63" si="592">WU63-WW62</f>
        <v>0</v>
      </c>
      <c r="WX63" s="957">
        <f t="shared" ref="WX63" si="593">WV63-WX62</f>
        <v>0</v>
      </c>
      <c r="WY63" s="957">
        <f t="shared" ref="WY63" si="594">WW63-WY62</f>
        <v>0</v>
      </c>
      <c r="WZ63" s="957">
        <f t="shared" ref="WZ63" si="595">WX63-WZ62</f>
        <v>0</v>
      </c>
      <c r="XA63" s="957">
        <f t="shared" ref="XA63" si="596">WY63-XA62</f>
        <v>0</v>
      </c>
      <c r="XB63" s="957">
        <f t="shared" ref="XB63" si="597">WZ63-XB62</f>
        <v>0</v>
      </c>
      <c r="XC63" s="957">
        <f t="shared" ref="XC63" si="598">XA63-XC62</f>
        <v>0</v>
      </c>
      <c r="XD63" s="957">
        <f t="shared" ref="XD63" si="599">XB63-XD62</f>
        <v>0</v>
      </c>
      <c r="XE63" s="957">
        <f t="shared" ref="XE63" si="600">XC63-XE62</f>
        <v>0</v>
      </c>
      <c r="XF63" s="957">
        <f t="shared" ref="XF63" si="601">XD63-XF62</f>
        <v>0</v>
      </c>
      <c r="XG63" s="957">
        <f t="shared" ref="XG63" si="602">XE63-XG62</f>
        <v>0</v>
      </c>
      <c r="XH63" s="957">
        <f t="shared" ref="XH63" si="603">XF63-XH62</f>
        <v>0</v>
      </c>
      <c r="XI63" s="957">
        <f t="shared" ref="XI63" si="604">XG63-XI62</f>
        <v>0</v>
      </c>
      <c r="XJ63" s="957">
        <f t="shared" ref="XJ63" si="605">XH63-XJ62</f>
        <v>0</v>
      </c>
      <c r="XK63" s="957">
        <f t="shared" ref="XK63" si="606">XI63-XK62</f>
        <v>0</v>
      </c>
      <c r="XL63" s="957">
        <f t="shared" ref="XL63" si="607">XJ63-XL62</f>
        <v>0</v>
      </c>
      <c r="XM63" s="957">
        <f t="shared" ref="XM63" si="608">XK63-XM62</f>
        <v>0</v>
      </c>
      <c r="XN63" s="957">
        <f t="shared" ref="XN63" si="609">XL63-XN62</f>
        <v>0</v>
      </c>
      <c r="XO63" s="957">
        <f t="shared" ref="XO63" si="610">XM63-XO62</f>
        <v>0</v>
      </c>
      <c r="XP63" s="957">
        <f t="shared" ref="XP63" si="611">XN63-XP62</f>
        <v>0</v>
      </c>
      <c r="XQ63" s="957">
        <f t="shared" ref="XQ63" si="612">XO63-XQ62</f>
        <v>0</v>
      </c>
      <c r="XR63" s="957">
        <f t="shared" ref="XR63" si="613">XP63-XR62</f>
        <v>0</v>
      </c>
      <c r="XS63" s="957">
        <f t="shared" ref="XS63" si="614">XQ63-XS62</f>
        <v>0</v>
      </c>
      <c r="XT63" s="957">
        <f t="shared" ref="XT63" si="615">XR63-XT62</f>
        <v>0</v>
      </c>
      <c r="XU63" s="957">
        <f t="shared" ref="XU63" si="616">XS63-XU62</f>
        <v>0</v>
      </c>
      <c r="XV63" s="957">
        <f t="shared" ref="XV63" si="617">XT63-XV62</f>
        <v>0</v>
      </c>
      <c r="XW63" s="957">
        <f t="shared" ref="XW63" si="618">XU63-XW62</f>
        <v>0</v>
      </c>
      <c r="XX63" s="957">
        <f t="shared" ref="XX63" si="619">XV63-XX62</f>
        <v>0</v>
      </c>
      <c r="XY63" s="957">
        <f t="shared" ref="XY63" si="620">XW63-XY62</f>
        <v>0</v>
      </c>
      <c r="XZ63" s="957">
        <f t="shared" ref="XZ63" si="621">XX63-XZ62</f>
        <v>0</v>
      </c>
      <c r="YA63" s="957">
        <f t="shared" ref="YA63" si="622">XY63-YA62</f>
        <v>0</v>
      </c>
      <c r="YB63" s="957">
        <f t="shared" ref="YB63" si="623">XZ63-YB62</f>
        <v>0</v>
      </c>
      <c r="YC63" s="957">
        <f t="shared" ref="YC63" si="624">YA63-YC62</f>
        <v>0</v>
      </c>
      <c r="YD63" s="957">
        <f t="shared" ref="YD63" si="625">YB63-YD62</f>
        <v>0</v>
      </c>
      <c r="YE63" s="957">
        <f t="shared" ref="YE63" si="626">YC63-YE62</f>
        <v>0</v>
      </c>
      <c r="YF63" s="957">
        <f t="shared" ref="YF63" si="627">YD63-YF62</f>
        <v>0</v>
      </c>
      <c r="YG63" s="957">
        <f t="shared" ref="YG63" si="628">YE63-YG62</f>
        <v>0</v>
      </c>
      <c r="YH63" s="957">
        <f t="shared" ref="YH63" si="629">YF63-YH62</f>
        <v>0</v>
      </c>
      <c r="YI63" s="957">
        <f t="shared" ref="YI63" si="630">YG63-YI62</f>
        <v>0</v>
      </c>
      <c r="YJ63" s="957">
        <f t="shared" ref="YJ63" si="631">YH63-YJ62</f>
        <v>0</v>
      </c>
      <c r="YK63" s="957">
        <f t="shared" ref="YK63" si="632">YI63-YK62</f>
        <v>0</v>
      </c>
      <c r="YL63" s="957">
        <f t="shared" ref="YL63" si="633">YJ63-YL62</f>
        <v>0</v>
      </c>
      <c r="YM63" s="957">
        <f t="shared" ref="YM63" si="634">YK63-YM62</f>
        <v>0</v>
      </c>
      <c r="YN63" s="957">
        <f t="shared" ref="YN63" si="635">YL63-YN62</f>
        <v>0</v>
      </c>
      <c r="YO63" s="957">
        <f t="shared" ref="YO63" si="636">YM63-YO62</f>
        <v>0</v>
      </c>
      <c r="YP63" s="957">
        <f t="shared" ref="YP63" si="637">YN63-YP62</f>
        <v>0</v>
      </c>
      <c r="YQ63" s="957">
        <f t="shared" ref="YQ63" si="638">YO63-YQ62</f>
        <v>0</v>
      </c>
      <c r="YR63" s="957">
        <f t="shared" ref="YR63" si="639">YP63-YR62</f>
        <v>0</v>
      </c>
      <c r="YS63" s="957">
        <f t="shared" ref="YS63" si="640">YQ63-YS62</f>
        <v>0</v>
      </c>
      <c r="YT63" s="957">
        <f t="shared" ref="YT63" si="641">YR63-YT62</f>
        <v>0</v>
      </c>
      <c r="YU63" s="957">
        <f t="shared" ref="YU63" si="642">YS63-YU62</f>
        <v>0</v>
      </c>
      <c r="YV63" s="957">
        <f t="shared" ref="YV63" si="643">YT63-YV62</f>
        <v>0</v>
      </c>
      <c r="YW63" s="957">
        <f t="shared" ref="YW63" si="644">YU63-YW62</f>
        <v>0</v>
      </c>
      <c r="YX63" s="957">
        <f t="shared" ref="YX63" si="645">YV63-YX62</f>
        <v>0</v>
      </c>
      <c r="YY63" s="957">
        <f t="shared" ref="YY63" si="646">YW63-YY62</f>
        <v>0</v>
      </c>
      <c r="YZ63" s="957">
        <f t="shared" ref="YZ63" si="647">YX63-YZ62</f>
        <v>0</v>
      </c>
      <c r="ZA63" s="957">
        <f t="shared" ref="ZA63" si="648">YY63-ZA62</f>
        <v>0</v>
      </c>
      <c r="ZB63" s="957">
        <f t="shared" ref="ZB63" si="649">YZ63-ZB62</f>
        <v>0</v>
      </c>
      <c r="ZC63" s="957">
        <f t="shared" ref="ZC63" si="650">ZA63-ZC62</f>
        <v>0</v>
      </c>
      <c r="ZD63" s="957">
        <f t="shared" ref="ZD63" si="651">ZB63-ZD62</f>
        <v>0</v>
      </c>
      <c r="ZE63" s="957">
        <f t="shared" ref="ZE63" si="652">ZC63-ZE62</f>
        <v>0</v>
      </c>
      <c r="ZF63" s="957">
        <f t="shared" ref="ZF63" si="653">ZD63-ZF62</f>
        <v>0</v>
      </c>
      <c r="ZG63" s="957">
        <f t="shared" ref="ZG63" si="654">ZE63-ZG62</f>
        <v>0</v>
      </c>
      <c r="ZH63" s="957">
        <f t="shared" ref="ZH63" si="655">ZF63-ZH62</f>
        <v>0</v>
      </c>
      <c r="ZI63" s="957">
        <f t="shared" ref="ZI63" si="656">ZG63-ZI62</f>
        <v>0</v>
      </c>
      <c r="ZJ63" s="957">
        <f t="shared" ref="ZJ63" si="657">ZH63-ZJ62</f>
        <v>0</v>
      </c>
      <c r="ZK63" s="957">
        <f t="shared" ref="ZK63" si="658">ZI63-ZK62</f>
        <v>0</v>
      </c>
      <c r="ZL63" s="957">
        <f t="shared" ref="ZL63" si="659">ZJ63-ZL62</f>
        <v>0</v>
      </c>
      <c r="ZM63" s="957">
        <f t="shared" ref="ZM63" si="660">ZK63-ZM62</f>
        <v>0</v>
      </c>
      <c r="ZN63" s="957">
        <f t="shared" ref="ZN63" si="661">ZL63-ZN62</f>
        <v>0</v>
      </c>
      <c r="ZO63" s="957">
        <f t="shared" ref="ZO63" si="662">ZM63-ZO62</f>
        <v>0</v>
      </c>
      <c r="ZP63" s="957">
        <f t="shared" ref="ZP63" si="663">ZN63-ZP62</f>
        <v>0</v>
      </c>
      <c r="ZQ63" s="957">
        <f t="shared" ref="ZQ63" si="664">ZO63-ZQ62</f>
        <v>0</v>
      </c>
      <c r="ZR63" s="957">
        <f t="shared" ref="ZR63" si="665">ZP63-ZR62</f>
        <v>0</v>
      </c>
      <c r="ZS63" s="957">
        <f t="shared" ref="ZS63" si="666">ZQ63-ZS62</f>
        <v>0</v>
      </c>
      <c r="ZT63" s="957">
        <f t="shared" ref="ZT63" si="667">ZR63-ZT62</f>
        <v>0</v>
      </c>
      <c r="ZU63" s="957">
        <f t="shared" ref="ZU63" si="668">ZS63-ZU62</f>
        <v>0</v>
      </c>
      <c r="ZV63" s="957">
        <f t="shared" ref="ZV63" si="669">ZT63-ZV62</f>
        <v>0</v>
      </c>
      <c r="ZW63" s="957">
        <f t="shared" ref="ZW63" si="670">ZU63-ZW62</f>
        <v>0</v>
      </c>
      <c r="ZX63" s="957">
        <f t="shared" ref="ZX63" si="671">ZV63-ZX62</f>
        <v>0</v>
      </c>
      <c r="ZY63" s="957">
        <f t="shared" ref="ZY63" si="672">ZW63-ZY62</f>
        <v>0</v>
      </c>
      <c r="ZZ63" s="957">
        <f t="shared" ref="ZZ63" si="673">ZX63-ZZ62</f>
        <v>0</v>
      </c>
      <c r="AAA63" s="957">
        <f t="shared" ref="AAA63" si="674">ZY63-AAA62</f>
        <v>0</v>
      </c>
      <c r="AAB63" s="957">
        <f t="shared" ref="AAB63" si="675">ZZ63-AAB62</f>
        <v>0</v>
      </c>
      <c r="AAC63" s="957">
        <f t="shared" ref="AAC63" si="676">AAA63-AAC62</f>
        <v>0</v>
      </c>
      <c r="AAD63" s="957">
        <f t="shared" ref="AAD63" si="677">AAB63-AAD62</f>
        <v>0</v>
      </c>
      <c r="AAE63" s="957">
        <f t="shared" ref="AAE63" si="678">AAC63-AAE62</f>
        <v>0</v>
      </c>
      <c r="AAF63" s="957">
        <f t="shared" ref="AAF63" si="679">AAD63-AAF62</f>
        <v>0</v>
      </c>
      <c r="AAG63" s="957">
        <f t="shared" ref="AAG63" si="680">AAE63-AAG62</f>
        <v>0</v>
      </c>
      <c r="AAH63" s="957">
        <f t="shared" ref="AAH63" si="681">AAF63-AAH62</f>
        <v>0</v>
      </c>
      <c r="AAI63" s="957">
        <f t="shared" ref="AAI63" si="682">AAG63-AAI62</f>
        <v>0</v>
      </c>
      <c r="AAJ63" s="957">
        <f t="shared" ref="AAJ63" si="683">AAH63-AAJ62</f>
        <v>0</v>
      </c>
      <c r="AAK63" s="957">
        <f t="shared" ref="AAK63" si="684">AAI63-AAK62</f>
        <v>0</v>
      </c>
      <c r="AAL63" s="957">
        <f t="shared" ref="AAL63" si="685">AAJ63-AAL62</f>
        <v>0</v>
      </c>
      <c r="AAM63" s="957">
        <f t="shared" ref="AAM63" si="686">AAK63-AAM62</f>
        <v>0</v>
      </c>
      <c r="AAN63" s="957">
        <f t="shared" ref="AAN63" si="687">AAL63-AAN62</f>
        <v>0</v>
      </c>
      <c r="AAO63" s="957">
        <f t="shared" ref="AAO63" si="688">AAM63-AAO62</f>
        <v>0</v>
      </c>
      <c r="AAP63" s="957">
        <f t="shared" ref="AAP63" si="689">AAN63-AAP62</f>
        <v>0</v>
      </c>
      <c r="AAQ63" s="957">
        <f t="shared" ref="AAQ63" si="690">AAO63-AAQ62</f>
        <v>0</v>
      </c>
      <c r="AAR63" s="957">
        <f t="shared" ref="AAR63" si="691">AAP63-AAR62</f>
        <v>0</v>
      </c>
      <c r="AAS63" s="957">
        <f t="shared" ref="AAS63" si="692">AAQ63-AAS62</f>
        <v>0</v>
      </c>
      <c r="AAT63" s="957">
        <f t="shared" ref="AAT63" si="693">AAR63-AAT62</f>
        <v>0</v>
      </c>
      <c r="AAU63" s="957">
        <f t="shared" ref="AAU63" si="694">AAS63-AAU62</f>
        <v>0</v>
      </c>
      <c r="AAV63" s="957">
        <f t="shared" ref="AAV63" si="695">AAT63-AAV62</f>
        <v>0</v>
      </c>
      <c r="AAW63" s="957">
        <f t="shared" ref="AAW63" si="696">AAU63-AAW62</f>
        <v>0</v>
      </c>
      <c r="AAX63" s="957">
        <f t="shared" ref="AAX63" si="697">AAV63-AAX62</f>
        <v>0</v>
      </c>
      <c r="AAY63" s="957">
        <f t="shared" ref="AAY63" si="698">AAW63-AAY62</f>
        <v>0</v>
      </c>
      <c r="AAZ63" s="957">
        <f t="shared" ref="AAZ63" si="699">AAX63-AAZ62</f>
        <v>0</v>
      </c>
      <c r="ABA63" s="957">
        <f t="shared" ref="ABA63" si="700">AAY63-ABA62</f>
        <v>0</v>
      </c>
      <c r="ABB63" s="957">
        <f t="shared" ref="ABB63" si="701">AAZ63-ABB62</f>
        <v>0</v>
      </c>
      <c r="ABC63" s="957">
        <f t="shared" ref="ABC63" si="702">ABA63-ABC62</f>
        <v>0</v>
      </c>
      <c r="ABD63" s="957">
        <f t="shared" ref="ABD63" si="703">ABB63-ABD62</f>
        <v>0</v>
      </c>
      <c r="ABE63" s="957">
        <f t="shared" ref="ABE63" si="704">ABC63-ABE62</f>
        <v>0</v>
      </c>
      <c r="ABF63" s="957">
        <f t="shared" ref="ABF63" si="705">ABD63-ABF62</f>
        <v>0</v>
      </c>
      <c r="ABG63" s="957">
        <f t="shared" ref="ABG63" si="706">ABE63-ABG62</f>
        <v>0</v>
      </c>
      <c r="ABH63" s="957">
        <f t="shared" ref="ABH63" si="707">ABF63-ABH62</f>
        <v>0</v>
      </c>
      <c r="ABI63" s="957">
        <f t="shared" ref="ABI63" si="708">ABG63-ABI62</f>
        <v>0</v>
      </c>
      <c r="ABJ63" s="957">
        <f t="shared" ref="ABJ63" si="709">ABH63-ABJ62</f>
        <v>0</v>
      </c>
      <c r="ABK63" s="957">
        <f t="shared" ref="ABK63" si="710">ABI63-ABK62</f>
        <v>0</v>
      </c>
      <c r="ABL63" s="957">
        <f t="shared" ref="ABL63" si="711">ABJ63-ABL62</f>
        <v>0</v>
      </c>
      <c r="ABM63" s="957">
        <f t="shared" ref="ABM63" si="712">ABK63-ABM62</f>
        <v>0</v>
      </c>
      <c r="ABN63" s="957">
        <f t="shared" ref="ABN63" si="713">ABL63-ABN62</f>
        <v>0</v>
      </c>
      <c r="ABO63" s="957">
        <f t="shared" ref="ABO63" si="714">ABM63-ABO62</f>
        <v>0</v>
      </c>
      <c r="ABP63" s="957">
        <f t="shared" ref="ABP63" si="715">ABN63-ABP62</f>
        <v>0</v>
      </c>
      <c r="ABQ63" s="957">
        <f t="shared" ref="ABQ63" si="716">ABO63-ABQ62</f>
        <v>0</v>
      </c>
      <c r="ABR63" s="957">
        <f t="shared" ref="ABR63" si="717">ABP63-ABR62</f>
        <v>0</v>
      </c>
      <c r="ABS63" s="957">
        <f t="shared" ref="ABS63" si="718">ABQ63-ABS62</f>
        <v>0</v>
      </c>
      <c r="ABT63" s="957">
        <f t="shared" ref="ABT63" si="719">ABR63-ABT62</f>
        <v>0</v>
      </c>
      <c r="ABU63" s="957">
        <f t="shared" ref="ABU63" si="720">ABS63-ABU62</f>
        <v>0</v>
      </c>
      <c r="ABV63" s="957">
        <f t="shared" ref="ABV63" si="721">ABT63-ABV62</f>
        <v>0</v>
      </c>
      <c r="ABW63" s="957">
        <f t="shared" ref="ABW63" si="722">ABU63-ABW62</f>
        <v>0</v>
      </c>
      <c r="ABX63" s="957">
        <f t="shared" ref="ABX63" si="723">ABV63-ABX62</f>
        <v>0</v>
      </c>
      <c r="ABY63" s="957">
        <f t="shared" ref="ABY63" si="724">ABW63-ABY62</f>
        <v>0</v>
      </c>
      <c r="ABZ63" s="957">
        <f t="shared" ref="ABZ63" si="725">ABX63-ABZ62</f>
        <v>0</v>
      </c>
      <c r="ACA63" s="957">
        <f t="shared" ref="ACA63" si="726">ABY63-ACA62</f>
        <v>0</v>
      </c>
      <c r="ACB63" s="957">
        <f t="shared" ref="ACB63" si="727">ABZ63-ACB62</f>
        <v>0</v>
      </c>
      <c r="ACC63" s="957">
        <f t="shared" ref="ACC63" si="728">ACA63-ACC62</f>
        <v>0</v>
      </c>
      <c r="ACD63" s="957">
        <f t="shared" ref="ACD63" si="729">ACB63-ACD62</f>
        <v>0</v>
      </c>
      <c r="ACE63" s="957">
        <f t="shared" ref="ACE63" si="730">ACC63-ACE62</f>
        <v>0</v>
      </c>
      <c r="ACF63" s="957">
        <f t="shared" ref="ACF63" si="731">ACD63-ACF62</f>
        <v>0</v>
      </c>
      <c r="ACG63" s="957">
        <f t="shared" ref="ACG63" si="732">ACE63-ACG62</f>
        <v>0</v>
      </c>
      <c r="ACH63" s="957">
        <f t="shared" ref="ACH63" si="733">ACF63-ACH62</f>
        <v>0</v>
      </c>
      <c r="ACI63" s="957">
        <f t="shared" ref="ACI63" si="734">ACG63-ACI62</f>
        <v>0</v>
      </c>
      <c r="ACJ63" s="957">
        <f t="shared" ref="ACJ63" si="735">ACH63-ACJ62</f>
        <v>0</v>
      </c>
      <c r="ACK63" s="957">
        <f t="shared" ref="ACK63" si="736">ACI63-ACK62</f>
        <v>0</v>
      </c>
      <c r="ACL63" s="957">
        <f t="shared" ref="ACL63" si="737">ACJ63-ACL62</f>
        <v>0</v>
      </c>
      <c r="ACM63" s="957">
        <f t="shared" ref="ACM63" si="738">ACK63-ACM62</f>
        <v>0</v>
      </c>
      <c r="ACN63" s="957">
        <f t="shared" ref="ACN63" si="739">ACL63-ACN62</f>
        <v>0</v>
      </c>
      <c r="ACO63" s="957">
        <f t="shared" ref="ACO63" si="740">ACM63-ACO62</f>
        <v>0</v>
      </c>
      <c r="ACP63" s="957">
        <f t="shared" ref="ACP63" si="741">ACN63-ACP62</f>
        <v>0</v>
      </c>
      <c r="ACQ63" s="957">
        <f t="shared" ref="ACQ63" si="742">ACO63-ACQ62</f>
        <v>0</v>
      </c>
      <c r="ACR63" s="957">
        <f t="shared" ref="ACR63" si="743">ACP63-ACR62</f>
        <v>0</v>
      </c>
      <c r="ACS63" s="957">
        <f t="shared" ref="ACS63" si="744">ACQ63-ACS62</f>
        <v>0</v>
      </c>
      <c r="ACT63" s="957">
        <f t="shared" ref="ACT63" si="745">ACR63-ACT62</f>
        <v>0</v>
      </c>
      <c r="ACU63" s="957">
        <f t="shared" ref="ACU63" si="746">ACS63-ACU62</f>
        <v>0</v>
      </c>
      <c r="ACV63" s="957">
        <f t="shared" ref="ACV63" si="747">ACT63-ACV62</f>
        <v>0</v>
      </c>
      <c r="ACW63" s="957">
        <f t="shared" ref="ACW63" si="748">ACU63-ACW62</f>
        <v>0</v>
      </c>
      <c r="ACX63" s="957">
        <f t="shared" ref="ACX63" si="749">ACV63-ACX62</f>
        <v>0</v>
      </c>
      <c r="ACY63" s="957">
        <f t="shared" ref="ACY63" si="750">ACW63-ACY62</f>
        <v>0</v>
      </c>
      <c r="ACZ63" s="957">
        <f t="shared" ref="ACZ63" si="751">ACX63-ACZ62</f>
        <v>0</v>
      </c>
      <c r="ADA63" s="957">
        <f t="shared" ref="ADA63" si="752">ACY63-ADA62</f>
        <v>0</v>
      </c>
      <c r="ADB63" s="957">
        <f t="shared" ref="ADB63" si="753">ACZ63-ADB62</f>
        <v>0</v>
      </c>
      <c r="ADC63" s="957">
        <f t="shared" ref="ADC63" si="754">ADA63-ADC62</f>
        <v>0</v>
      </c>
      <c r="ADD63" s="957">
        <f t="shared" ref="ADD63" si="755">ADB63-ADD62</f>
        <v>0</v>
      </c>
      <c r="ADE63" s="957">
        <f t="shared" ref="ADE63" si="756">ADC63-ADE62</f>
        <v>0</v>
      </c>
      <c r="ADF63" s="957">
        <f t="shared" ref="ADF63" si="757">ADD63-ADF62</f>
        <v>0</v>
      </c>
      <c r="ADG63" s="957">
        <f t="shared" ref="ADG63" si="758">ADE63-ADG62</f>
        <v>0</v>
      </c>
      <c r="ADH63" s="957">
        <f t="shared" ref="ADH63" si="759">ADF63-ADH62</f>
        <v>0</v>
      </c>
      <c r="ADI63" s="957">
        <f t="shared" ref="ADI63" si="760">ADG63-ADI62</f>
        <v>0</v>
      </c>
      <c r="ADJ63" s="957">
        <f t="shared" ref="ADJ63" si="761">ADH63-ADJ62</f>
        <v>0</v>
      </c>
      <c r="ADK63" s="957">
        <f t="shared" ref="ADK63" si="762">ADI63-ADK62</f>
        <v>0</v>
      </c>
      <c r="ADL63" s="957">
        <f t="shared" ref="ADL63" si="763">ADJ63-ADL62</f>
        <v>0</v>
      </c>
      <c r="ADM63" s="957">
        <f t="shared" ref="ADM63" si="764">ADK63-ADM62</f>
        <v>0</v>
      </c>
      <c r="ADN63" s="957">
        <f t="shared" ref="ADN63" si="765">ADL63-ADN62</f>
        <v>0</v>
      </c>
      <c r="ADO63" s="957">
        <f t="shared" ref="ADO63" si="766">ADM63-ADO62</f>
        <v>0</v>
      </c>
      <c r="ADP63" s="957">
        <f t="shared" ref="ADP63" si="767">ADN63-ADP62</f>
        <v>0</v>
      </c>
      <c r="ADQ63" s="957">
        <f t="shared" ref="ADQ63" si="768">ADO63-ADQ62</f>
        <v>0</v>
      </c>
      <c r="ADR63" s="957">
        <f t="shared" ref="ADR63" si="769">ADP63-ADR62</f>
        <v>0</v>
      </c>
      <c r="ADS63" s="957">
        <f t="shared" ref="ADS63" si="770">ADQ63-ADS62</f>
        <v>0</v>
      </c>
      <c r="ADT63" s="957">
        <f t="shared" ref="ADT63" si="771">ADR63-ADT62</f>
        <v>0</v>
      </c>
      <c r="ADU63" s="957">
        <f t="shared" ref="ADU63" si="772">ADS63-ADU62</f>
        <v>0</v>
      </c>
      <c r="ADV63" s="957">
        <f t="shared" ref="ADV63" si="773">ADT63-ADV62</f>
        <v>0</v>
      </c>
      <c r="ADW63" s="957">
        <f t="shared" ref="ADW63" si="774">ADU63-ADW62</f>
        <v>0</v>
      </c>
      <c r="ADX63" s="957">
        <f t="shared" ref="ADX63" si="775">ADV63-ADX62</f>
        <v>0</v>
      </c>
      <c r="ADY63" s="957">
        <f t="shared" ref="ADY63" si="776">ADW63-ADY62</f>
        <v>0</v>
      </c>
      <c r="ADZ63" s="957">
        <f t="shared" ref="ADZ63" si="777">ADX63-ADZ62</f>
        <v>0</v>
      </c>
      <c r="AEA63" s="957">
        <f t="shared" ref="AEA63" si="778">ADY63-AEA62</f>
        <v>0</v>
      </c>
      <c r="AEB63" s="957">
        <f t="shared" ref="AEB63" si="779">ADZ63-AEB62</f>
        <v>0</v>
      </c>
      <c r="AEC63" s="957">
        <f t="shared" ref="AEC63" si="780">AEA63-AEC62</f>
        <v>0</v>
      </c>
      <c r="AED63" s="957">
        <f t="shared" ref="AED63" si="781">AEB63-AED62</f>
        <v>0</v>
      </c>
      <c r="AEE63" s="957">
        <f t="shared" ref="AEE63" si="782">AEC63-AEE62</f>
        <v>0</v>
      </c>
      <c r="AEF63" s="957">
        <f t="shared" ref="AEF63" si="783">AED63-AEF62</f>
        <v>0</v>
      </c>
      <c r="AEG63" s="957">
        <f t="shared" ref="AEG63" si="784">AEE63-AEG62</f>
        <v>0</v>
      </c>
      <c r="AEH63" s="957">
        <f t="shared" ref="AEH63" si="785">AEF63-AEH62</f>
        <v>0</v>
      </c>
      <c r="AEI63" s="957">
        <f t="shared" ref="AEI63" si="786">AEG63-AEI62</f>
        <v>0</v>
      </c>
      <c r="AEJ63" s="957">
        <f t="shared" ref="AEJ63" si="787">AEH63-AEJ62</f>
        <v>0</v>
      </c>
      <c r="AEK63" s="957">
        <f t="shared" ref="AEK63" si="788">AEI63-AEK62</f>
        <v>0</v>
      </c>
      <c r="AEL63" s="957">
        <f t="shared" ref="AEL63" si="789">AEJ63-AEL62</f>
        <v>0</v>
      </c>
      <c r="AEM63" s="957">
        <f t="shared" ref="AEM63" si="790">AEK63-AEM62</f>
        <v>0</v>
      </c>
      <c r="AEN63" s="957">
        <f t="shared" ref="AEN63" si="791">AEL63-AEN62</f>
        <v>0</v>
      </c>
      <c r="AEO63" s="957">
        <f t="shared" ref="AEO63" si="792">AEM63-AEO62</f>
        <v>0</v>
      </c>
      <c r="AEP63" s="957">
        <f t="shared" ref="AEP63" si="793">AEN63-AEP62</f>
        <v>0</v>
      </c>
      <c r="AEQ63" s="957">
        <f t="shared" ref="AEQ63" si="794">AEO63-AEQ62</f>
        <v>0</v>
      </c>
      <c r="AER63" s="957">
        <f t="shared" ref="AER63" si="795">AEP63-AER62</f>
        <v>0</v>
      </c>
      <c r="AES63" s="957">
        <f t="shared" ref="AES63" si="796">AEQ63-AES62</f>
        <v>0</v>
      </c>
      <c r="AET63" s="957">
        <f t="shared" ref="AET63" si="797">AER63-AET62</f>
        <v>0</v>
      </c>
      <c r="AEU63" s="957">
        <f t="shared" ref="AEU63" si="798">AES63-AEU62</f>
        <v>0</v>
      </c>
      <c r="AEV63" s="957">
        <f t="shared" ref="AEV63" si="799">AET63-AEV62</f>
        <v>0</v>
      </c>
      <c r="AEW63" s="957">
        <f t="shared" ref="AEW63" si="800">AEU63-AEW62</f>
        <v>0</v>
      </c>
      <c r="AEX63" s="957">
        <f t="shared" ref="AEX63" si="801">AEV63-AEX62</f>
        <v>0</v>
      </c>
      <c r="AEY63" s="957">
        <f t="shared" ref="AEY63" si="802">AEW63-AEY62</f>
        <v>0</v>
      </c>
      <c r="AEZ63" s="957">
        <f t="shared" ref="AEZ63" si="803">AEX63-AEZ62</f>
        <v>0</v>
      </c>
      <c r="AFA63" s="957">
        <f t="shared" ref="AFA63" si="804">AEY63-AFA62</f>
        <v>0</v>
      </c>
      <c r="AFB63" s="957">
        <f t="shared" ref="AFB63" si="805">AEZ63-AFB62</f>
        <v>0</v>
      </c>
      <c r="AFC63" s="957">
        <f t="shared" ref="AFC63" si="806">AFA63-AFC62</f>
        <v>0</v>
      </c>
      <c r="AFD63" s="957">
        <f t="shared" ref="AFD63" si="807">AFB63-AFD62</f>
        <v>0</v>
      </c>
      <c r="AFE63" s="957">
        <f t="shared" ref="AFE63" si="808">AFC63-AFE62</f>
        <v>0</v>
      </c>
      <c r="AFF63" s="957">
        <f t="shared" ref="AFF63" si="809">AFD63-AFF62</f>
        <v>0</v>
      </c>
      <c r="AFG63" s="957">
        <f t="shared" ref="AFG63" si="810">AFE63-AFG62</f>
        <v>0</v>
      </c>
      <c r="AFH63" s="957">
        <f t="shared" ref="AFH63" si="811">AFF63-AFH62</f>
        <v>0</v>
      </c>
      <c r="AFI63" s="957">
        <f t="shared" ref="AFI63" si="812">AFG63-AFI62</f>
        <v>0</v>
      </c>
      <c r="AFJ63" s="957">
        <f t="shared" ref="AFJ63" si="813">AFH63-AFJ62</f>
        <v>0</v>
      </c>
      <c r="AFK63" s="957">
        <f t="shared" ref="AFK63" si="814">AFI63-AFK62</f>
        <v>0</v>
      </c>
      <c r="AFL63" s="957">
        <f t="shared" ref="AFL63" si="815">AFJ63-AFL62</f>
        <v>0</v>
      </c>
      <c r="AFM63" s="957">
        <f t="shared" ref="AFM63" si="816">AFK63-AFM62</f>
        <v>0</v>
      </c>
      <c r="AFN63" s="957">
        <f t="shared" ref="AFN63" si="817">AFL63-AFN62</f>
        <v>0</v>
      </c>
      <c r="AFO63" s="957">
        <f t="shared" ref="AFO63" si="818">AFM63-AFO62</f>
        <v>0</v>
      </c>
      <c r="AFP63" s="957">
        <f t="shared" ref="AFP63" si="819">AFN63-AFP62</f>
        <v>0</v>
      </c>
      <c r="AFQ63" s="957">
        <f t="shared" ref="AFQ63" si="820">AFO63-AFQ62</f>
        <v>0</v>
      </c>
      <c r="AFR63" s="957">
        <f t="shared" ref="AFR63" si="821">AFP63-AFR62</f>
        <v>0</v>
      </c>
      <c r="AFS63" s="957">
        <f t="shared" ref="AFS63" si="822">AFQ63-AFS62</f>
        <v>0</v>
      </c>
      <c r="AFT63" s="957">
        <f t="shared" ref="AFT63" si="823">AFR63-AFT62</f>
        <v>0</v>
      </c>
      <c r="AFU63" s="957">
        <f t="shared" ref="AFU63" si="824">AFS63-AFU62</f>
        <v>0</v>
      </c>
      <c r="AFV63" s="957">
        <f t="shared" ref="AFV63" si="825">AFT63-AFV62</f>
        <v>0</v>
      </c>
      <c r="AFW63" s="957">
        <f t="shared" ref="AFW63" si="826">AFU63-AFW62</f>
        <v>0</v>
      </c>
      <c r="AFX63" s="957">
        <f t="shared" ref="AFX63" si="827">AFV63-AFX62</f>
        <v>0</v>
      </c>
      <c r="AFY63" s="957">
        <f t="shared" ref="AFY63" si="828">AFW63-AFY62</f>
        <v>0</v>
      </c>
      <c r="AFZ63" s="957">
        <f t="shared" ref="AFZ63" si="829">AFX63-AFZ62</f>
        <v>0</v>
      </c>
      <c r="AGA63" s="957">
        <f t="shared" ref="AGA63" si="830">AFY63-AGA62</f>
        <v>0</v>
      </c>
      <c r="AGB63" s="957">
        <f t="shared" ref="AGB63" si="831">AFZ63-AGB62</f>
        <v>0</v>
      </c>
      <c r="AGC63" s="957">
        <f t="shared" ref="AGC63" si="832">AGA63-AGC62</f>
        <v>0</v>
      </c>
      <c r="AGD63" s="957">
        <f t="shared" ref="AGD63" si="833">AGB63-AGD62</f>
        <v>0</v>
      </c>
      <c r="AGE63" s="957">
        <f t="shared" ref="AGE63" si="834">AGC63-AGE62</f>
        <v>0</v>
      </c>
      <c r="AGF63" s="957">
        <f t="shared" ref="AGF63" si="835">AGD63-AGF62</f>
        <v>0</v>
      </c>
      <c r="AGG63" s="957">
        <f t="shared" ref="AGG63" si="836">AGE63-AGG62</f>
        <v>0</v>
      </c>
      <c r="AGH63" s="957">
        <f t="shared" ref="AGH63" si="837">AGF63-AGH62</f>
        <v>0</v>
      </c>
      <c r="AGI63" s="957">
        <f t="shared" ref="AGI63" si="838">AGG63-AGI62</f>
        <v>0</v>
      </c>
      <c r="AGJ63" s="957">
        <f t="shared" ref="AGJ63" si="839">AGH63-AGJ62</f>
        <v>0</v>
      </c>
      <c r="AGK63" s="957">
        <f t="shared" ref="AGK63" si="840">AGI63-AGK62</f>
        <v>0</v>
      </c>
      <c r="AGL63" s="957">
        <f t="shared" ref="AGL63" si="841">AGJ63-AGL62</f>
        <v>0</v>
      </c>
      <c r="AGM63" s="957">
        <f t="shared" ref="AGM63" si="842">AGK63-AGM62</f>
        <v>0</v>
      </c>
      <c r="AGN63" s="957">
        <f t="shared" ref="AGN63" si="843">AGL63-AGN62</f>
        <v>0</v>
      </c>
      <c r="AGO63" s="957">
        <f t="shared" ref="AGO63" si="844">AGM63-AGO62</f>
        <v>0</v>
      </c>
      <c r="AGP63" s="957">
        <f t="shared" ref="AGP63" si="845">AGN63-AGP62</f>
        <v>0</v>
      </c>
      <c r="AGQ63" s="957">
        <f t="shared" ref="AGQ63" si="846">AGO63-AGQ62</f>
        <v>0</v>
      </c>
      <c r="AGR63" s="957">
        <f t="shared" ref="AGR63" si="847">AGP63-AGR62</f>
        <v>0</v>
      </c>
      <c r="AGS63" s="957">
        <f t="shared" ref="AGS63" si="848">AGQ63-AGS62</f>
        <v>0</v>
      </c>
      <c r="AGT63" s="957">
        <f t="shared" ref="AGT63" si="849">AGR63-AGT62</f>
        <v>0</v>
      </c>
      <c r="AGU63" s="957">
        <f t="shared" ref="AGU63" si="850">AGS63-AGU62</f>
        <v>0</v>
      </c>
      <c r="AGV63" s="957">
        <f t="shared" ref="AGV63" si="851">AGT63-AGV62</f>
        <v>0</v>
      </c>
      <c r="AGW63" s="957">
        <f t="shared" ref="AGW63" si="852">AGU63-AGW62</f>
        <v>0</v>
      </c>
      <c r="AGX63" s="957">
        <f t="shared" ref="AGX63" si="853">AGV63-AGX62</f>
        <v>0</v>
      </c>
      <c r="AGY63" s="957">
        <f t="shared" ref="AGY63" si="854">AGW63-AGY62</f>
        <v>0</v>
      </c>
      <c r="AGZ63" s="957">
        <f t="shared" ref="AGZ63" si="855">AGX63-AGZ62</f>
        <v>0</v>
      </c>
      <c r="AHA63" s="957">
        <f t="shared" ref="AHA63" si="856">AGY63-AHA62</f>
        <v>0</v>
      </c>
      <c r="AHB63" s="957">
        <f t="shared" ref="AHB63" si="857">AGZ63-AHB62</f>
        <v>0</v>
      </c>
      <c r="AHC63" s="957">
        <f t="shared" ref="AHC63" si="858">AHA63-AHC62</f>
        <v>0</v>
      </c>
      <c r="AHD63" s="957">
        <f t="shared" ref="AHD63" si="859">AHB63-AHD62</f>
        <v>0</v>
      </c>
      <c r="AHE63" s="957">
        <f t="shared" ref="AHE63" si="860">AHC63-AHE62</f>
        <v>0</v>
      </c>
      <c r="AHF63" s="957">
        <f t="shared" ref="AHF63" si="861">AHD63-AHF62</f>
        <v>0</v>
      </c>
      <c r="AHG63" s="957">
        <f t="shared" ref="AHG63" si="862">AHE63-AHG62</f>
        <v>0</v>
      </c>
      <c r="AHH63" s="957">
        <f t="shared" ref="AHH63" si="863">AHF63-AHH62</f>
        <v>0</v>
      </c>
      <c r="AHI63" s="957">
        <f t="shared" ref="AHI63" si="864">AHG63-AHI62</f>
        <v>0</v>
      </c>
      <c r="AHJ63" s="957">
        <f t="shared" ref="AHJ63" si="865">AHH63-AHJ62</f>
        <v>0</v>
      </c>
      <c r="AHK63" s="957">
        <f t="shared" ref="AHK63" si="866">AHI63-AHK62</f>
        <v>0</v>
      </c>
      <c r="AHL63" s="957">
        <f t="shared" ref="AHL63" si="867">AHJ63-AHL62</f>
        <v>0</v>
      </c>
      <c r="AHM63" s="957">
        <f t="shared" ref="AHM63" si="868">AHK63-AHM62</f>
        <v>0</v>
      </c>
      <c r="AHN63" s="957">
        <f t="shared" ref="AHN63" si="869">AHL63-AHN62</f>
        <v>0</v>
      </c>
      <c r="AHO63" s="957">
        <f t="shared" ref="AHO63" si="870">AHM63-AHO62</f>
        <v>0</v>
      </c>
      <c r="AHP63" s="957">
        <f t="shared" ref="AHP63" si="871">AHN63-AHP62</f>
        <v>0</v>
      </c>
      <c r="AHQ63" s="957">
        <f t="shared" ref="AHQ63" si="872">AHO63-AHQ62</f>
        <v>0</v>
      </c>
      <c r="AHR63" s="957">
        <f t="shared" ref="AHR63" si="873">AHP63-AHR62</f>
        <v>0</v>
      </c>
      <c r="AHS63" s="957">
        <f t="shared" ref="AHS63" si="874">AHQ63-AHS62</f>
        <v>0</v>
      </c>
      <c r="AHT63" s="957">
        <f t="shared" ref="AHT63" si="875">AHR63-AHT62</f>
        <v>0</v>
      </c>
      <c r="AHU63" s="957">
        <f t="shared" ref="AHU63" si="876">AHS63-AHU62</f>
        <v>0</v>
      </c>
      <c r="AHV63" s="957">
        <f t="shared" ref="AHV63" si="877">AHT63-AHV62</f>
        <v>0</v>
      </c>
      <c r="AHW63" s="957">
        <f t="shared" ref="AHW63" si="878">AHU63-AHW62</f>
        <v>0</v>
      </c>
      <c r="AHX63" s="957">
        <f t="shared" ref="AHX63" si="879">AHV63-AHX62</f>
        <v>0</v>
      </c>
      <c r="AHY63" s="957">
        <f t="shared" ref="AHY63" si="880">AHW63-AHY62</f>
        <v>0</v>
      </c>
      <c r="AHZ63" s="957">
        <f t="shared" ref="AHZ63" si="881">AHX63-AHZ62</f>
        <v>0</v>
      </c>
      <c r="AIA63" s="957">
        <f t="shared" ref="AIA63" si="882">AHY63-AIA62</f>
        <v>0</v>
      </c>
      <c r="AIB63" s="957">
        <f t="shared" ref="AIB63" si="883">AHZ63-AIB62</f>
        <v>0</v>
      </c>
      <c r="AIC63" s="957">
        <f t="shared" ref="AIC63" si="884">AIA63-AIC62</f>
        <v>0</v>
      </c>
      <c r="AID63" s="957">
        <f t="shared" ref="AID63" si="885">AIB63-AID62</f>
        <v>0</v>
      </c>
      <c r="AIE63" s="957">
        <f t="shared" ref="AIE63" si="886">AIC63-AIE62</f>
        <v>0</v>
      </c>
      <c r="AIF63" s="957">
        <f t="shared" ref="AIF63" si="887">AID63-AIF62</f>
        <v>0</v>
      </c>
      <c r="AIG63" s="957">
        <f t="shared" ref="AIG63" si="888">AIE63-AIG62</f>
        <v>0</v>
      </c>
      <c r="AIH63" s="957">
        <f t="shared" ref="AIH63" si="889">AIF63-AIH62</f>
        <v>0</v>
      </c>
      <c r="AII63" s="957">
        <f t="shared" ref="AII63" si="890">AIG63-AII62</f>
        <v>0</v>
      </c>
      <c r="AIJ63" s="957">
        <f t="shared" ref="AIJ63" si="891">AIH63-AIJ62</f>
        <v>0</v>
      </c>
      <c r="AIK63" s="957">
        <f t="shared" ref="AIK63" si="892">AII63-AIK62</f>
        <v>0</v>
      </c>
      <c r="AIL63" s="957">
        <f t="shared" ref="AIL63" si="893">AIJ63-AIL62</f>
        <v>0</v>
      </c>
      <c r="AIM63" s="957">
        <f t="shared" ref="AIM63" si="894">AIK63-AIM62</f>
        <v>0</v>
      </c>
      <c r="AIN63" s="957">
        <f t="shared" ref="AIN63" si="895">AIL63-AIN62</f>
        <v>0</v>
      </c>
      <c r="AIO63" s="957">
        <f t="shared" ref="AIO63" si="896">AIM63-AIO62</f>
        <v>0</v>
      </c>
      <c r="AIP63" s="957">
        <f t="shared" ref="AIP63" si="897">AIN63-AIP62</f>
        <v>0</v>
      </c>
      <c r="AIQ63" s="957">
        <f t="shared" ref="AIQ63" si="898">AIO63-AIQ62</f>
        <v>0</v>
      </c>
      <c r="AIR63" s="957">
        <f t="shared" ref="AIR63" si="899">AIP63-AIR62</f>
        <v>0</v>
      </c>
      <c r="AIS63" s="957">
        <f t="shared" ref="AIS63" si="900">AIQ63-AIS62</f>
        <v>0</v>
      </c>
      <c r="AIT63" s="957">
        <f t="shared" ref="AIT63" si="901">AIR63-AIT62</f>
        <v>0</v>
      </c>
      <c r="AIU63" s="957">
        <f t="shared" ref="AIU63" si="902">AIS63-AIU62</f>
        <v>0</v>
      </c>
      <c r="AIV63" s="957">
        <f t="shared" ref="AIV63" si="903">AIT63-AIV62</f>
        <v>0</v>
      </c>
      <c r="AIW63" s="957">
        <f t="shared" ref="AIW63" si="904">AIU63-AIW62</f>
        <v>0</v>
      </c>
      <c r="AIX63" s="957">
        <f t="shared" ref="AIX63" si="905">AIV63-AIX62</f>
        <v>0</v>
      </c>
      <c r="AIY63" s="957">
        <f t="shared" ref="AIY63" si="906">AIW63-AIY62</f>
        <v>0</v>
      </c>
      <c r="AIZ63" s="957">
        <f t="shared" ref="AIZ63" si="907">AIX63-AIZ62</f>
        <v>0</v>
      </c>
      <c r="AJA63" s="957">
        <f t="shared" ref="AJA63" si="908">AIY63-AJA62</f>
        <v>0</v>
      </c>
      <c r="AJB63" s="957">
        <f t="shared" ref="AJB63" si="909">AIZ63-AJB62</f>
        <v>0</v>
      </c>
      <c r="AJC63" s="957">
        <f t="shared" ref="AJC63" si="910">AJA63-AJC62</f>
        <v>0</v>
      </c>
      <c r="AJD63" s="957">
        <f t="shared" ref="AJD63" si="911">AJB63-AJD62</f>
        <v>0</v>
      </c>
      <c r="AJE63" s="957">
        <f t="shared" ref="AJE63" si="912">AJC63-AJE62</f>
        <v>0</v>
      </c>
      <c r="AJF63" s="957">
        <f t="shared" ref="AJF63" si="913">AJD63-AJF62</f>
        <v>0</v>
      </c>
      <c r="AJG63" s="957">
        <f t="shared" ref="AJG63" si="914">AJE63-AJG62</f>
        <v>0</v>
      </c>
      <c r="AJH63" s="957">
        <f t="shared" ref="AJH63" si="915">AJF63-AJH62</f>
        <v>0</v>
      </c>
      <c r="AJI63" s="957">
        <f t="shared" ref="AJI63" si="916">AJG63-AJI62</f>
        <v>0</v>
      </c>
      <c r="AJJ63" s="957">
        <f t="shared" ref="AJJ63" si="917">AJH63-AJJ62</f>
        <v>0</v>
      </c>
      <c r="AJK63" s="957">
        <f t="shared" ref="AJK63" si="918">AJI63-AJK62</f>
        <v>0</v>
      </c>
      <c r="AJL63" s="957">
        <f t="shared" ref="AJL63" si="919">AJJ63-AJL62</f>
        <v>0</v>
      </c>
      <c r="AJM63" s="957">
        <f t="shared" ref="AJM63" si="920">AJK63-AJM62</f>
        <v>0</v>
      </c>
      <c r="AJN63" s="957">
        <f t="shared" ref="AJN63" si="921">AJL63-AJN62</f>
        <v>0</v>
      </c>
      <c r="AJO63" s="957">
        <f t="shared" ref="AJO63" si="922">AJM63-AJO62</f>
        <v>0</v>
      </c>
      <c r="AJP63" s="957">
        <f t="shared" ref="AJP63" si="923">AJN63-AJP62</f>
        <v>0</v>
      </c>
      <c r="AJQ63" s="957">
        <f t="shared" ref="AJQ63" si="924">AJO63-AJQ62</f>
        <v>0</v>
      </c>
      <c r="AJR63" s="957">
        <f t="shared" ref="AJR63" si="925">AJP63-AJR62</f>
        <v>0</v>
      </c>
      <c r="AJS63" s="957">
        <f t="shared" ref="AJS63" si="926">AJQ63-AJS62</f>
        <v>0</v>
      </c>
      <c r="AJT63" s="957">
        <f t="shared" ref="AJT63" si="927">AJR63-AJT62</f>
        <v>0</v>
      </c>
      <c r="AJU63" s="957">
        <f t="shared" ref="AJU63" si="928">AJS63-AJU62</f>
        <v>0</v>
      </c>
      <c r="AJV63" s="957">
        <f t="shared" ref="AJV63" si="929">AJT63-AJV62</f>
        <v>0</v>
      </c>
      <c r="AJW63" s="957">
        <f t="shared" ref="AJW63" si="930">AJU63-AJW62</f>
        <v>0</v>
      </c>
      <c r="AJX63" s="957">
        <f t="shared" ref="AJX63" si="931">AJV63-AJX62</f>
        <v>0</v>
      </c>
      <c r="AJY63" s="957">
        <f t="shared" ref="AJY63" si="932">AJW63-AJY62</f>
        <v>0</v>
      </c>
      <c r="AJZ63" s="957">
        <f t="shared" ref="AJZ63" si="933">AJX63-AJZ62</f>
        <v>0</v>
      </c>
      <c r="AKA63" s="957">
        <f t="shared" ref="AKA63" si="934">AJY63-AKA62</f>
        <v>0</v>
      </c>
      <c r="AKB63" s="957">
        <f t="shared" ref="AKB63" si="935">AJZ63-AKB62</f>
        <v>0</v>
      </c>
      <c r="AKC63" s="957">
        <f t="shared" ref="AKC63" si="936">AKA63-AKC62</f>
        <v>0</v>
      </c>
      <c r="AKD63" s="957">
        <f t="shared" ref="AKD63" si="937">AKB63-AKD62</f>
        <v>0</v>
      </c>
      <c r="AKE63" s="957">
        <f t="shared" ref="AKE63" si="938">AKC63-AKE62</f>
        <v>0</v>
      </c>
      <c r="AKF63" s="957">
        <f t="shared" ref="AKF63" si="939">AKD63-AKF62</f>
        <v>0</v>
      </c>
      <c r="AKG63" s="957">
        <f t="shared" ref="AKG63" si="940">AKE63-AKG62</f>
        <v>0</v>
      </c>
      <c r="AKH63" s="957">
        <f t="shared" ref="AKH63" si="941">AKF63-AKH62</f>
        <v>0</v>
      </c>
      <c r="AKI63" s="957">
        <f t="shared" ref="AKI63" si="942">AKG63-AKI62</f>
        <v>0</v>
      </c>
      <c r="AKJ63" s="957">
        <f t="shared" ref="AKJ63" si="943">AKH63-AKJ62</f>
        <v>0</v>
      </c>
      <c r="AKK63" s="957">
        <f t="shared" ref="AKK63" si="944">AKI63-AKK62</f>
        <v>0</v>
      </c>
      <c r="AKL63" s="957">
        <f t="shared" ref="AKL63" si="945">AKJ63-AKL62</f>
        <v>0</v>
      </c>
      <c r="AKM63" s="957">
        <f t="shared" ref="AKM63" si="946">AKK63-AKM62</f>
        <v>0</v>
      </c>
      <c r="AKN63" s="957">
        <f t="shared" ref="AKN63" si="947">AKL63-AKN62</f>
        <v>0</v>
      </c>
      <c r="AKO63" s="957">
        <f t="shared" ref="AKO63" si="948">AKM63-AKO62</f>
        <v>0</v>
      </c>
      <c r="AKP63" s="957">
        <f t="shared" ref="AKP63" si="949">AKN63-AKP62</f>
        <v>0</v>
      </c>
      <c r="AKQ63" s="957">
        <f t="shared" ref="AKQ63" si="950">AKO63-AKQ62</f>
        <v>0</v>
      </c>
      <c r="AKR63" s="957">
        <f t="shared" ref="AKR63" si="951">AKP63-AKR62</f>
        <v>0</v>
      </c>
      <c r="AKS63" s="957">
        <f t="shared" ref="AKS63" si="952">AKQ63-AKS62</f>
        <v>0</v>
      </c>
      <c r="AKT63" s="957">
        <f t="shared" ref="AKT63" si="953">AKR63-AKT62</f>
        <v>0</v>
      </c>
      <c r="AKU63" s="957">
        <f t="shared" ref="AKU63" si="954">AKS63-AKU62</f>
        <v>0</v>
      </c>
      <c r="AKV63" s="957">
        <f t="shared" ref="AKV63" si="955">AKT63-AKV62</f>
        <v>0</v>
      </c>
      <c r="AKW63" s="957">
        <f t="shared" ref="AKW63" si="956">AKU63-AKW62</f>
        <v>0</v>
      </c>
      <c r="AKX63" s="957">
        <f t="shared" ref="AKX63" si="957">AKV63-AKX62</f>
        <v>0</v>
      </c>
      <c r="AKY63" s="957">
        <f t="shared" ref="AKY63" si="958">AKW63-AKY62</f>
        <v>0</v>
      </c>
      <c r="AKZ63" s="957">
        <f t="shared" ref="AKZ63" si="959">AKX63-AKZ62</f>
        <v>0</v>
      </c>
      <c r="ALA63" s="957">
        <f t="shared" ref="ALA63" si="960">AKY63-ALA62</f>
        <v>0</v>
      </c>
      <c r="ALB63" s="957">
        <f t="shared" ref="ALB63" si="961">AKZ63-ALB62</f>
        <v>0</v>
      </c>
      <c r="ALC63" s="957">
        <f t="shared" ref="ALC63" si="962">ALA63-ALC62</f>
        <v>0</v>
      </c>
      <c r="ALD63" s="957">
        <f t="shared" ref="ALD63" si="963">ALB63-ALD62</f>
        <v>0</v>
      </c>
      <c r="ALE63" s="957">
        <f t="shared" ref="ALE63" si="964">ALC63-ALE62</f>
        <v>0</v>
      </c>
      <c r="ALF63" s="957">
        <f t="shared" ref="ALF63" si="965">ALD63-ALF62</f>
        <v>0</v>
      </c>
      <c r="ALG63" s="957">
        <f t="shared" ref="ALG63" si="966">ALE63-ALG62</f>
        <v>0</v>
      </c>
      <c r="ALH63" s="957">
        <f t="shared" ref="ALH63" si="967">ALF63-ALH62</f>
        <v>0</v>
      </c>
      <c r="ALI63" s="957">
        <f t="shared" ref="ALI63" si="968">ALG63-ALI62</f>
        <v>0</v>
      </c>
      <c r="ALJ63" s="957">
        <f t="shared" ref="ALJ63" si="969">ALH63-ALJ62</f>
        <v>0</v>
      </c>
      <c r="ALK63" s="957">
        <f t="shared" ref="ALK63" si="970">ALI63-ALK62</f>
        <v>0</v>
      </c>
      <c r="ALL63" s="957">
        <f t="shared" ref="ALL63" si="971">ALJ63-ALL62</f>
        <v>0</v>
      </c>
      <c r="ALM63" s="957">
        <f t="shared" ref="ALM63" si="972">ALK63-ALM62</f>
        <v>0</v>
      </c>
      <c r="ALN63" s="957">
        <f t="shared" ref="ALN63" si="973">ALL63-ALN62</f>
        <v>0</v>
      </c>
      <c r="ALO63" s="957">
        <f t="shared" ref="ALO63" si="974">ALM63-ALO62</f>
        <v>0</v>
      </c>
      <c r="ALP63" s="957">
        <f t="shared" ref="ALP63" si="975">ALN63-ALP62</f>
        <v>0</v>
      </c>
      <c r="ALQ63" s="957">
        <f t="shared" ref="ALQ63" si="976">ALO63-ALQ62</f>
        <v>0</v>
      </c>
      <c r="ALR63" s="957">
        <f t="shared" ref="ALR63" si="977">ALP63-ALR62</f>
        <v>0</v>
      </c>
      <c r="ALS63" s="957">
        <f t="shared" ref="ALS63" si="978">ALQ63-ALS62</f>
        <v>0</v>
      </c>
      <c r="ALT63" s="957">
        <f t="shared" ref="ALT63" si="979">ALR63-ALT62</f>
        <v>0</v>
      </c>
      <c r="ALU63" s="957">
        <f t="shared" ref="ALU63" si="980">ALS63-ALU62</f>
        <v>0</v>
      </c>
      <c r="ALV63" s="957">
        <f t="shared" ref="ALV63" si="981">ALT63-ALV62</f>
        <v>0</v>
      </c>
      <c r="ALW63" s="957">
        <f t="shared" ref="ALW63" si="982">ALU63-ALW62</f>
        <v>0</v>
      </c>
      <c r="ALX63" s="957">
        <f t="shared" ref="ALX63" si="983">ALV63-ALX62</f>
        <v>0</v>
      </c>
      <c r="ALY63" s="957">
        <f t="shared" ref="ALY63" si="984">ALW63-ALY62</f>
        <v>0</v>
      </c>
      <c r="ALZ63" s="957">
        <f t="shared" ref="ALZ63" si="985">ALX63-ALZ62</f>
        <v>0</v>
      </c>
      <c r="AMA63" s="957">
        <f t="shared" ref="AMA63" si="986">ALY63-AMA62</f>
        <v>0</v>
      </c>
      <c r="AMB63" s="957">
        <f t="shared" ref="AMB63" si="987">ALZ63-AMB62</f>
        <v>0</v>
      </c>
      <c r="AMC63" s="957">
        <f t="shared" ref="AMC63" si="988">AMA63-AMC62</f>
        <v>0</v>
      </c>
      <c r="AMD63" s="957">
        <f t="shared" ref="AMD63" si="989">AMB63-AMD62</f>
        <v>0</v>
      </c>
      <c r="AME63" s="957">
        <f t="shared" ref="AME63" si="990">AMC63-AME62</f>
        <v>0</v>
      </c>
      <c r="AMF63" s="957">
        <f t="shared" ref="AMF63" si="991">AMD63-AMF62</f>
        <v>0</v>
      </c>
      <c r="AMG63" s="957">
        <f t="shared" ref="AMG63" si="992">AME63-AMG62</f>
        <v>0</v>
      </c>
      <c r="AMH63" s="957">
        <f t="shared" ref="AMH63" si="993">AMF63-AMH62</f>
        <v>0</v>
      </c>
      <c r="AMI63" s="957">
        <f t="shared" ref="AMI63" si="994">AMG63-AMI62</f>
        <v>0</v>
      </c>
      <c r="AMJ63" s="957">
        <f t="shared" ref="AMJ63" si="995">AMH63-AMJ62</f>
        <v>0</v>
      </c>
      <c r="AMK63" s="957">
        <f t="shared" ref="AMK63" si="996">AMI63-AMK62</f>
        <v>0</v>
      </c>
      <c r="AML63" s="957">
        <f t="shared" ref="AML63" si="997">AMJ63-AML62</f>
        <v>0</v>
      </c>
      <c r="AMM63" s="957">
        <f t="shared" ref="AMM63" si="998">AMK63-AMM62</f>
        <v>0</v>
      </c>
      <c r="AMN63" s="957">
        <f t="shared" ref="AMN63" si="999">AML63-AMN62</f>
        <v>0</v>
      </c>
      <c r="AMO63" s="957">
        <f t="shared" ref="AMO63" si="1000">AMM63-AMO62</f>
        <v>0</v>
      </c>
      <c r="AMP63" s="957">
        <f t="shared" ref="AMP63" si="1001">AMN63-AMP62</f>
        <v>0</v>
      </c>
      <c r="AMQ63" s="957">
        <f t="shared" ref="AMQ63" si="1002">AMO63-AMQ62</f>
        <v>0</v>
      </c>
      <c r="AMR63" s="957">
        <f t="shared" ref="AMR63" si="1003">AMP63-AMR62</f>
        <v>0</v>
      </c>
      <c r="AMS63" s="957">
        <f t="shared" ref="AMS63" si="1004">AMQ63-AMS62</f>
        <v>0</v>
      </c>
      <c r="AMT63" s="957">
        <f t="shared" ref="AMT63" si="1005">AMR63-AMT62</f>
        <v>0</v>
      </c>
      <c r="AMU63" s="957">
        <f t="shared" ref="AMU63" si="1006">AMS63-AMU62</f>
        <v>0</v>
      </c>
      <c r="AMV63" s="957">
        <f t="shared" ref="AMV63" si="1007">AMT63-AMV62</f>
        <v>0</v>
      </c>
      <c r="AMW63" s="957">
        <f t="shared" ref="AMW63" si="1008">AMU63-AMW62</f>
        <v>0</v>
      </c>
      <c r="AMX63" s="957">
        <f t="shared" ref="AMX63" si="1009">AMV63-AMX62</f>
        <v>0</v>
      </c>
      <c r="AMY63" s="957">
        <f t="shared" ref="AMY63" si="1010">AMW63-AMY62</f>
        <v>0</v>
      </c>
      <c r="AMZ63" s="957">
        <f t="shared" ref="AMZ63" si="1011">AMX63-AMZ62</f>
        <v>0</v>
      </c>
      <c r="ANA63" s="957">
        <f t="shared" ref="ANA63" si="1012">AMY63-ANA62</f>
        <v>0</v>
      </c>
      <c r="ANB63" s="957">
        <f t="shared" ref="ANB63" si="1013">AMZ63-ANB62</f>
        <v>0</v>
      </c>
      <c r="ANC63" s="957">
        <f t="shared" ref="ANC63" si="1014">ANA63-ANC62</f>
        <v>0</v>
      </c>
      <c r="AND63" s="957">
        <f t="shared" ref="AND63" si="1015">ANB63-AND62</f>
        <v>0</v>
      </c>
      <c r="ANE63" s="957">
        <f t="shared" ref="ANE63" si="1016">ANC63-ANE62</f>
        <v>0</v>
      </c>
      <c r="ANF63" s="957">
        <f t="shared" ref="ANF63" si="1017">AND63-ANF62</f>
        <v>0</v>
      </c>
      <c r="ANG63" s="957">
        <f t="shared" ref="ANG63" si="1018">ANE63-ANG62</f>
        <v>0</v>
      </c>
      <c r="ANH63" s="957">
        <f t="shared" ref="ANH63" si="1019">ANF63-ANH62</f>
        <v>0</v>
      </c>
      <c r="ANI63" s="957">
        <f t="shared" ref="ANI63" si="1020">ANG63-ANI62</f>
        <v>0</v>
      </c>
      <c r="ANJ63" s="957">
        <f t="shared" ref="ANJ63" si="1021">ANH63-ANJ62</f>
        <v>0</v>
      </c>
      <c r="ANK63" s="957">
        <f t="shared" ref="ANK63" si="1022">ANI63-ANK62</f>
        <v>0</v>
      </c>
      <c r="ANL63" s="957">
        <f t="shared" ref="ANL63" si="1023">ANJ63-ANL62</f>
        <v>0</v>
      </c>
      <c r="ANM63" s="957">
        <f t="shared" ref="ANM63" si="1024">ANK63-ANM62</f>
        <v>0</v>
      </c>
      <c r="ANN63" s="957">
        <f t="shared" ref="ANN63" si="1025">ANL63-ANN62</f>
        <v>0</v>
      </c>
      <c r="ANO63" s="957">
        <f t="shared" ref="ANO63" si="1026">ANM63-ANO62</f>
        <v>0</v>
      </c>
      <c r="ANP63" s="957">
        <f t="shared" ref="ANP63" si="1027">ANN63-ANP62</f>
        <v>0</v>
      </c>
      <c r="ANQ63" s="957">
        <f t="shared" ref="ANQ63" si="1028">ANO63-ANQ62</f>
        <v>0</v>
      </c>
      <c r="ANR63" s="957">
        <f t="shared" ref="ANR63" si="1029">ANP63-ANR62</f>
        <v>0</v>
      </c>
      <c r="ANS63" s="957">
        <f t="shared" ref="ANS63" si="1030">ANQ63-ANS62</f>
        <v>0</v>
      </c>
      <c r="ANT63" s="957">
        <f t="shared" ref="ANT63" si="1031">ANR63-ANT62</f>
        <v>0</v>
      </c>
      <c r="ANU63" s="957">
        <f t="shared" ref="ANU63" si="1032">ANS63-ANU62</f>
        <v>0</v>
      </c>
      <c r="ANV63" s="957">
        <f t="shared" ref="ANV63" si="1033">ANT63-ANV62</f>
        <v>0</v>
      </c>
      <c r="ANW63" s="957">
        <f t="shared" ref="ANW63" si="1034">ANU63-ANW62</f>
        <v>0</v>
      </c>
      <c r="ANX63" s="957">
        <f t="shared" ref="ANX63" si="1035">ANV63-ANX62</f>
        <v>0</v>
      </c>
      <c r="ANY63" s="957">
        <f t="shared" ref="ANY63" si="1036">ANW63-ANY62</f>
        <v>0</v>
      </c>
      <c r="ANZ63" s="957">
        <f t="shared" ref="ANZ63" si="1037">ANX63-ANZ62</f>
        <v>0</v>
      </c>
      <c r="AOA63" s="957">
        <f t="shared" ref="AOA63" si="1038">ANY63-AOA62</f>
        <v>0</v>
      </c>
      <c r="AOB63" s="957">
        <f t="shared" ref="AOB63" si="1039">ANZ63-AOB62</f>
        <v>0</v>
      </c>
      <c r="AOC63" s="957">
        <f t="shared" ref="AOC63" si="1040">AOA63-AOC62</f>
        <v>0</v>
      </c>
      <c r="AOD63" s="957">
        <f t="shared" ref="AOD63" si="1041">AOB63-AOD62</f>
        <v>0</v>
      </c>
      <c r="AOE63" s="957">
        <f t="shared" ref="AOE63" si="1042">AOC63-AOE62</f>
        <v>0</v>
      </c>
      <c r="AOF63" s="957">
        <f t="shared" ref="AOF63" si="1043">AOD63-AOF62</f>
        <v>0</v>
      </c>
      <c r="AOG63" s="957">
        <f t="shared" ref="AOG63" si="1044">AOE63-AOG62</f>
        <v>0</v>
      </c>
      <c r="AOH63" s="957">
        <f t="shared" ref="AOH63" si="1045">AOF63-AOH62</f>
        <v>0</v>
      </c>
      <c r="AOI63" s="957">
        <f t="shared" ref="AOI63" si="1046">AOG63-AOI62</f>
        <v>0</v>
      </c>
      <c r="AOJ63" s="957">
        <f t="shared" ref="AOJ63" si="1047">AOH63-AOJ62</f>
        <v>0</v>
      </c>
      <c r="AOK63" s="957">
        <f t="shared" ref="AOK63" si="1048">AOI63-AOK62</f>
        <v>0</v>
      </c>
      <c r="AOL63" s="957">
        <f t="shared" ref="AOL63" si="1049">AOJ63-AOL62</f>
        <v>0</v>
      </c>
      <c r="AOM63" s="957">
        <f t="shared" ref="AOM63" si="1050">AOK63-AOM62</f>
        <v>0</v>
      </c>
      <c r="AON63" s="957">
        <f t="shared" ref="AON63" si="1051">AOL63-AON62</f>
        <v>0</v>
      </c>
      <c r="AOO63" s="957">
        <f t="shared" ref="AOO63" si="1052">AOM63-AOO62</f>
        <v>0</v>
      </c>
      <c r="AOP63" s="957">
        <f t="shared" ref="AOP63" si="1053">AON63-AOP62</f>
        <v>0</v>
      </c>
      <c r="AOQ63" s="957">
        <f t="shared" ref="AOQ63" si="1054">AOO63-AOQ62</f>
        <v>0</v>
      </c>
      <c r="AOR63" s="957">
        <f t="shared" ref="AOR63" si="1055">AOP63-AOR62</f>
        <v>0</v>
      </c>
      <c r="AOS63" s="957">
        <f t="shared" ref="AOS63" si="1056">AOQ63-AOS62</f>
        <v>0</v>
      </c>
      <c r="AOT63" s="957">
        <f t="shared" ref="AOT63" si="1057">AOR63-AOT62</f>
        <v>0</v>
      </c>
      <c r="AOU63" s="957">
        <f t="shared" ref="AOU63" si="1058">AOS63-AOU62</f>
        <v>0</v>
      </c>
      <c r="AOV63" s="957">
        <f t="shared" ref="AOV63" si="1059">AOT63-AOV62</f>
        <v>0</v>
      </c>
      <c r="AOW63" s="957">
        <f t="shared" ref="AOW63" si="1060">AOU63-AOW62</f>
        <v>0</v>
      </c>
      <c r="AOX63" s="957">
        <f t="shared" ref="AOX63" si="1061">AOV63-AOX62</f>
        <v>0</v>
      </c>
      <c r="AOY63" s="957">
        <f t="shared" ref="AOY63" si="1062">AOW63-AOY62</f>
        <v>0</v>
      </c>
      <c r="AOZ63" s="957">
        <f t="shared" ref="AOZ63" si="1063">AOX63-AOZ62</f>
        <v>0</v>
      </c>
      <c r="APA63" s="957">
        <f t="shared" ref="APA63" si="1064">AOY63-APA62</f>
        <v>0</v>
      </c>
      <c r="APB63" s="957">
        <f t="shared" ref="APB63" si="1065">AOZ63-APB62</f>
        <v>0</v>
      </c>
      <c r="APC63" s="957">
        <f t="shared" ref="APC63" si="1066">APA63-APC62</f>
        <v>0</v>
      </c>
      <c r="APD63" s="957">
        <f t="shared" ref="APD63" si="1067">APB63-APD62</f>
        <v>0</v>
      </c>
      <c r="APE63" s="957">
        <f t="shared" ref="APE63" si="1068">APC63-APE62</f>
        <v>0</v>
      </c>
      <c r="APF63" s="957">
        <f t="shared" ref="APF63" si="1069">APD63-APF62</f>
        <v>0</v>
      </c>
      <c r="APG63" s="957">
        <f t="shared" ref="APG63" si="1070">APE63-APG62</f>
        <v>0</v>
      </c>
      <c r="APH63" s="957">
        <f t="shared" ref="APH63" si="1071">APF63-APH62</f>
        <v>0</v>
      </c>
      <c r="API63" s="957">
        <f t="shared" ref="API63" si="1072">APG63-API62</f>
        <v>0</v>
      </c>
      <c r="APJ63" s="957">
        <f t="shared" ref="APJ63" si="1073">APH63-APJ62</f>
        <v>0</v>
      </c>
      <c r="APK63" s="957">
        <f t="shared" ref="APK63" si="1074">API63-APK62</f>
        <v>0</v>
      </c>
      <c r="APL63" s="957">
        <f t="shared" ref="APL63" si="1075">APJ63-APL62</f>
        <v>0</v>
      </c>
      <c r="APM63" s="957">
        <f t="shared" ref="APM63" si="1076">APK63-APM62</f>
        <v>0</v>
      </c>
      <c r="APN63" s="957">
        <f t="shared" ref="APN63" si="1077">APL63-APN62</f>
        <v>0</v>
      </c>
      <c r="APO63" s="957">
        <f t="shared" ref="APO63" si="1078">APM63-APO62</f>
        <v>0</v>
      </c>
      <c r="APP63" s="957">
        <f t="shared" ref="APP63" si="1079">APN63-APP62</f>
        <v>0</v>
      </c>
      <c r="APQ63" s="957">
        <f t="shared" ref="APQ63" si="1080">APO63-APQ62</f>
        <v>0</v>
      </c>
      <c r="APR63" s="957">
        <f t="shared" ref="APR63" si="1081">APP63-APR62</f>
        <v>0</v>
      </c>
      <c r="APS63" s="957">
        <f t="shared" ref="APS63" si="1082">APQ63-APS62</f>
        <v>0</v>
      </c>
      <c r="APT63" s="957">
        <f t="shared" ref="APT63" si="1083">APR63-APT62</f>
        <v>0</v>
      </c>
      <c r="APU63" s="957">
        <f t="shared" ref="APU63" si="1084">APS63-APU62</f>
        <v>0</v>
      </c>
      <c r="APV63" s="957">
        <f t="shared" ref="APV63" si="1085">APT63-APV62</f>
        <v>0</v>
      </c>
      <c r="APW63" s="957">
        <f t="shared" ref="APW63" si="1086">APU63-APW62</f>
        <v>0</v>
      </c>
      <c r="APX63" s="957">
        <f t="shared" ref="APX63" si="1087">APV63-APX62</f>
        <v>0</v>
      </c>
      <c r="APY63" s="957">
        <f t="shared" ref="APY63" si="1088">APW63-APY62</f>
        <v>0</v>
      </c>
      <c r="APZ63" s="957">
        <f t="shared" ref="APZ63" si="1089">APX63-APZ62</f>
        <v>0</v>
      </c>
      <c r="AQA63" s="957">
        <f t="shared" ref="AQA63" si="1090">APY63-AQA62</f>
        <v>0</v>
      </c>
      <c r="AQB63" s="957">
        <f t="shared" ref="AQB63" si="1091">APZ63-AQB62</f>
        <v>0</v>
      </c>
      <c r="AQC63" s="957">
        <f t="shared" ref="AQC63" si="1092">AQA63-AQC62</f>
        <v>0</v>
      </c>
      <c r="AQD63" s="957">
        <f t="shared" ref="AQD63" si="1093">AQB63-AQD62</f>
        <v>0</v>
      </c>
      <c r="AQE63" s="957">
        <f t="shared" ref="AQE63" si="1094">AQC63-AQE62</f>
        <v>0</v>
      </c>
      <c r="AQF63" s="957">
        <f t="shared" ref="AQF63" si="1095">AQD63-AQF62</f>
        <v>0</v>
      </c>
      <c r="AQG63" s="957">
        <f t="shared" ref="AQG63" si="1096">AQE63-AQG62</f>
        <v>0</v>
      </c>
      <c r="AQH63" s="957">
        <f t="shared" ref="AQH63" si="1097">AQF63-AQH62</f>
        <v>0</v>
      </c>
      <c r="AQI63" s="957">
        <f t="shared" ref="AQI63" si="1098">AQG63-AQI62</f>
        <v>0</v>
      </c>
      <c r="AQJ63" s="957">
        <f t="shared" ref="AQJ63" si="1099">AQH63-AQJ62</f>
        <v>0</v>
      </c>
      <c r="AQK63" s="957">
        <f t="shared" ref="AQK63" si="1100">AQI63-AQK62</f>
        <v>0</v>
      </c>
      <c r="AQL63" s="957">
        <f t="shared" ref="AQL63" si="1101">AQJ63-AQL62</f>
        <v>0</v>
      </c>
      <c r="AQM63" s="957">
        <f t="shared" ref="AQM63" si="1102">AQK63-AQM62</f>
        <v>0</v>
      </c>
      <c r="AQN63" s="957">
        <f t="shared" ref="AQN63" si="1103">AQL63-AQN62</f>
        <v>0</v>
      </c>
      <c r="AQO63" s="957">
        <f t="shared" ref="AQO63" si="1104">AQM63-AQO62</f>
        <v>0</v>
      </c>
      <c r="AQP63" s="957">
        <f t="shared" ref="AQP63" si="1105">AQN63-AQP62</f>
        <v>0</v>
      </c>
      <c r="AQQ63" s="957">
        <f t="shared" ref="AQQ63" si="1106">AQO63-AQQ62</f>
        <v>0</v>
      </c>
      <c r="AQR63" s="957">
        <f t="shared" ref="AQR63" si="1107">AQP63-AQR62</f>
        <v>0</v>
      </c>
      <c r="AQS63" s="957">
        <f t="shared" ref="AQS63" si="1108">AQQ63-AQS62</f>
        <v>0</v>
      </c>
      <c r="AQT63" s="957">
        <f t="shared" ref="AQT63" si="1109">AQR63-AQT62</f>
        <v>0</v>
      </c>
      <c r="AQU63" s="957">
        <f t="shared" ref="AQU63" si="1110">AQS63-AQU62</f>
        <v>0</v>
      </c>
      <c r="AQV63" s="957">
        <f t="shared" ref="AQV63" si="1111">AQT63-AQV62</f>
        <v>0</v>
      </c>
      <c r="AQW63" s="957">
        <f t="shared" ref="AQW63" si="1112">AQU63-AQW62</f>
        <v>0</v>
      </c>
      <c r="AQX63" s="957">
        <f t="shared" ref="AQX63" si="1113">AQV63-AQX62</f>
        <v>0</v>
      </c>
      <c r="AQY63" s="957">
        <f t="shared" ref="AQY63" si="1114">AQW63-AQY62</f>
        <v>0</v>
      </c>
      <c r="AQZ63" s="957">
        <f t="shared" ref="AQZ63" si="1115">AQX63-AQZ62</f>
        <v>0</v>
      </c>
      <c r="ARA63" s="957">
        <f t="shared" ref="ARA63" si="1116">AQY63-ARA62</f>
        <v>0</v>
      </c>
      <c r="ARB63" s="957">
        <f t="shared" ref="ARB63" si="1117">AQZ63-ARB62</f>
        <v>0</v>
      </c>
      <c r="ARC63" s="957">
        <f t="shared" ref="ARC63" si="1118">ARA63-ARC62</f>
        <v>0</v>
      </c>
      <c r="ARD63" s="957">
        <f t="shared" ref="ARD63" si="1119">ARB63-ARD62</f>
        <v>0</v>
      </c>
      <c r="ARE63" s="957">
        <f t="shared" ref="ARE63" si="1120">ARC63-ARE62</f>
        <v>0</v>
      </c>
      <c r="ARF63" s="957">
        <f t="shared" ref="ARF63" si="1121">ARD63-ARF62</f>
        <v>0</v>
      </c>
      <c r="ARG63" s="957">
        <f t="shared" ref="ARG63" si="1122">ARE63-ARG62</f>
        <v>0</v>
      </c>
      <c r="ARH63" s="957">
        <f t="shared" ref="ARH63" si="1123">ARF63-ARH62</f>
        <v>0</v>
      </c>
      <c r="ARI63" s="957">
        <f t="shared" ref="ARI63" si="1124">ARG63-ARI62</f>
        <v>0</v>
      </c>
      <c r="ARJ63" s="957">
        <f t="shared" ref="ARJ63" si="1125">ARH63-ARJ62</f>
        <v>0</v>
      </c>
      <c r="ARK63" s="957">
        <f t="shared" ref="ARK63" si="1126">ARI63-ARK62</f>
        <v>0</v>
      </c>
      <c r="ARL63" s="957">
        <f t="shared" ref="ARL63" si="1127">ARJ63-ARL62</f>
        <v>0</v>
      </c>
      <c r="ARM63" s="957">
        <f t="shared" ref="ARM63" si="1128">ARK63-ARM62</f>
        <v>0</v>
      </c>
      <c r="ARN63" s="957">
        <f t="shared" ref="ARN63" si="1129">ARL63-ARN62</f>
        <v>0</v>
      </c>
      <c r="ARO63" s="957">
        <f t="shared" ref="ARO63" si="1130">ARM63-ARO62</f>
        <v>0</v>
      </c>
      <c r="ARP63" s="957">
        <f t="shared" ref="ARP63" si="1131">ARN63-ARP62</f>
        <v>0</v>
      </c>
      <c r="ARQ63" s="957">
        <f t="shared" ref="ARQ63" si="1132">ARO63-ARQ62</f>
        <v>0</v>
      </c>
      <c r="ARR63" s="957">
        <f t="shared" ref="ARR63" si="1133">ARP63-ARR62</f>
        <v>0</v>
      </c>
      <c r="ARS63" s="957">
        <f t="shared" ref="ARS63" si="1134">ARQ63-ARS62</f>
        <v>0</v>
      </c>
      <c r="ART63" s="957">
        <f t="shared" ref="ART63" si="1135">ARR63-ART62</f>
        <v>0</v>
      </c>
      <c r="ARU63" s="957">
        <f t="shared" ref="ARU63" si="1136">ARS63-ARU62</f>
        <v>0</v>
      </c>
      <c r="ARV63" s="957">
        <f t="shared" ref="ARV63" si="1137">ART63-ARV62</f>
        <v>0</v>
      </c>
      <c r="ARW63" s="957">
        <f t="shared" ref="ARW63" si="1138">ARU63-ARW62</f>
        <v>0</v>
      </c>
      <c r="ARX63" s="957">
        <f t="shared" ref="ARX63" si="1139">ARV63-ARX62</f>
        <v>0</v>
      </c>
      <c r="ARY63" s="957">
        <f t="shared" ref="ARY63" si="1140">ARW63-ARY62</f>
        <v>0</v>
      </c>
      <c r="ARZ63" s="957">
        <f t="shared" ref="ARZ63" si="1141">ARX63-ARZ62</f>
        <v>0</v>
      </c>
      <c r="ASA63" s="957">
        <f t="shared" ref="ASA63" si="1142">ARY63-ASA62</f>
        <v>0</v>
      </c>
      <c r="ASB63" s="957">
        <f t="shared" ref="ASB63" si="1143">ARZ63-ASB62</f>
        <v>0</v>
      </c>
      <c r="ASC63" s="957">
        <f t="shared" ref="ASC63" si="1144">ASA63-ASC62</f>
        <v>0</v>
      </c>
      <c r="ASD63" s="957">
        <f t="shared" ref="ASD63" si="1145">ASB63-ASD62</f>
        <v>0</v>
      </c>
      <c r="ASE63" s="957">
        <f t="shared" ref="ASE63" si="1146">ASC63-ASE62</f>
        <v>0</v>
      </c>
      <c r="ASF63" s="957">
        <f t="shared" ref="ASF63" si="1147">ASD63-ASF62</f>
        <v>0</v>
      </c>
      <c r="ASG63" s="957">
        <f t="shared" ref="ASG63" si="1148">ASE63-ASG62</f>
        <v>0</v>
      </c>
      <c r="ASH63" s="957">
        <f t="shared" ref="ASH63" si="1149">ASF63-ASH62</f>
        <v>0</v>
      </c>
      <c r="ASI63" s="957">
        <f t="shared" ref="ASI63" si="1150">ASG63-ASI62</f>
        <v>0</v>
      </c>
      <c r="ASJ63" s="957">
        <f t="shared" ref="ASJ63" si="1151">ASH63-ASJ62</f>
        <v>0</v>
      </c>
      <c r="ASK63" s="957">
        <f t="shared" ref="ASK63" si="1152">ASI63-ASK62</f>
        <v>0</v>
      </c>
      <c r="ASL63" s="957">
        <f t="shared" ref="ASL63" si="1153">ASJ63-ASL62</f>
        <v>0</v>
      </c>
      <c r="ASM63" s="957">
        <f t="shared" ref="ASM63" si="1154">ASK63-ASM62</f>
        <v>0</v>
      </c>
      <c r="ASN63" s="957">
        <f t="shared" ref="ASN63" si="1155">ASL63-ASN62</f>
        <v>0</v>
      </c>
      <c r="ASO63" s="957">
        <f t="shared" ref="ASO63" si="1156">ASM63-ASO62</f>
        <v>0</v>
      </c>
      <c r="ASP63" s="957">
        <f t="shared" ref="ASP63" si="1157">ASN63-ASP62</f>
        <v>0</v>
      </c>
      <c r="ASQ63" s="957">
        <f t="shared" ref="ASQ63" si="1158">ASO63-ASQ62</f>
        <v>0</v>
      </c>
      <c r="ASR63" s="957">
        <f t="shared" ref="ASR63" si="1159">ASP63-ASR62</f>
        <v>0</v>
      </c>
      <c r="ASS63" s="957">
        <f t="shared" ref="ASS63" si="1160">ASQ63-ASS62</f>
        <v>0</v>
      </c>
      <c r="AST63" s="957">
        <f t="shared" ref="AST63" si="1161">ASR63-AST62</f>
        <v>0</v>
      </c>
      <c r="ASU63" s="957">
        <f t="shared" ref="ASU63" si="1162">ASS63-ASU62</f>
        <v>0</v>
      </c>
      <c r="ASV63" s="957">
        <f t="shared" ref="ASV63" si="1163">AST63-ASV62</f>
        <v>0</v>
      </c>
      <c r="ASW63" s="957">
        <f t="shared" ref="ASW63" si="1164">ASU63-ASW62</f>
        <v>0</v>
      </c>
      <c r="ASX63" s="957">
        <f t="shared" ref="ASX63" si="1165">ASV63-ASX62</f>
        <v>0</v>
      </c>
      <c r="ASY63" s="957">
        <f t="shared" ref="ASY63" si="1166">ASW63-ASY62</f>
        <v>0</v>
      </c>
      <c r="ASZ63" s="957">
        <f t="shared" ref="ASZ63" si="1167">ASX63-ASZ62</f>
        <v>0</v>
      </c>
      <c r="ATA63" s="957">
        <f t="shared" ref="ATA63" si="1168">ASY63-ATA62</f>
        <v>0</v>
      </c>
      <c r="ATB63" s="957">
        <f t="shared" ref="ATB63" si="1169">ASZ63-ATB62</f>
        <v>0</v>
      </c>
      <c r="ATC63" s="957">
        <f t="shared" ref="ATC63" si="1170">ATA63-ATC62</f>
        <v>0</v>
      </c>
      <c r="ATD63" s="957">
        <f t="shared" ref="ATD63" si="1171">ATB63-ATD62</f>
        <v>0</v>
      </c>
      <c r="ATE63" s="957">
        <f t="shared" ref="ATE63" si="1172">ATC63-ATE62</f>
        <v>0</v>
      </c>
      <c r="ATF63" s="957">
        <f t="shared" ref="ATF63" si="1173">ATD63-ATF62</f>
        <v>0</v>
      </c>
      <c r="ATG63" s="957">
        <f t="shared" ref="ATG63" si="1174">ATE63-ATG62</f>
        <v>0</v>
      </c>
      <c r="ATH63" s="957">
        <f t="shared" ref="ATH63" si="1175">ATF63-ATH62</f>
        <v>0</v>
      </c>
      <c r="ATI63" s="957">
        <f t="shared" ref="ATI63" si="1176">ATG63-ATI62</f>
        <v>0</v>
      </c>
      <c r="ATJ63" s="957">
        <f t="shared" ref="ATJ63" si="1177">ATH63-ATJ62</f>
        <v>0</v>
      </c>
      <c r="ATK63" s="957">
        <f t="shared" ref="ATK63" si="1178">ATI63-ATK62</f>
        <v>0</v>
      </c>
      <c r="ATL63" s="957">
        <f t="shared" ref="ATL63" si="1179">ATJ63-ATL62</f>
        <v>0</v>
      </c>
      <c r="ATM63" s="957">
        <f t="shared" ref="ATM63" si="1180">ATK63-ATM62</f>
        <v>0</v>
      </c>
      <c r="ATN63" s="957">
        <f t="shared" ref="ATN63" si="1181">ATL63-ATN62</f>
        <v>0</v>
      </c>
      <c r="ATO63" s="957">
        <f t="shared" ref="ATO63" si="1182">ATM63-ATO62</f>
        <v>0</v>
      </c>
      <c r="ATP63" s="957">
        <f t="shared" ref="ATP63" si="1183">ATN63-ATP62</f>
        <v>0</v>
      </c>
      <c r="ATQ63" s="957">
        <f t="shared" ref="ATQ63" si="1184">ATO63-ATQ62</f>
        <v>0</v>
      </c>
      <c r="ATR63" s="957">
        <f t="shared" ref="ATR63" si="1185">ATP63-ATR62</f>
        <v>0</v>
      </c>
      <c r="ATS63" s="957">
        <f t="shared" ref="ATS63" si="1186">ATQ63-ATS62</f>
        <v>0</v>
      </c>
      <c r="ATT63" s="957">
        <f t="shared" ref="ATT63" si="1187">ATR63-ATT62</f>
        <v>0</v>
      </c>
      <c r="ATU63" s="957">
        <f t="shared" ref="ATU63" si="1188">ATS63-ATU62</f>
        <v>0</v>
      </c>
      <c r="ATV63" s="957">
        <f t="shared" ref="ATV63" si="1189">ATT63-ATV62</f>
        <v>0</v>
      </c>
      <c r="ATW63" s="957">
        <f t="shared" ref="ATW63" si="1190">ATU63-ATW62</f>
        <v>0</v>
      </c>
      <c r="ATX63" s="957">
        <f t="shared" ref="ATX63" si="1191">ATV63-ATX62</f>
        <v>0</v>
      </c>
      <c r="ATY63" s="957">
        <f t="shared" ref="ATY63" si="1192">ATW63-ATY62</f>
        <v>0</v>
      </c>
      <c r="ATZ63" s="957">
        <f t="shared" ref="ATZ63" si="1193">ATX63-ATZ62</f>
        <v>0</v>
      </c>
      <c r="AUA63" s="957">
        <f t="shared" ref="AUA63" si="1194">ATY63-AUA62</f>
        <v>0</v>
      </c>
      <c r="AUB63" s="957">
        <f t="shared" ref="AUB63" si="1195">ATZ63-AUB62</f>
        <v>0</v>
      </c>
      <c r="AUC63" s="957">
        <f t="shared" ref="AUC63" si="1196">AUA63-AUC62</f>
        <v>0</v>
      </c>
      <c r="AUD63" s="957">
        <f t="shared" ref="AUD63" si="1197">AUB63-AUD62</f>
        <v>0</v>
      </c>
      <c r="AUE63" s="957">
        <f t="shared" ref="AUE63" si="1198">AUC63-AUE62</f>
        <v>0</v>
      </c>
      <c r="AUF63" s="957">
        <f t="shared" ref="AUF63" si="1199">AUD63-AUF62</f>
        <v>0</v>
      </c>
      <c r="AUG63" s="957">
        <f t="shared" ref="AUG63" si="1200">AUE63-AUG62</f>
        <v>0</v>
      </c>
      <c r="AUH63" s="957">
        <f t="shared" ref="AUH63" si="1201">AUF63-AUH62</f>
        <v>0</v>
      </c>
      <c r="AUI63" s="957">
        <f t="shared" ref="AUI63" si="1202">AUG63-AUI62</f>
        <v>0</v>
      </c>
      <c r="AUJ63" s="957">
        <f t="shared" ref="AUJ63" si="1203">AUH63-AUJ62</f>
        <v>0</v>
      </c>
      <c r="AUK63" s="957">
        <f t="shared" ref="AUK63" si="1204">AUI63-AUK62</f>
        <v>0</v>
      </c>
      <c r="AUL63" s="957">
        <f t="shared" ref="AUL63" si="1205">AUJ63-AUL62</f>
        <v>0</v>
      </c>
      <c r="AUM63" s="957">
        <f t="shared" ref="AUM63" si="1206">AUK63-AUM62</f>
        <v>0</v>
      </c>
      <c r="AUN63" s="957">
        <f t="shared" ref="AUN63" si="1207">AUL63-AUN62</f>
        <v>0</v>
      </c>
      <c r="AUO63" s="957">
        <f t="shared" ref="AUO63" si="1208">AUM63-AUO62</f>
        <v>0</v>
      </c>
      <c r="AUP63" s="957">
        <f t="shared" ref="AUP63" si="1209">AUN63-AUP62</f>
        <v>0</v>
      </c>
      <c r="AUQ63" s="957">
        <f t="shared" ref="AUQ63" si="1210">AUO63-AUQ62</f>
        <v>0</v>
      </c>
      <c r="AUR63" s="957">
        <f t="shared" ref="AUR63" si="1211">AUP63-AUR62</f>
        <v>0</v>
      </c>
      <c r="AUS63" s="957">
        <f t="shared" ref="AUS63" si="1212">AUQ63-AUS62</f>
        <v>0</v>
      </c>
      <c r="AUT63" s="957">
        <f t="shared" ref="AUT63" si="1213">AUR63-AUT62</f>
        <v>0</v>
      </c>
      <c r="AUU63" s="957">
        <f t="shared" ref="AUU63" si="1214">AUS63-AUU62</f>
        <v>0</v>
      </c>
      <c r="AUV63" s="957">
        <f t="shared" ref="AUV63" si="1215">AUT63-AUV62</f>
        <v>0</v>
      </c>
      <c r="AUW63" s="957">
        <f t="shared" ref="AUW63" si="1216">AUU63-AUW62</f>
        <v>0</v>
      </c>
      <c r="AUX63" s="957">
        <f t="shared" ref="AUX63" si="1217">AUV63-AUX62</f>
        <v>0</v>
      </c>
      <c r="AUY63" s="957">
        <f t="shared" ref="AUY63" si="1218">AUW63-AUY62</f>
        <v>0</v>
      </c>
      <c r="AUZ63" s="957">
        <f t="shared" ref="AUZ63" si="1219">AUX63-AUZ62</f>
        <v>0</v>
      </c>
      <c r="AVA63" s="957">
        <f t="shared" ref="AVA63" si="1220">AUY63-AVA62</f>
        <v>0</v>
      </c>
      <c r="AVB63" s="957">
        <f t="shared" ref="AVB63" si="1221">AUZ63-AVB62</f>
        <v>0</v>
      </c>
      <c r="AVC63" s="957">
        <f t="shared" ref="AVC63" si="1222">AVA63-AVC62</f>
        <v>0</v>
      </c>
      <c r="AVD63" s="957">
        <f t="shared" ref="AVD63" si="1223">AVB63-AVD62</f>
        <v>0</v>
      </c>
      <c r="AVE63" s="957">
        <f t="shared" ref="AVE63" si="1224">AVC63-AVE62</f>
        <v>0</v>
      </c>
      <c r="AVF63" s="957">
        <f t="shared" ref="AVF63" si="1225">AVD63-AVF62</f>
        <v>0</v>
      </c>
      <c r="AVG63" s="957">
        <f t="shared" ref="AVG63" si="1226">AVE63-AVG62</f>
        <v>0</v>
      </c>
      <c r="AVH63" s="957">
        <f t="shared" ref="AVH63" si="1227">AVF63-AVH62</f>
        <v>0</v>
      </c>
      <c r="AVI63" s="957">
        <f t="shared" ref="AVI63" si="1228">AVG63-AVI62</f>
        <v>0</v>
      </c>
      <c r="AVJ63" s="957">
        <f t="shared" ref="AVJ63" si="1229">AVH63-AVJ62</f>
        <v>0</v>
      </c>
      <c r="AVK63" s="957">
        <f t="shared" ref="AVK63" si="1230">AVI63-AVK62</f>
        <v>0</v>
      </c>
      <c r="AVL63" s="957">
        <f t="shared" ref="AVL63" si="1231">AVJ63-AVL62</f>
        <v>0</v>
      </c>
      <c r="AVM63" s="957">
        <f t="shared" ref="AVM63" si="1232">AVK63-AVM62</f>
        <v>0</v>
      </c>
      <c r="AVN63" s="957">
        <f t="shared" ref="AVN63" si="1233">AVL63-AVN62</f>
        <v>0</v>
      </c>
      <c r="AVO63" s="957">
        <f t="shared" ref="AVO63" si="1234">AVM63-AVO62</f>
        <v>0</v>
      </c>
      <c r="AVP63" s="957">
        <f t="shared" ref="AVP63" si="1235">AVN63-AVP62</f>
        <v>0</v>
      </c>
      <c r="AVQ63" s="957">
        <f t="shared" ref="AVQ63" si="1236">AVO63-AVQ62</f>
        <v>0</v>
      </c>
      <c r="AVR63" s="957">
        <f t="shared" ref="AVR63" si="1237">AVP63-AVR62</f>
        <v>0</v>
      </c>
      <c r="AVS63" s="957">
        <f t="shared" ref="AVS63" si="1238">AVQ63-AVS62</f>
        <v>0</v>
      </c>
      <c r="AVT63" s="957">
        <f t="shared" ref="AVT63" si="1239">AVR63-AVT62</f>
        <v>0</v>
      </c>
      <c r="AVU63" s="957">
        <f t="shared" ref="AVU63" si="1240">AVS63-AVU62</f>
        <v>0</v>
      </c>
      <c r="AVV63" s="957">
        <f t="shared" ref="AVV63" si="1241">AVT63-AVV62</f>
        <v>0</v>
      </c>
      <c r="AVW63" s="957">
        <f t="shared" ref="AVW63" si="1242">AVU63-AVW62</f>
        <v>0</v>
      </c>
      <c r="AVX63" s="957">
        <f t="shared" ref="AVX63" si="1243">AVV63-AVX62</f>
        <v>0</v>
      </c>
      <c r="AVY63" s="957">
        <f t="shared" ref="AVY63" si="1244">AVW63-AVY62</f>
        <v>0</v>
      </c>
      <c r="AVZ63" s="957">
        <f t="shared" ref="AVZ63" si="1245">AVX63-AVZ62</f>
        <v>0</v>
      </c>
      <c r="AWA63" s="957">
        <f t="shared" ref="AWA63" si="1246">AVY63-AWA62</f>
        <v>0</v>
      </c>
      <c r="AWB63" s="957">
        <f t="shared" ref="AWB63" si="1247">AVZ63-AWB62</f>
        <v>0</v>
      </c>
      <c r="AWC63" s="957">
        <f t="shared" ref="AWC63" si="1248">AWA63-AWC62</f>
        <v>0</v>
      </c>
      <c r="AWD63" s="957">
        <f t="shared" ref="AWD63" si="1249">AWB63-AWD62</f>
        <v>0</v>
      </c>
      <c r="AWE63" s="957">
        <f t="shared" ref="AWE63" si="1250">AWC63-AWE62</f>
        <v>0</v>
      </c>
      <c r="AWF63" s="957">
        <f t="shared" ref="AWF63" si="1251">AWD63-AWF62</f>
        <v>0</v>
      </c>
      <c r="AWG63" s="957">
        <f t="shared" ref="AWG63" si="1252">AWE63-AWG62</f>
        <v>0</v>
      </c>
      <c r="AWH63" s="957">
        <f t="shared" ref="AWH63" si="1253">AWF63-AWH62</f>
        <v>0</v>
      </c>
      <c r="AWI63" s="957">
        <f t="shared" ref="AWI63" si="1254">AWG63-AWI62</f>
        <v>0</v>
      </c>
      <c r="AWJ63" s="957">
        <f t="shared" ref="AWJ63" si="1255">AWH63-AWJ62</f>
        <v>0</v>
      </c>
      <c r="AWK63" s="957">
        <f t="shared" ref="AWK63" si="1256">AWI63-AWK62</f>
        <v>0</v>
      </c>
      <c r="AWL63" s="957">
        <f t="shared" ref="AWL63" si="1257">AWJ63-AWL62</f>
        <v>0</v>
      </c>
      <c r="AWM63" s="957">
        <f t="shared" ref="AWM63" si="1258">AWK63-AWM62</f>
        <v>0</v>
      </c>
      <c r="AWN63" s="957">
        <f t="shared" ref="AWN63" si="1259">AWL63-AWN62</f>
        <v>0</v>
      </c>
      <c r="AWO63" s="957">
        <f t="shared" ref="AWO63" si="1260">AWM63-AWO62</f>
        <v>0</v>
      </c>
      <c r="AWP63" s="957">
        <f t="shared" ref="AWP63" si="1261">AWN63-AWP62</f>
        <v>0</v>
      </c>
      <c r="AWQ63" s="957">
        <f t="shared" ref="AWQ63" si="1262">AWO63-AWQ62</f>
        <v>0</v>
      </c>
      <c r="AWR63" s="957">
        <f t="shared" ref="AWR63" si="1263">AWP63-AWR62</f>
        <v>0</v>
      </c>
      <c r="AWS63" s="957">
        <f t="shared" ref="AWS63" si="1264">AWQ63-AWS62</f>
        <v>0</v>
      </c>
      <c r="AWT63" s="957">
        <f t="shared" ref="AWT63" si="1265">AWR63-AWT62</f>
        <v>0</v>
      </c>
      <c r="AWU63" s="957">
        <f t="shared" ref="AWU63" si="1266">AWS63-AWU62</f>
        <v>0</v>
      </c>
      <c r="AWV63" s="957">
        <f t="shared" ref="AWV63" si="1267">AWT63-AWV62</f>
        <v>0</v>
      </c>
      <c r="AWW63" s="957">
        <f t="shared" ref="AWW63" si="1268">AWU63-AWW62</f>
        <v>0</v>
      </c>
      <c r="AWX63" s="957">
        <f t="shared" ref="AWX63" si="1269">AWV63-AWX62</f>
        <v>0</v>
      </c>
      <c r="AWY63" s="957">
        <f t="shared" ref="AWY63" si="1270">AWW63-AWY62</f>
        <v>0</v>
      </c>
      <c r="AWZ63" s="957">
        <f t="shared" ref="AWZ63" si="1271">AWX63-AWZ62</f>
        <v>0</v>
      </c>
      <c r="AXA63" s="957">
        <f t="shared" ref="AXA63" si="1272">AWY63-AXA62</f>
        <v>0</v>
      </c>
      <c r="AXB63" s="957">
        <f t="shared" ref="AXB63" si="1273">AWZ63-AXB62</f>
        <v>0</v>
      </c>
      <c r="AXC63" s="957">
        <f t="shared" ref="AXC63" si="1274">AXA63-AXC62</f>
        <v>0</v>
      </c>
      <c r="AXD63" s="957">
        <f t="shared" ref="AXD63" si="1275">AXB63-AXD62</f>
        <v>0</v>
      </c>
      <c r="AXE63" s="957">
        <f t="shared" ref="AXE63" si="1276">AXC63-AXE62</f>
        <v>0</v>
      </c>
      <c r="AXF63" s="957">
        <f t="shared" ref="AXF63" si="1277">AXD63-AXF62</f>
        <v>0</v>
      </c>
      <c r="AXG63" s="957">
        <f t="shared" ref="AXG63" si="1278">AXE63-AXG62</f>
        <v>0</v>
      </c>
      <c r="AXH63" s="957">
        <f t="shared" ref="AXH63" si="1279">AXF63-AXH62</f>
        <v>0</v>
      </c>
      <c r="AXI63" s="957">
        <f t="shared" ref="AXI63" si="1280">AXG63-AXI62</f>
        <v>0</v>
      </c>
      <c r="AXJ63" s="957">
        <f t="shared" ref="AXJ63" si="1281">AXH63-AXJ62</f>
        <v>0</v>
      </c>
      <c r="AXK63" s="957">
        <f t="shared" ref="AXK63" si="1282">AXI63-AXK62</f>
        <v>0</v>
      </c>
      <c r="AXL63" s="957">
        <f t="shared" ref="AXL63" si="1283">AXJ63-AXL62</f>
        <v>0</v>
      </c>
      <c r="AXM63" s="957">
        <f t="shared" ref="AXM63" si="1284">AXK63-AXM62</f>
        <v>0</v>
      </c>
      <c r="AXN63" s="957">
        <f t="shared" ref="AXN63" si="1285">AXL63-AXN62</f>
        <v>0</v>
      </c>
      <c r="AXO63" s="957">
        <f t="shared" ref="AXO63" si="1286">AXM63-AXO62</f>
        <v>0</v>
      </c>
      <c r="AXP63" s="957">
        <f t="shared" ref="AXP63" si="1287">AXN63-AXP62</f>
        <v>0</v>
      </c>
      <c r="AXQ63" s="957">
        <f t="shared" ref="AXQ63" si="1288">AXO63-AXQ62</f>
        <v>0</v>
      </c>
      <c r="AXR63" s="957">
        <f t="shared" ref="AXR63" si="1289">AXP63-AXR62</f>
        <v>0</v>
      </c>
      <c r="AXS63" s="957">
        <f t="shared" ref="AXS63" si="1290">AXQ63-AXS62</f>
        <v>0</v>
      </c>
      <c r="AXT63" s="957">
        <f t="shared" ref="AXT63" si="1291">AXR63-AXT62</f>
        <v>0</v>
      </c>
      <c r="AXU63" s="957">
        <f t="shared" ref="AXU63" si="1292">AXS63-AXU62</f>
        <v>0</v>
      </c>
      <c r="AXV63" s="957">
        <f t="shared" ref="AXV63" si="1293">AXT63-AXV62</f>
        <v>0</v>
      </c>
      <c r="AXW63" s="957">
        <f t="shared" ref="AXW63" si="1294">AXU63-AXW62</f>
        <v>0</v>
      </c>
      <c r="AXX63" s="957">
        <f t="shared" ref="AXX63" si="1295">AXV63-AXX62</f>
        <v>0</v>
      </c>
      <c r="AXY63" s="957">
        <f t="shared" ref="AXY63" si="1296">AXW63-AXY62</f>
        <v>0</v>
      </c>
      <c r="AXZ63" s="957">
        <f t="shared" ref="AXZ63" si="1297">AXX63-AXZ62</f>
        <v>0</v>
      </c>
      <c r="AYA63" s="957">
        <f t="shared" ref="AYA63" si="1298">AXY63-AYA62</f>
        <v>0</v>
      </c>
      <c r="AYB63" s="957">
        <f t="shared" ref="AYB63" si="1299">AXZ63-AYB62</f>
        <v>0</v>
      </c>
      <c r="AYC63" s="957">
        <f t="shared" ref="AYC63" si="1300">AYA63-AYC62</f>
        <v>0</v>
      </c>
      <c r="AYD63" s="957">
        <f t="shared" ref="AYD63" si="1301">AYB63-AYD62</f>
        <v>0</v>
      </c>
      <c r="AYE63" s="957">
        <f t="shared" ref="AYE63" si="1302">AYC63-AYE62</f>
        <v>0</v>
      </c>
      <c r="AYF63" s="957">
        <f t="shared" ref="AYF63" si="1303">AYD63-AYF62</f>
        <v>0</v>
      </c>
      <c r="AYG63" s="957">
        <f t="shared" ref="AYG63" si="1304">AYE63-AYG62</f>
        <v>0</v>
      </c>
      <c r="AYH63" s="957">
        <f t="shared" ref="AYH63" si="1305">AYF63-AYH62</f>
        <v>0</v>
      </c>
      <c r="AYI63" s="957">
        <f t="shared" ref="AYI63" si="1306">AYG63-AYI62</f>
        <v>0</v>
      </c>
      <c r="AYJ63" s="957">
        <f t="shared" ref="AYJ63" si="1307">AYH63-AYJ62</f>
        <v>0</v>
      </c>
      <c r="AYK63" s="957">
        <f t="shared" ref="AYK63" si="1308">AYI63-AYK62</f>
        <v>0</v>
      </c>
      <c r="AYL63" s="957">
        <f t="shared" ref="AYL63" si="1309">AYJ63-AYL62</f>
        <v>0</v>
      </c>
      <c r="AYM63" s="957">
        <f t="shared" ref="AYM63" si="1310">AYK63-AYM62</f>
        <v>0</v>
      </c>
      <c r="AYN63" s="957">
        <f t="shared" ref="AYN63" si="1311">AYL63-AYN62</f>
        <v>0</v>
      </c>
      <c r="AYO63" s="957">
        <f t="shared" ref="AYO63" si="1312">AYM63-AYO62</f>
        <v>0</v>
      </c>
      <c r="AYP63" s="957">
        <f t="shared" ref="AYP63" si="1313">AYN63-AYP62</f>
        <v>0</v>
      </c>
      <c r="AYQ63" s="957">
        <f t="shared" ref="AYQ63" si="1314">AYO63-AYQ62</f>
        <v>0</v>
      </c>
      <c r="AYR63" s="957">
        <f t="shared" ref="AYR63" si="1315">AYP63-AYR62</f>
        <v>0</v>
      </c>
      <c r="AYS63" s="957">
        <f t="shared" ref="AYS63" si="1316">AYQ63-AYS62</f>
        <v>0</v>
      </c>
      <c r="AYT63" s="957">
        <f t="shared" ref="AYT63" si="1317">AYR63-AYT62</f>
        <v>0</v>
      </c>
      <c r="AYU63" s="957">
        <f t="shared" ref="AYU63" si="1318">AYS63-AYU62</f>
        <v>0</v>
      </c>
      <c r="AYV63" s="957">
        <f t="shared" ref="AYV63" si="1319">AYT63-AYV62</f>
        <v>0</v>
      </c>
      <c r="AYW63" s="957">
        <f t="shared" ref="AYW63" si="1320">AYU63-AYW62</f>
        <v>0</v>
      </c>
      <c r="AYX63" s="957">
        <f t="shared" ref="AYX63" si="1321">AYV63-AYX62</f>
        <v>0</v>
      </c>
      <c r="AYY63" s="957">
        <f t="shared" ref="AYY63" si="1322">AYW63-AYY62</f>
        <v>0</v>
      </c>
      <c r="AYZ63" s="957">
        <f t="shared" ref="AYZ63" si="1323">AYX63-AYZ62</f>
        <v>0</v>
      </c>
      <c r="AZA63" s="957">
        <f t="shared" ref="AZA63" si="1324">AYY63-AZA62</f>
        <v>0</v>
      </c>
      <c r="AZB63" s="957">
        <f t="shared" ref="AZB63" si="1325">AYZ63-AZB62</f>
        <v>0</v>
      </c>
      <c r="AZC63" s="957">
        <f t="shared" ref="AZC63" si="1326">AZA63-AZC62</f>
        <v>0</v>
      </c>
      <c r="AZD63" s="957">
        <f t="shared" ref="AZD63" si="1327">AZB63-AZD62</f>
        <v>0</v>
      </c>
      <c r="AZE63" s="957">
        <f t="shared" ref="AZE63" si="1328">AZC63-AZE62</f>
        <v>0</v>
      </c>
      <c r="AZF63" s="957">
        <f t="shared" ref="AZF63" si="1329">AZD63-AZF62</f>
        <v>0</v>
      </c>
      <c r="AZG63" s="957">
        <f t="shared" ref="AZG63" si="1330">AZE63-AZG62</f>
        <v>0</v>
      </c>
      <c r="AZH63" s="957">
        <f t="shared" ref="AZH63" si="1331">AZF63-AZH62</f>
        <v>0</v>
      </c>
      <c r="AZI63" s="957">
        <f t="shared" ref="AZI63" si="1332">AZG63-AZI62</f>
        <v>0</v>
      </c>
      <c r="AZJ63" s="957">
        <f t="shared" ref="AZJ63" si="1333">AZH63-AZJ62</f>
        <v>0</v>
      </c>
      <c r="AZK63" s="957">
        <f t="shared" ref="AZK63" si="1334">AZI63-AZK62</f>
        <v>0</v>
      </c>
      <c r="AZL63" s="957">
        <f t="shared" ref="AZL63" si="1335">AZJ63-AZL62</f>
        <v>0</v>
      </c>
      <c r="AZM63" s="957">
        <f t="shared" ref="AZM63" si="1336">AZK63-AZM62</f>
        <v>0</v>
      </c>
      <c r="AZN63" s="957">
        <f t="shared" ref="AZN63" si="1337">AZL63-AZN62</f>
        <v>0</v>
      </c>
      <c r="AZO63" s="957">
        <f t="shared" ref="AZO63" si="1338">AZM63-AZO62</f>
        <v>0</v>
      </c>
      <c r="AZP63" s="957">
        <f t="shared" ref="AZP63" si="1339">AZN63-AZP62</f>
        <v>0</v>
      </c>
      <c r="AZQ63" s="957">
        <f t="shared" ref="AZQ63" si="1340">AZO63-AZQ62</f>
        <v>0</v>
      </c>
      <c r="AZR63" s="957">
        <f t="shared" ref="AZR63" si="1341">AZP63-AZR62</f>
        <v>0</v>
      </c>
      <c r="AZS63" s="957">
        <f t="shared" ref="AZS63" si="1342">AZQ63-AZS62</f>
        <v>0</v>
      </c>
      <c r="AZT63" s="957">
        <f t="shared" ref="AZT63" si="1343">AZR63-AZT62</f>
        <v>0</v>
      </c>
      <c r="AZU63" s="957">
        <f t="shared" ref="AZU63" si="1344">AZS63-AZU62</f>
        <v>0</v>
      </c>
      <c r="AZV63" s="957">
        <f t="shared" ref="AZV63" si="1345">AZT63-AZV62</f>
        <v>0</v>
      </c>
      <c r="AZW63" s="957">
        <f t="shared" ref="AZW63" si="1346">AZU63-AZW62</f>
        <v>0</v>
      </c>
      <c r="AZX63" s="957">
        <f t="shared" ref="AZX63" si="1347">AZV63-AZX62</f>
        <v>0</v>
      </c>
      <c r="AZY63" s="957">
        <f t="shared" ref="AZY63" si="1348">AZW63-AZY62</f>
        <v>0</v>
      </c>
      <c r="AZZ63" s="957">
        <f t="shared" ref="AZZ63" si="1349">AZX63-AZZ62</f>
        <v>0</v>
      </c>
      <c r="BAA63" s="957">
        <f t="shared" ref="BAA63" si="1350">AZY63-BAA62</f>
        <v>0</v>
      </c>
      <c r="BAB63" s="957">
        <f t="shared" ref="BAB63" si="1351">AZZ63-BAB62</f>
        <v>0</v>
      </c>
      <c r="BAC63" s="957">
        <f t="shared" ref="BAC63" si="1352">BAA63-BAC62</f>
        <v>0</v>
      </c>
      <c r="BAD63" s="957">
        <f t="shared" ref="BAD63" si="1353">BAB63-BAD62</f>
        <v>0</v>
      </c>
      <c r="BAE63" s="957">
        <f t="shared" ref="BAE63" si="1354">BAC63-BAE62</f>
        <v>0</v>
      </c>
      <c r="BAF63" s="957">
        <f t="shared" ref="BAF63" si="1355">BAD63-BAF62</f>
        <v>0</v>
      </c>
      <c r="BAG63" s="957">
        <f t="shared" ref="BAG63" si="1356">BAE63-BAG62</f>
        <v>0</v>
      </c>
      <c r="BAH63" s="957">
        <f t="shared" ref="BAH63" si="1357">BAF63-BAH62</f>
        <v>0</v>
      </c>
      <c r="BAI63" s="957">
        <f t="shared" ref="BAI63" si="1358">BAG63-BAI62</f>
        <v>0</v>
      </c>
      <c r="BAJ63" s="957">
        <f t="shared" ref="BAJ63" si="1359">BAH63-BAJ62</f>
        <v>0</v>
      </c>
      <c r="BAK63" s="957">
        <f t="shared" ref="BAK63" si="1360">BAI63-BAK62</f>
        <v>0</v>
      </c>
      <c r="BAL63" s="957">
        <f t="shared" ref="BAL63" si="1361">BAJ63-BAL62</f>
        <v>0</v>
      </c>
      <c r="BAM63" s="957">
        <f t="shared" ref="BAM63" si="1362">BAK63-BAM62</f>
        <v>0</v>
      </c>
      <c r="BAN63" s="957">
        <f t="shared" ref="BAN63" si="1363">BAL63-BAN62</f>
        <v>0</v>
      </c>
      <c r="BAO63" s="957">
        <f t="shared" ref="BAO63" si="1364">BAM63-BAO62</f>
        <v>0</v>
      </c>
      <c r="BAP63" s="957">
        <f t="shared" ref="BAP63" si="1365">BAN63-BAP62</f>
        <v>0</v>
      </c>
      <c r="BAQ63" s="957">
        <f t="shared" ref="BAQ63" si="1366">BAO63-BAQ62</f>
        <v>0</v>
      </c>
      <c r="BAR63" s="957">
        <f t="shared" ref="BAR63" si="1367">BAP63-BAR62</f>
        <v>0</v>
      </c>
      <c r="BAS63" s="957">
        <f t="shared" ref="BAS63" si="1368">BAQ63-BAS62</f>
        <v>0</v>
      </c>
      <c r="BAT63" s="957">
        <f t="shared" ref="BAT63" si="1369">BAR63-BAT62</f>
        <v>0</v>
      </c>
      <c r="BAU63" s="957">
        <f t="shared" ref="BAU63" si="1370">BAS63-BAU62</f>
        <v>0</v>
      </c>
      <c r="BAV63" s="957">
        <f t="shared" ref="BAV63" si="1371">BAT63-BAV62</f>
        <v>0</v>
      </c>
      <c r="BAW63" s="957">
        <f t="shared" ref="BAW63" si="1372">BAU63-BAW62</f>
        <v>0</v>
      </c>
      <c r="BAX63" s="957">
        <f t="shared" ref="BAX63" si="1373">BAV63-BAX62</f>
        <v>0</v>
      </c>
      <c r="BAY63" s="957">
        <f t="shared" ref="BAY63" si="1374">BAW63-BAY62</f>
        <v>0</v>
      </c>
      <c r="BAZ63" s="957">
        <f t="shared" ref="BAZ63" si="1375">BAX63-BAZ62</f>
        <v>0</v>
      </c>
      <c r="BBA63" s="957">
        <f t="shared" ref="BBA63" si="1376">BAY63-BBA62</f>
        <v>0</v>
      </c>
      <c r="BBB63" s="957">
        <f t="shared" ref="BBB63" si="1377">BAZ63-BBB62</f>
        <v>0</v>
      </c>
      <c r="BBC63" s="957">
        <f t="shared" ref="BBC63" si="1378">BBA63-BBC62</f>
        <v>0</v>
      </c>
      <c r="BBD63" s="957">
        <f t="shared" ref="BBD63" si="1379">BBB63-BBD62</f>
        <v>0</v>
      </c>
      <c r="BBE63" s="957">
        <f t="shared" ref="BBE63" si="1380">BBC63-BBE62</f>
        <v>0</v>
      </c>
      <c r="BBF63" s="957">
        <f t="shared" ref="BBF63" si="1381">BBD63-BBF62</f>
        <v>0</v>
      </c>
      <c r="BBG63" s="957">
        <f t="shared" ref="BBG63" si="1382">BBE63-BBG62</f>
        <v>0</v>
      </c>
      <c r="BBH63" s="957">
        <f t="shared" ref="BBH63" si="1383">BBF63-BBH62</f>
        <v>0</v>
      </c>
      <c r="BBI63" s="957">
        <f t="shared" ref="BBI63" si="1384">BBG63-BBI62</f>
        <v>0</v>
      </c>
      <c r="BBJ63" s="957">
        <f t="shared" ref="BBJ63" si="1385">BBH63-BBJ62</f>
        <v>0</v>
      </c>
      <c r="BBK63" s="957">
        <f t="shared" ref="BBK63" si="1386">BBI63-BBK62</f>
        <v>0</v>
      </c>
      <c r="BBL63" s="957">
        <f t="shared" ref="BBL63" si="1387">BBJ63-BBL62</f>
        <v>0</v>
      </c>
      <c r="BBM63" s="957">
        <f t="shared" ref="BBM63" si="1388">BBK63-BBM62</f>
        <v>0</v>
      </c>
      <c r="BBN63" s="957">
        <f t="shared" ref="BBN63" si="1389">BBL63-BBN62</f>
        <v>0</v>
      </c>
      <c r="BBO63" s="957">
        <f t="shared" ref="BBO63" si="1390">BBM63-BBO62</f>
        <v>0</v>
      </c>
      <c r="BBP63" s="957">
        <f t="shared" ref="BBP63" si="1391">BBN63-BBP62</f>
        <v>0</v>
      </c>
      <c r="BBQ63" s="957">
        <f t="shared" ref="BBQ63" si="1392">BBO63-BBQ62</f>
        <v>0</v>
      </c>
      <c r="BBR63" s="957">
        <f t="shared" ref="BBR63" si="1393">BBP63-BBR62</f>
        <v>0</v>
      </c>
      <c r="BBS63" s="957">
        <f t="shared" ref="BBS63" si="1394">BBQ63-BBS62</f>
        <v>0</v>
      </c>
      <c r="BBT63" s="957">
        <f t="shared" ref="BBT63" si="1395">BBR63-BBT62</f>
        <v>0</v>
      </c>
      <c r="BBU63" s="957">
        <f t="shared" ref="BBU63" si="1396">BBS63-BBU62</f>
        <v>0</v>
      </c>
      <c r="BBV63" s="957">
        <f t="shared" ref="BBV63" si="1397">BBT63-BBV62</f>
        <v>0</v>
      </c>
      <c r="BBW63" s="957">
        <f t="shared" ref="BBW63" si="1398">BBU63-BBW62</f>
        <v>0</v>
      </c>
      <c r="BBX63" s="957">
        <f t="shared" ref="BBX63" si="1399">BBV63-BBX62</f>
        <v>0</v>
      </c>
      <c r="BBY63" s="957">
        <f t="shared" ref="BBY63" si="1400">BBW63-BBY62</f>
        <v>0</v>
      </c>
      <c r="BBZ63" s="957">
        <f t="shared" ref="BBZ63" si="1401">BBX63-BBZ62</f>
        <v>0</v>
      </c>
      <c r="BCA63" s="957">
        <f t="shared" ref="BCA63" si="1402">BBY63-BCA62</f>
        <v>0</v>
      </c>
      <c r="BCB63" s="957">
        <f t="shared" ref="BCB63" si="1403">BBZ63-BCB62</f>
        <v>0</v>
      </c>
      <c r="BCC63" s="957">
        <f t="shared" ref="BCC63" si="1404">BCA63-BCC62</f>
        <v>0</v>
      </c>
      <c r="BCD63" s="957">
        <f t="shared" ref="BCD63" si="1405">BCB63-BCD62</f>
        <v>0</v>
      </c>
      <c r="BCE63" s="957">
        <f t="shared" ref="BCE63" si="1406">BCC63-BCE62</f>
        <v>0</v>
      </c>
      <c r="BCF63" s="957">
        <f t="shared" ref="BCF63" si="1407">BCD63-BCF62</f>
        <v>0</v>
      </c>
      <c r="BCG63" s="957">
        <f t="shared" ref="BCG63" si="1408">BCE63-BCG62</f>
        <v>0</v>
      </c>
      <c r="BCH63" s="957">
        <f t="shared" ref="BCH63" si="1409">BCF63-BCH62</f>
        <v>0</v>
      </c>
      <c r="BCI63" s="957">
        <f t="shared" ref="BCI63" si="1410">BCG63-BCI62</f>
        <v>0</v>
      </c>
      <c r="BCJ63" s="957">
        <f t="shared" ref="BCJ63" si="1411">BCH63-BCJ62</f>
        <v>0</v>
      </c>
      <c r="BCK63" s="957">
        <f t="shared" ref="BCK63" si="1412">BCI63-BCK62</f>
        <v>0</v>
      </c>
      <c r="BCL63" s="957">
        <f t="shared" ref="BCL63" si="1413">BCJ63-BCL62</f>
        <v>0</v>
      </c>
      <c r="BCM63" s="957">
        <f t="shared" ref="BCM63" si="1414">BCK63-BCM62</f>
        <v>0</v>
      </c>
      <c r="BCN63" s="957">
        <f t="shared" ref="BCN63" si="1415">BCL63-BCN62</f>
        <v>0</v>
      </c>
      <c r="BCO63" s="957">
        <f t="shared" ref="BCO63" si="1416">BCM63-BCO62</f>
        <v>0</v>
      </c>
      <c r="BCP63" s="957">
        <f t="shared" ref="BCP63" si="1417">BCN63-BCP62</f>
        <v>0</v>
      </c>
      <c r="BCQ63" s="957">
        <f t="shared" ref="BCQ63" si="1418">BCO63-BCQ62</f>
        <v>0</v>
      </c>
      <c r="BCR63" s="957">
        <f t="shared" ref="BCR63" si="1419">BCP63-BCR62</f>
        <v>0</v>
      </c>
      <c r="BCS63" s="957">
        <f t="shared" ref="BCS63" si="1420">BCQ63-BCS62</f>
        <v>0</v>
      </c>
      <c r="BCT63" s="957">
        <f t="shared" ref="BCT63" si="1421">BCR63-BCT62</f>
        <v>0</v>
      </c>
      <c r="BCU63" s="957">
        <f t="shared" ref="BCU63" si="1422">BCS63-BCU62</f>
        <v>0</v>
      </c>
      <c r="BCV63" s="957">
        <f t="shared" ref="BCV63" si="1423">BCT63-BCV62</f>
        <v>0</v>
      </c>
      <c r="BCW63" s="957">
        <f t="shared" ref="BCW63" si="1424">BCU63-BCW62</f>
        <v>0</v>
      </c>
      <c r="BCX63" s="957">
        <f t="shared" ref="BCX63" si="1425">BCV63-BCX62</f>
        <v>0</v>
      </c>
      <c r="BCY63" s="957">
        <f t="shared" ref="BCY63" si="1426">BCW63-BCY62</f>
        <v>0</v>
      </c>
      <c r="BCZ63" s="957">
        <f t="shared" ref="BCZ63" si="1427">BCX63-BCZ62</f>
        <v>0</v>
      </c>
      <c r="BDA63" s="957">
        <f t="shared" ref="BDA63" si="1428">BCY63-BDA62</f>
        <v>0</v>
      </c>
      <c r="BDB63" s="957">
        <f t="shared" ref="BDB63" si="1429">BCZ63-BDB62</f>
        <v>0</v>
      </c>
      <c r="BDC63" s="957">
        <f t="shared" ref="BDC63" si="1430">BDA63-BDC62</f>
        <v>0</v>
      </c>
      <c r="BDD63" s="957">
        <f t="shared" ref="BDD63" si="1431">BDB63-BDD62</f>
        <v>0</v>
      </c>
      <c r="BDE63" s="957">
        <f t="shared" ref="BDE63" si="1432">BDC63-BDE62</f>
        <v>0</v>
      </c>
      <c r="BDF63" s="957">
        <f t="shared" ref="BDF63" si="1433">BDD63-BDF62</f>
        <v>0</v>
      </c>
      <c r="BDG63" s="957">
        <f t="shared" ref="BDG63" si="1434">BDE63-BDG62</f>
        <v>0</v>
      </c>
      <c r="BDH63" s="957">
        <f t="shared" ref="BDH63" si="1435">BDF63-BDH62</f>
        <v>0</v>
      </c>
      <c r="BDI63" s="957">
        <f t="shared" ref="BDI63" si="1436">BDG63-BDI62</f>
        <v>0</v>
      </c>
      <c r="BDJ63" s="957">
        <f t="shared" ref="BDJ63" si="1437">BDH63-BDJ62</f>
        <v>0</v>
      </c>
      <c r="BDK63" s="957">
        <f t="shared" ref="BDK63" si="1438">BDI63-BDK62</f>
        <v>0</v>
      </c>
      <c r="BDL63" s="957">
        <f t="shared" ref="BDL63" si="1439">BDJ63-BDL62</f>
        <v>0</v>
      </c>
      <c r="BDM63" s="957">
        <f t="shared" ref="BDM63" si="1440">BDK63-BDM62</f>
        <v>0</v>
      </c>
      <c r="BDN63" s="957">
        <f t="shared" ref="BDN63" si="1441">BDL63-BDN62</f>
        <v>0</v>
      </c>
      <c r="BDO63" s="957">
        <f t="shared" ref="BDO63" si="1442">BDM63-BDO62</f>
        <v>0</v>
      </c>
      <c r="BDP63" s="957">
        <f t="shared" ref="BDP63" si="1443">BDN63-BDP62</f>
        <v>0</v>
      </c>
      <c r="BDQ63" s="957">
        <f t="shared" ref="BDQ63" si="1444">BDO63-BDQ62</f>
        <v>0</v>
      </c>
      <c r="BDR63" s="957">
        <f t="shared" ref="BDR63" si="1445">BDP63-BDR62</f>
        <v>0</v>
      </c>
      <c r="BDS63" s="957">
        <f t="shared" ref="BDS63" si="1446">BDQ63-BDS62</f>
        <v>0</v>
      </c>
      <c r="BDT63" s="957">
        <f t="shared" ref="BDT63" si="1447">BDR63-BDT62</f>
        <v>0</v>
      </c>
      <c r="BDU63" s="957">
        <f t="shared" ref="BDU63" si="1448">BDS63-BDU62</f>
        <v>0</v>
      </c>
      <c r="BDV63" s="957">
        <f t="shared" ref="BDV63" si="1449">BDT63-BDV62</f>
        <v>0</v>
      </c>
      <c r="BDW63" s="957">
        <f t="shared" ref="BDW63" si="1450">BDU63-BDW62</f>
        <v>0</v>
      </c>
      <c r="BDX63" s="957">
        <f t="shared" ref="BDX63" si="1451">BDV63-BDX62</f>
        <v>0</v>
      </c>
      <c r="BDY63" s="957">
        <f t="shared" ref="BDY63" si="1452">BDW63-BDY62</f>
        <v>0</v>
      </c>
      <c r="BDZ63" s="957">
        <f t="shared" ref="BDZ63" si="1453">BDX63-BDZ62</f>
        <v>0</v>
      </c>
      <c r="BEA63" s="957">
        <f t="shared" ref="BEA63" si="1454">BDY63-BEA62</f>
        <v>0</v>
      </c>
      <c r="BEB63" s="957">
        <f t="shared" ref="BEB63" si="1455">BDZ63-BEB62</f>
        <v>0</v>
      </c>
      <c r="BEC63" s="957">
        <f t="shared" ref="BEC63" si="1456">BEA63-BEC62</f>
        <v>0</v>
      </c>
      <c r="BED63" s="957">
        <f t="shared" ref="BED63" si="1457">BEB63-BED62</f>
        <v>0</v>
      </c>
      <c r="BEE63" s="957">
        <f t="shared" ref="BEE63" si="1458">BEC63-BEE62</f>
        <v>0</v>
      </c>
      <c r="BEF63" s="957">
        <f t="shared" ref="BEF63" si="1459">BED63-BEF62</f>
        <v>0</v>
      </c>
      <c r="BEG63" s="957">
        <f t="shared" ref="BEG63" si="1460">BEE63-BEG62</f>
        <v>0</v>
      </c>
      <c r="BEH63" s="957">
        <f t="shared" ref="BEH63" si="1461">BEF63-BEH62</f>
        <v>0</v>
      </c>
      <c r="BEI63" s="957">
        <f t="shared" ref="BEI63" si="1462">BEG63-BEI62</f>
        <v>0</v>
      </c>
      <c r="BEJ63" s="957">
        <f t="shared" ref="BEJ63" si="1463">BEH63-BEJ62</f>
        <v>0</v>
      </c>
      <c r="BEK63" s="957">
        <f t="shared" ref="BEK63" si="1464">BEI63-BEK62</f>
        <v>0</v>
      </c>
      <c r="BEL63" s="957">
        <f t="shared" ref="BEL63" si="1465">BEJ63-BEL62</f>
        <v>0</v>
      </c>
      <c r="BEM63" s="957">
        <f t="shared" ref="BEM63" si="1466">BEK63-BEM62</f>
        <v>0</v>
      </c>
      <c r="BEN63" s="957">
        <f t="shared" ref="BEN63" si="1467">BEL63-BEN62</f>
        <v>0</v>
      </c>
      <c r="BEO63" s="957">
        <f t="shared" ref="BEO63" si="1468">BEM63-BEO62</f>
        <v>0</v>
      </c>
      <c r="BEP63" s="957">
        <f t="shared" ref="BEP63" si="1469">BEN63-BEP62</f>
        <v>0</v>
      </c>
      <c r="BEQ63" s="957">
        <f t="shared" ref="BEQ63" si="1470">BEO63-BEQ62</f>
        <v>0</v>
      </c>
      <c r="BER63" s="957">
        <f t="shared" ref="BER63" si="1471">BEP63-BER62</f>
        <v>0</v>
      </c>
      <c r="BES63" s="957">
        <f t="shared" ref="BES63" si="1472">BEQ63-BES62</f>
        <v>0</v>
      </c>
      <c r="BET63" s="957">
        <f t="shared" ref="BET63" si="1473">BER63-BET62</f>
        <v>0</v>
      </c>
      <c r="BEU63" s="957">
        <f t="shared" ref="BEU63" si="1474">BES63-BEU62</f>
        <v>0</v>
      </c>
      <c r="BEV63" s="957">
        <f t="shared" ref="BEV63" si="1475">BET63-BEV62</f>
        <v>0</v>
      </c>
      <c r="BEW63" s="957">
        <f t="shared" ref="BEW63" si="1476">BEU63-BEW62</f>
        <v>0</v>
      </c>
      <c r="BEX63" s="957">
        <f t="shared" ref="BEX63" si="1477">BEV63-BEX62</f>
        <v>0</v>
      </c>
      <c r="BEY63" s="957">
        <f t="shared" ref="BEY63" si="1478">BEW63-BEY62</f>
        <v>0</v>
      </c>
      <c r="BEZ63" s="957">
        <f t="shared" ref="BEZ63" si="1479">BEX63-BEZ62</f>
        <v>0</v>
      </c>
      <c r="BFA63" s="957">
        <f t="shared" ref="BFA63" si="1480">BEY63-BFA62</f>
        <v>0</v>
      </c>
      <c r="BFB63" s="957">
        <f t="shared" ref="BFB63" si="1481">BEZ63-BFB62</f>
        <v>0</v>
      </c>
      <c r="BFC63" s="957">
        <f t="shared" ref="BFC63" si="1482">BFA63-BFC62</f>
        <v>0</v>
      </c>
      <c r="BFD63" s="957">
        <f t="shared" ref="BFD63" si="1483">BFB63-BFD62</f>
        <v>0</v>
      </c>
      <c r="BFE63" s="957">
        <f t="shared" ref="BFE63" si="1484">BFC63-BFE62</f>
        <v>0</v>
      </c>
      <c r="BFF63" s="957">
        <f t="shared" ref="BFF63" si="1485">BFD63-BFF62</f>
        <v>0</v>
      </c>
      <c r="BFG63" s="957">
        <f t="shared" ref="BFG63" si="1486">BFE63-BFG62</f>
        <v>0</v>
      </c>
      <c r="BFH63" s="957">
        <f t="shared" ref="BFH63" si="1487">BFF63-BFH62</f>
        <v>0</v>
      </c>
      <c r="BFI63" s="957">
        <f t="shared" ref="BFI63" si="1488">BFG63-BFI62</f>
        <v>0</v>
      </c>
      <c r="BFJ63" s="957">
        <f t="shared" ref="BFJ63" si="1489">BFH63-BFJ62</f>
        <v>0</v>
      </c>
      <c r="BFK63" s="957">
        <f t="shared" ref="BFK63" si="1490">BFI63-BFK62</f>
        <v>0</v>
      </c>
      <c r="BFL63" s="957">
        <f t="shared" ref="BFL63" si="1491">BFJ63-BFL62</f>
        <v>0</v>
      </c>
      <c r="BFM63" s="957">
        <f t="shared" ref="BFM63" si="1492">BFK63-BFM62</f>
        <v>0</v>
      </c>
      <c r="BFN63" s="957">
        <f t="shared" ref="BFN63" si="1493">BFL63-BFN62</f>
        <v>0</v>
      </c>
      <c r="BFO63" s="957">
        <f t="shared" ref="BFO63" si="1494">BFM63-BFO62</f>
        <v>0</v>
      </c>
      <c r="BFP63" s="957">
        <f t="shared" ref="BFP63" si="1495">BFN63-BFP62</f>
        <v>0</v>
      </c>
      <c r="BFQ63" s="957">
        <f t="shared" ref="BFQ63" si="1496">BFO63-BFQ62</f>
        <v>0</v>
      </c>
      <c r="BFR63" s="957">
        <f t="shared" ref="BFR63" si="1497">BFP63-BFR62</f>
        <v>0</v>
      </c>
      <c r="BFS63" s="957">
        <f t="shared" ref="BFS63" si="1498">BFQ63-BFS62</f>
        <v>0</v>
      </c>
      <c r="BFT63" s="957">
        <f t="shared" ref="BFT63" si="1499">BFR63-BFT62</f>
        <v>0</v>
      </c>
      <c r="BFU63" s="957">
        <f t="shared" ref="BFU63" si="1500">BFS63-BFU62</f>
        <v>0</v>
      </c>
      <c r="BFV63" s="957">
        <f t="shared" ref="BFV63" si="1501">BFT63-BFV62</f>
        <v>0</v>
      </c>
      <c r="BFW63" s="957">
        <f t="shared" ref="BFW63" si="1502">BFU63-BFW62</f>
        <v>0</v>
      </c>
      <c r="BFX63" s="957">
        <f t="shared" ref="BFX63" si="1503">BFV63-BFX62</f>
        <v>0</v>
      </c>
      <c r="BFY63" s="957">
        <f t="shared" ref="BFY63" si="1504">BFW63-BFY62</f>
        <v>0</v>
      </c>
      <c r="BFZ63" s="957">
        <f t="shared" ref="BFZ63" si="1505">BFX63-BFZ62</f>
        <v>0</v>
      </c>
      <c r="BGA63" s="957">
        <f t="shared" ref="BGA63" si="1506">BFY63-BGA62</f>
        <v>0</v>
      </c>
      <c r="BGB63" s="957">
        <f t="shared" ref="BGB63" si="1507">BFZ63-BGB62</f>
        <v>0</v>
      </c>
      <c r="BGC63" s="957">
        <f t="shared" ref="BGC63" si="1508">BGA63-BGC62</f>
        <v>0</v>
      </c>
      <c r="BGD63" s="957">
        <f t="shared" ref="BGD63" si="1509">BGB63-BGD62</f>
        <v>0</v>
      </c>
      <c r="BGE63" s="957">
        <f t="shared" ref="BGE63" si="1510">BGC63-BGE62</f>
        <v>0</v>
      </c>
      <c r="BGF63" s="957">
        <f t="shared" ref="BGF63" si="1511">BGD63-BGF62</f>
        <v>0</v>
      </c>
      <c r="BGG63" s="957">
        <f t="shared" ref="BGG63" si="1512">BGE63-BGG62</f>
        <v>0</v>
      </c>
      <c r="BGH63" s="957">
        <f t="shared" ref="BGH63" si="1513">BGF63-BGH62</f>
        <v>0</v>
      </c>
      <c r="BGI63" s="957">
        <f t="shared" ref="BGI63" si="1514">BGG63-BGI62</f>
        <v>0</v>
      </c>
      <c r="BGJ63" s="957">
        <f t="shared" ref="BGJ63" si="1515">BGH63-BGJ62</f>
        <v>0</v>
      </c>
      <c r="BGK63" s="957">
        <f t="shared" ref="BGK63" si="1516">BGI63-BGK62</f>
        <v>0</v>
      </c>
      <c r="BGL63" s="957">
        <f t="shared" ref="BGL63" si="1517">BGJ63-BGL62</f>
        <v>0</v>
      </c>
      <c r="BGM63" s="957">
        <f t="shared" ref="BGM63" si="1518">BGK63-BGM62</f>
        <v>0</v>
      </c>
      <c r="BGN63" s="957">
        <f t="shared" ref="BGN63" si="1519">BGL63-BGN62</f>
        <v>0</v>
      </c>
      <c r="BGO63" s="957">
        <f t="shared" ref="BGO63" si="1520">BGM63-BGO62</f>
        <v>0</v>
      </c>
      <c r="BGP63" s="957">
        <f t="shared" ref="BGP63" si="1521">BGN63-BGP62</f>
        <v>0</v>
      </c>
      <c r="BGQ63" s="957">
        <f t="shared" ref="BGQ63" si="1522">BGO63-BGQ62</f>
        <v>0</v>
      </c>
      <c r="BGR63" s="957">
        <f t="shared" ref="BGR63" si="1523">BGP63-BGR62</f>
        <v>0</v>
      </c>
      <c r="BGS63" s="957">
        <f t="shared" ref="BGS63" si="1524">BGQ63-BGS62</f>
        <v>0</v>
      </c>
      <c r="BGT63" s="957">
        <f t="shared" ref="BGT63" si="1525">BGR63-BGT62</f>
        <v>0</v>
      </c>
      <c r="BGU63" s="957">
        <f t="shared" ref="BGU63" si="1526">BGS63-BGU62</f>
        <v>0</v>
      </c>
      <c r="BGV63" s="957">
        <f t="shared" ref="BGV63" si="1527">BGT63-BGV62</f>
        <v>0</v>
      </c>
      <c r="BGW63" s="957">
        <f t="shared" ref="BGW63" si="1528">BGU63-BGW62</f>
        <v>0</v>
      </c>
      <c r="BGX63" s="957">
        <f t="shared" ref="BGX63" si="1529">BGV63-BGX62</f>
        <v>0</v>
      </c>
      <c r="BGY63" s="957">
        <f t="shared" ref="BGY63" si="1530">BGW63-BGY62</f>
        <v>0</v>
      </c>
      <c r="BGZ63" s="957">
        <f t="shared" ref="BGZ63" si="1531">BGX63-BGZ62</f>
        <v>0</v>
      </c>
      <c r="BHA63" s="957">
        <f t="shared" ref="BHA63" si="1532">BGY63-BHA62</f>
        <v>0</v>
      </c>
      <c r="BHB63" s="957">
        <f t="shared" ref="BHB63" si="1533">BGZ63-BHB62</f>
        <v>0</v>
      </c>
      <c r="BHC63" s="957">
        <f t="shared" ref="BHC63" si="1534">BHA63-BHC62</f>
        <v>0</v>
      </c>
      <c r="BHD63" s="957">
        <f t="shared" ref="BHD63" si="1535">BHB63-BHD62</f>
        <v>0</v>
      </c>
      <c r="BHE63" s="957">
        <f t="shared" ref="BHE63" si="1536">BHC63-BHE62</f>
        <v>0</v>
      </c>
      <c r="BHF63" s="957">
        <f t="shared" ref="BHF63" si="1537">BHD63-BHF62</f>
        <v>0</v>
      </c>
      <c r="BHG63" s="957">
        <f t="shared" ref="BHG63" si="1538">BHE63-BHG62</f>
        <v>0</v>
      </c>
      <c r="BHH63" s="957">
        <f t="shared" ref="BHH63" si="1539">BHF63-BHH62</f>
        <v>0</v>
      </c>
      <c r="BHI63" s="957">
        <f t="shared" ref="BHI63" si="1540">BHG63-BHI62</f>
        <v>0</v>
      </c>
      <c r="BHJ63" s="957">
        <f t="shared" ref="BHJ63" si="1541">BHH63-BHJ62</f>
        <v>0</v>
      </c>
      <c r="BHK63" s="957">
        <f t="shared" ref="BHK63" si="1542">BHI63-BHK62</f>
        <v>0</v>
      </c>
      <c r="BHL63" s="957">
        <f t="shared" ref="BHL63" si="1543">BHJ63-BHL62</f>
        <v>0</v>
      </c>
      <c r="BHM63" s="957">
        <f t="shared" ref="BHM63" si="1544">BHK63-BHM62</f>
        <v>0</v>
      </c>
      <c r="BHN63" s="957">
        <f t="shared" ref="BHN63" si="1545">BHL63-BHN62</f>
        <v>0</v>
      </c>
      <c r="BHO63" s="957">
        <f t="shared" ref="BHO63" si="1546">BHM63-BHO62</f>
        <v>0</v>
      </c>
      <c r="BHP63" s="957">
        <f t="shared" ref="BHP63" si="1547">BHN63-BHP62</f>
        <v>0</v>
      </c>
      <c r="BHQ63" s="957">
        <f t="shared" ref="BHQ63" si="1548">BHO63-BHQ62</f>
        <v>0</v>
      </c>
      <c r="BHR63" s="957">
        <f t="shared" ref="BHR63" si="1549">BHP63-BHR62</f>
        <v>0</v>
      </c>
      <c r="BHS63" s="957">
        <f t="shared" ref="BHS63" si="1550">BHQ63-BHS62</f>
        <v>0</v>
      </c>
      <c r="BHT63" s="957">
        <f t="shared" ref="BHT63" si="1551">BHR63-BHT62</f>
        <v>0</v>
      </c>
      <c r="BHU63" s="957">
        <f t="shared" ref="BHU63" si="1552">BHS63-BHU62</f>
        <v>0</v>
      </c>
      <c r="BHV63" s="957">
        <f t="shared" ref="BHV63" si="1553">BHT63-BHV62</f>
        <v>0</v>
      </c>
      <c r="BHW63" s="957">
        <f t="shared" ref="BHW63" si="1554">BHU63-BHW62</f>
        <v>0</v>
      </c>
      <c r="BHX63" s="957">
        <f t="shared" ref="BHX63" si="1555">BHV63-BHX62</f>
        <v>0</v>
      </c>
      <c r="BHY63" s="957">
        <f t="shared" ref="BHY63" si="1556">BHW63-BHY62</f>
        <v>0</v>
      </c>
      <c r="BHZ63" s="957">
        <f t="shared" ref="BHZ63" si="1557">BHX63-BHZ62</f>
        <v>0</v>
      </c>
      <c r="BIA63" s="957">
        <f t="shared" ref="BIA63" si="1558">BHY63-BIA62</f>
        <v>0</v>
      </c>
      <c r="BIB63" s="957">
        <f t="shared" ref="BIB63" si="1559">BHZ63-BIB62</f>
        <v>0</v>
      </c>
      <c r="BIC63" s="957">
        <f t="shared" ref="BIC63" si="1560">BIA63-BIC62</f>
        <v>0</v>
      </c>
      <c r="BID63" s="957">
        <f t="shared" ref="BID63" si="1561">BIB63-BID62</f>
        <v>0</v>
      </c>
      <c r="BIE63" s="957">
        <f t="shared" ref="BIE63" si="1562">BIC63-BIE62</f>
        <v>0</v>
      </c>
      <c r="BIF63" s="957">
        <f t="shared" ref="BIF63" si="1563">BID63-BIF62</f>
        <v>0</v>
      </c>
      <c r="BIG63" s="957">
        <f t="shared" ref="BIG63" si="1564">BIE63-BIG62</f>
        <v>0</v>
      </c>
      <c r="BIH63" s="957">
        <f t="shared" ref="BIH63" si="1565">BIF63-BIH62</f>
        <v>0</v>
      </c>
      <c r="BII63" s="957">
        <f t="shared" ref="BII63" si="1566">BIG63-BII62</f>
        <v>0</v>
      </c>
      <c r="BIJ63" s="957">
        <f t="shared" ref="BIJ63" si="1567">BIH63-BIJ62</f>
        <v>0</v>
      </c>
      <c r="BIK63" s="957">
        <f t="shared" ref="BIK63" si="1568">BII63-BIK62</f>
        <v>0</v>
      </c>
      <c r="BIL63" s="957">
        <f t="shared" ref="BIL63" si="1569">BIJ63-BIL62</f>
        <v>0</v>
      </c>
      <c r="BIM63" s="957">
        <f t="shared" ref="BIM63" si="1570">BIK63-BIM62</f>
        <v>0</v>
      </c>
      <c r="BIN63" s="957">
        <f t="shared" ref="BIN63" si="1571">BIL63-BIN62</f>
        <v>0</v>
      </c>
      <c r="BIO63" s="957">
        <f t="shared" ref="BIO63" si="1572">BIM63-BIO62</f>
        <v>0</v>
      </c>
      <c r="BIP63" s="957">
        <f t="shared" ref="BIP63" si="1573">BIN63-BIP62</f>
        <v>0</v>
      </c>
      <c r="BIQ63" s="957">
        <f t="shared" ref="BIQ63" si="1574">BIO63-BIQ62</f>
        <v>0</v>
      </c>
      <c r="BIR63" s="957">
        <f t="shared" ref="BIR63" si="1575">BIP63-BIR62</f>
        <v>0</v>
      </c>
      <c r="BIS63" s="957">
        <f t="shared" ref="BIS63" si="1576">BIQ63-BIS62</f>
        <v>0</v>
      </c>
      <c r="BIT63" s="957">
        <f t="shared" ref="BIT63" si="1577">BIR63-BIT62</f>
        <v>0</v>
      </c>
      <c r="BIU63" s="957">
        <f t="shared" ref="BIU63" si="1578">BIS63-BIU62</f>
        <v>0</v>
      </c>
      <c r="BIV63" s="957">
        <f t="shared" ref="BIV63" si="1579">BIT63-BIV62</f>
        <v>0</v>
      </c>
      <c r="BIW63" s="957">
        <f t="shared" ref="BIW63" si="1580">BIU63-BIW62</f>
        <v>0</v>
      </c>
      <c r="BIX63" s="957">
        <f t="shared" ref="BIX63" si="1581">BIV63-BIX62</f>
        <v>0</v>
      </c>
      <c r="BIY63" s="957">
        <f t="shared" ref="BIY63" si="1582">BIW63-BIY62</f>
        <v>0</v>
      </c>
      <c r="BIZ63" s="957">
        <f t="shared" ref="BIZ63" si="1583">BIX63-BIZ62</f>
        <v>0</v>
      </c>
      <c r="BJA63" s="957">
        <f t="shared" ref="BJA63" si="1584">BIY63-BJA62</f>
        <v>0</v>
      </c>
      <c r="BJB63" s="957">
        <f t="shared" ref="BJB63" si="1585">BIZ63-BJB62</f>
        <v>0</v>
      </c>
      <c r="BJC63" s="957">
        <f t="shared" ref="BJC63" si="1586">BJA63-BJC62</f>
        <v>0</v>
      </c>
      <c r="BJD63" s="957">
        <f t="shared" ref="BJD63" si="1587">BJB63-BJD62</f>
        <v>0</v>
      </c>
      <c r="BJE63" s="957">
        <f t="shared" ref="BJE63" si="1588">BJC63-BJE62</f>
        <v>0</v>
      </c>
      <c r="BJF63" s="957">
        <f t="shared" ref="BJF63" si="1589">BJD63-BJF62</f>
        <v>0</v>
      </c>
      <c r="BJG63" s="957">
        <f t="shared" ref="BJG63" si="1590">BJE63-BJG62</f>
        <v>0</v>
      </c>
      <c r="BJH63" s="957">
        <f t="shared" ref="BJH63" si="1591">BJF63-BJH62</f>
        <v>0</v>
      </c>
      <c r="BJI63" s="957">
        <f t="shared" ref="BJI63" si="1592">BJG63-BJI62</f>
        <v>0</v>
      </c>
      <c r="BJJ63" s="957">
        <f t="shared" ref="BJJ63" si="1593">BJH63-BJJ62</f>
        <v>0</v>
      </c>
      <c r="BJK63" s="957">
        <f t="shared" ref="BJK63" si="1594">BJI63-BJK62</f>
        <v>0</v>
      </c>
      <c r="BJL63" s="957">
        <f t="shared" ref="BJL63" si="1595">BJJ63-BJL62</f>
        <v>0</v>
      </c>
      <c r="BJM63" s="957">
        <f t="shared" ref="BJM63" si="1596">BJK63-BJM62</f>
        <v>0</v>
      </c>
      <c r="BJN63" s="957">
        <f t="shared" ref="BJN63" si="1597">BJL63-BJN62</f>
        <v>0</v>
      </c>
      <c r="BJO63" s="957">
        <f t="shared" ref="BJO63" si="1598">BJM63-BJO62</f>
        <v>0</v>
      </c>
      <c r="BJP63" s="957">
        <f t="shared" ref="BJP63" si="1599">BJN63-BJP62</f>
        <v>0</v>
      </c>
      <c r="BJQ63" s="957">
        <f t="shared" ref="BJQ63" si="1600">BJO63-BJQ62</f>
        <v>0</v>
      </c>
      <c r="BJR63" s="957">
        <f t="shared" ref="BJR63" si="1601">BJP63-BJR62</f>
        <v>0</v>
      </c>
      <c r="BJS63" s="957">
        <f t="shared" ref="BJS63" si="1602">BJQ63-BJS62</f>
        <v>0</v>
      </c>
      <c r="BJT63" s="957">
        <f t="shared" ref="BJT63" si="1603">BJR63-BJT62</f>
        <v>0</v>
      </c>
      <c r="BJU63" s="957">
        <f t="shared" ref="BJU63" si="1604">BJS63-BJU62</f>
        <v>0</v>
      </c>
      <c r="BJV63" s="957">
        <f t="shared" ref="BJV63" si="1605">BJT63-BJV62</f>
        <v>0</v>
      </c>
      <c r="BJW63" s="957">
        <f t="shared" ref="BJW63" si="1606">BJU63-BJW62</f>
        <v>0</v>
      </c>
      <c r="BJX63" s="957">
        <f t="shared" ref="BJX63" si="1607">BJV63-BJX62</f>
        <v>0</v>
      </c>
      <c r="BJY63" s="957">
        <f t="shared" ref="BJY63" si="1608">BJW63-BJY62</f>
        <v>0</v>
      </c>
      <c r="BJZ63" s="957">
        <f t="shared" ref="BJZ63" si="1609">BJX63-BJZ62</f>
        <v>0</v>
      </c>
      <c r="BKA63" s="957">
        <f t="shared" ref="BKA63" si="1610">BJY63-BKA62</f>
        <v>0</v>
      </c>
      <c r="BKB63" s="957">
        <f t="shared" ref="BKB63" si="1611">BJZ63-BKB62</f>
        <v>0</v>
      </c>
      <c r="BKC63" s="957">
        <f t="shared" ref="BKC63" si="1612">BKA63-BKC62</f>
        <v>0</v>
      </c>
      <c r="BKD63" s="957">
        <f t="shared" ref="BKD63" si="1613">BKB63-BKD62</f>
        <v>0</v>
      </c>
      <c r="BKE63" s="957">
        <f t="shared" ref="BKE63" si="1614">BKC63-BKE62</f>
        <v>0</v>
      </c>
      <c r="BKF63" s="957">
        <f t="shared" ref="BKF63" si="1615">BKD63-BKF62</f>
        <v>0</v>
      </c>
      <c r="BKG63" s="957">
        <f t="shared" ref="BKG63" si="1616">BKE63-BKG62</f>
        <v>0</v>
      </c>
      <c r="BKH63" s="957">
        <f t="shared" ref="BKH63" si="1617">BKF63-BKH62</f>
        <v>0</v>
      </c>
      <c r="BKI63" s="957">
        <f t="shared" ref="BKI63" si="1618">BKG63-BKI62</f>
        <v>0</v>
      </c>
      <c r="BKJ63" s="957">
        <f t="shared" ref="BKJ63" si="1619">BKH63-BKJ62</f>
        <v>0</v>
      </c>
      <c r="BKK63" s="957">
        <f t="shared" ref="BKK63" si="1620">BKI63-BKK62</f>
        <v>0</v>
      </c>
      <c r="BKL63" s="957">
        <f t="shared" ref="BKL63" si="1621">BKJ63-BKL62</f>
        <v>0</v>
      </c>
      <c r="BKM63" s="957">
        <f t="shared" ref="BKM63" si="1622">BKK63-BKM62</f>
        <v>0</v>
      </c>
      <c r="BKN63" s="957">
        <f t="shared" ref="BKN63" si="1623">BKL63-BKN62</f>
        <v>0</v>
      </c>
      <c r="BKO63" s="957">
        <f t="shared" ref="BKO63" si="1624">BKM63-BKO62</f>
        <v>0</v>
      </c>
      <c r="BKP63" s="957">
        <f t="shared" ref="BKP63" si="1625">BKN63-BKP62</f>
        <v>0</v>
      </c>
      <c r="BKQ63" s="957">
        <f t="shared" ref="BKQ63" si="1626">BKO63-BKQ62</f>
        <v>0</v>
      </c>
      <c r="BKR63" s="957">
        <f t="shared" ref="BKR63" si="1627">BKP63-BKR62</f>
        <v>0</v>
      </c>
      <c r="BKS63" s="957">
        <f t="shared" ref="BKS63" si="1628">BKQ63-BKS62</f>
        <v>0</v>
      </c>
      <c r="BKT63" s="957">
        <f t="shared" ref="BKT63" si="1629">BKR63-BKT62</f>
        <v>0</v>
      </c>
      <c r="BKU63" s="957">
        <f t="shared" ref="BKU63" si="1630">BKS63-BKU62</f>
        <v>0</v>
      </c>
      <c r="BKV63" s="957">
        <f t="shared" ref="BKV63" si="1631">BKT63-BKV62</f>
        <v>0</v>
      </c>
      <c r="BKW63" s="957">
        <f t="shared" ref="BKW63" si="1632">BKU63-BKW62</f>
        <v>0</v>
      </c>
      <c r="BKX63" s="957">
        <f t="shared" ref="BKX63" si="1633">BKV63-BKX62</f>
        <v>0</v>
      </c>
      <c r="BKY63" s="957">
        <f t="shared" ref="BKY63" si="1634">BKW63-BKY62</f>
        <v>0</v>
      </c>
      <c r="BKZ63" s="957">
        <f t="shared" ref="BKZ63" si="1635">BKX63-BKZ62</f>
        <v>0</v>
      </c>
      <c r="BLA63" s="957">
        <f t="shared" ref="BLA63" si="1636">BKY63-BLA62</f>
        <v>0</v>
      </c>
      <c r="BLB63" s="957">
        <f t="shared" ref="BLB63" si="1637">BKZ63-BLB62</f>
        <v>0</v>
      </c>
      <c r="BLC63" s="957">
        <f t="shared" ref="BLC63" si="1638">BLA63-BLC62</f>
        <v>0</v>
      </c>
      <c r="BLD63" s="957">
        <f t="shared" ref="BLD63" si="1639">BLB63-BLD62</f>
        <v>0</v>
      </c>
      <c r="BLE63" s="957">
        <f t="shared" ref="BLE63" si="1640">BLC63-BLE62</f>
        <v>0</v>
      </c>
      <c r="BLF63" s="957">
        <f t="shared" ref="BLF63" si="1641">BLD63-BLF62</f>
        <v>0</v>
      </c>
      <c r="BLG63" s="957">
        <f t="shared" ref="BLG63" si="1642">BLE63-BLG62</f>
        <v>0</v>
      </c>
      <c r="BLH63" s="957">
        <f t="shared" ref="BLH63" si="1643">BLF63-BLH62</f>
        <v>0</v>
      </c>
      <c r="BLI63" s="957">
        <f t="shared" ref="BLI63" si="1644">BLG63-BLI62</f>
        <v>0</v>
      </c>
      <c r="BLJ63" s="957">
        <f t="shared" ref="BLJ63" si="1645">BLH63-BLJ62</f>
        <v>0</v>
      </c>
      <c r="BLK63" s="957">
        <f t="shared" ref="BLK63" si="1646">BLI63-BLK62</f>
        <v>0</v>
      </c>
      <c r="BLL63" s="957">
        <f t="shared" ref="BLL63" si="1647">BLJ63-BLL62</f>
        <v>0</v>
      </c>
      <c r="BLM63" s="957">
        <f t="shared" ref="BLM63" si="1648">BLK63-BLM62</f>
        <v>0</v>
      </c>
      <c r="BLN63" s="957">
        <f t="shared" ref="BLN63" si="1649">BLL63-BLN62</f>
        <v>0</v>
      </c>
      <c r="BLO63" s="957">
        <f t="shared" ref="BLO63" si="1650">BLM63-BLO62</f>
        <v>0</v>
      </c>
      <c r="BLP63" s="957">
        <f t="shared" ref="BLP63" si="1651">BLN63-BLP62</f>
        <v>0</v>
      </c>
      <c r="BLQ63" s="957">
        <f t="shared" ref="BLQ63" si="1652">BLO63-BLQ62</f>
        <v>0</v>
      </c>
      <c r="BLR63" s="957">
        <f t="shared" ref="BLR63" si="1653">BLP63-BLR62</f>
        <v>0</v>
      </c>
      <c r="BLS63" s="957">
        <f t="shared" ref="BLS63" si="1654">BLQ63-BLS62</f>
        <v>0</v>
      </c>
      <c r="BLT63" s="957">
        <f t="shared" ref="BLT63" si="1655">BLR63-BLT62</f>
        <v>0</v>
      </c>
      <c r="BLU63" s="957">
        <f t="shared" ref="BLU63" si="1656">BLS63-BLU62</f>
        <v>0</v>
      </c>
      <c r="BLV63" s="957">
        <f t="shared" ref="BLV63" si="1657">BLT63-BLV62</f>
        <v>0</v>
      </c>
      <c r="BLW63" s="957">
        <f t="shared" ref="BLW63" si="1658">BLU63-BLW62</f>
        <v>0</v>
      </c>
      <c r="BLX63" s="957">
        <f t="shared" ref="BLX63" si="1659">BLV63-BLX62</f>
        <v>0</v>
      </c>
      <c r="BLY63" s="957">
        <f t="shared" ref="BLY63" si="1660">BLW63-BLY62</f>
        <v>0</v>
      </c>
      <c r="BLZ63" s="957">
        <f t="shared" ref="BLZ63" si="1661">BLX63-BLZ62</f>
        <v>0</v>
      </c>
      <c r="BMA63" s="957">
        <f t="shared" ref="BMA63" si="1662">BLY63-BMA62</f>
        <v>0</v>
      </c>
      <c r="BMB63" s="957">
        <f t="shared" ref="BMB63" si="1663">BLZ63-BMB62</f>
        <v>0</v>
      </c>
      <c r="BMC63" s="957">
        <f t="shared" ref="BMC63" si="1664">BMA63-BMC62</f>
        <v>0</v>
      </c>
      <c r="BMD63" s="957">
        <f t="shared" ref="BMD63" si="1665">BMB63-BMD62</f>
        <v>0</v>
      </c>
      <c r="BME63" s="957">
        <f t="shared" ref="BME63" si="1666">BMC63-BME62</f>
        <v>0</v>
      </c>
      <c r="BMF63" s="957">
        <f t="shared" ref="BMF63" si="1667">BMD63-BMF62</f>
        <v>0</v>
      </c>
      <c r="BMG63" s="957">
        <f t="shared" ref="BMG63" si="1668">BME63-BMG62</f>
        <v>0</v>
      </c>
      <c r="BMH63" s="957">
        <f t="shared" ref="BMH63" si="1669">BMF63-BMH62</f>
        <v>0</v>
      </c>
      <c r="BMI63" s="957">
        <f t="shared" ref="BMI63" si="1670">BMG63-BMI62</f>
        <v>0</v>
      </c>
      <c r="BMJ63" s="957">
        <f t="shared" ref="BMJ63" si="1671">BMH63-BMJ62</f>
        <v>0</v>
      </c>
      <c r="BMK63" s="957">
        <f t="shared" ref="BMK63" si="1672">BMI63-BMK62</f>
        <v>0</v>
      </c>
      <c r="BML63" s="957">
        <f t="shared" ref="BML63" si="1673">BMJ63-BML62</f>
        <v>0</v>
      </c>
      <c r="BMM63" s="957">
        <f t="shared" ref="BMM63" si="1674">BMK63-BMM62</f>
        <v>0</v>
      </c>
      <c r="BMN63" s="957">
        <f t="shared" ref="BMN63" si="1675">BML63-BMN62</f>
        <v>0</v>
      </c>
      <c r="BMO63" s="957">
        <f t="shared" ref="BMO63" si="1676">BMM63-BMO62</f>
        <v>0</v>
      </c>
      <c r="BMP63" s="957">
        <f t="shared" ref="BMP63" si="1677">BMN63-BMP62</f>
        <v>0</v>
      </c>
      <c r="BMQ63" s="957">
        <f t="shared" ref="BMQ63" si="1678">BMO63-BMQ62</f>
        <v>0</v>
      </c>
      <c r="BMR63" s="957">
        <f t="shared" ref="BMR63" si="1679">BMP63-BMR62</f>
        <v>0</v>
      </c>
      <c r="BMS63" s="957">
        <f t="shared" ref="BMS63" si="1680">BMQ63-BMS62</f>
        <v>0</v>
      </c>
      <c r="BMT63" s="957">
        <f t="shared" ref="BMT63" si="1681">BMR63-BMT62</f>
        <v>0</v>
      </c>
      <c r="BMU63" s="957">
        <f t="shared" ref="BMU63" si="1682">BMS63-BMU62</f>
        <v>0</v>
      </c>
      <c r="BMV63" s="957">
        <f t="shared" ref="BMV63" si="1683">BMT63-BMV62</f>
        <v>0</v>
      </c>
      <c r="BMW63" s="957">
        <f t="shared" ref="BMW63" si="1684">BMU63-BMW62</f>
        <v>0</v>
      </c>
      <c r="BMX63" s="957">
        <f t="shared" ref="BMX63" si="1685">BMV63-BMX62</f>
        <v>0</v>
      </c>
      <c r="BMY63" s="957">
        <f t="shared" ref="BMY63" si="1686">BMW63-BMY62</f>
        <v>0</v>
      </c>
      <c r="BMZ63" s="957">
        <f t="shared" ref="BMZ63" si="1687">BMX63-BMZ62</f>
        <v>0</v>
      </c>
      <c r="BNA63" s="957">
        <f t="shared" ref="BNA63" si="1688">BMY63-BNA62</f>
        <v>0</v>
      </c>
      <c r="BNB63" s="957">
        <f t="shared" ref="BNB63" si="1689">BMZ63-BNB62</f>
        <v>0</v>
      </c>
      <c r="BNC63" s="957">
        <f t="shared" ref="BNC63" si="1690">BNA63-BNC62</f>
        <v>0</v>
      </c>
      <c r="BND63" s="957">
        <f t="shared" ref="BND63" si="1691">BNB63-BND62</f>
        <v>0</v>
      </c>
      <c r="BNE63" s="957">
        <f t="shared" ref="BNE63" si="1692">BNC63-BNE62</f>
        <v>0</v>
      </c>
      <c r="BNF63" s="957">
        <f t="shared" ref="BNF63" si="1693">BND63-BNF62</f>
        <v>0</v>
      </c>
      <c r="BNG63" s="957">
        <f t="shared" ref="BNG63" si="1694">BNE63-BNG62</f>
        <v>0</v>
      </c>
      <c r="BNH63" s="957">
        <f t="shared" ref="BNH63" si="1695">BNF63-BNH62</f>
        <v>0</v>
      </c>
      <c r="BNI63" s="957">
        <f t="shared" ref="BNI63" si="1696">BNG63-BNI62</f>
        <v>0</v>
      </c>
      <c r="BNJ63" s="957">
        <f t="shared" ref="BNJ63" si="1697">BNH63-BNJ62</f>
        <v>0</v>
      </c>
      <c r="BNK63" s="957">
        <f t="shared" ref="BNK63" si="1698">BNI63-BNK62</f>
        <v>0</v>
      </c>
      <c r="BNL63" s="957">
        <f t="shared" ref="BNL63" si="1699">BNJ63-BNL62</f>
        <v>0</v>
      </c>
      <c r="BNM63" s="957">
        <f t="shared" ref="BNM63" si="1700">BNK63-BNM62</f>
        <v>0</v>
      </c>
      <c r="BNN63" s="957">
        <f t="shared" ref="BNN63" si="1701">BNL63-BNN62</f>
        <v>0</v>
      </c>
      <c r="BNO63" s="957">
        <f t="shared" ref="BNO63" si="1702">BNM63-BNO62</f>
        <v>0</v>
      </c>
      <c r="BNP63" s="957">
        <f t="shared" ref="BNP63" si="1703">BNN63-BNP62</f>
        <v>0</v>
      </c>
      <c r="BNQ63" s="957">
        <f t="shared" ref="BNQ63" si="1704">BNO63-BNQ62</f>
        <v>0</v>
      </c>
      <c r="BNR63" s="957">
        <f t="shared" ref="BNR63" si="1705">BNP63-BNR62</f>
        <v>0</v>
      </c>
      <c r="BNS63" s="957">
        <f t="shared" ref="BNS63" si="1706">BNQ63-BNS62</f>
        <v>0</v>
      </c>
      <c r="BNT63" s="957">
        <f t="shared" ref="BNT63" si="1707">BNR63-BNT62</f>
        <v>0</v>
      </c>
      <c r="BNU63" s="957">
        <f t="shared" ref="BNU63" si="1708">BNS63-BNU62</f>
        <v>0</v>
      </c>
      <c r="BNV63" s="957">
        <f t="shared" ref="BNV63" si="1709">BNT63-BNV62</f>
        <v>0</v>
      </c>
      <c r="BNW63" s="957">
        <f t="shared" ref="BNW63" si="1710">BNU63-BNW62</f>
        <v>0</v>
      </c>
      <c r="BNX63" s="957">
        <f t="shared" ref="BNX63" si="1711">BNV63-BNX62</f>
        <v>0</v>
      </c>
      <c r="BNY63" s="957">
        <f t="shared" ref="BNY63" si="1712">BNW63-BNY62</f>
        <v>0</v>
      </c>
      <c r="BNZ63" s="957">
        <f t="shared" ref="BNZ63" si="1713">BNX63-BNZ62</f>
        <v>0</v>
      </c>
      <c r="BOA63" s="957">
        <f t="shared" ref="BOA63" si="1714">BNY63-BOA62</f>
        <v>0</v>
      </c>
      <c r="BOB63" s="957">
        <f t="shared" ref="BOB63" si="1715">BNZ63-BOB62</f>
        <v>0</v>
      </c>
      <c r="BOC63" s="957">
        <f t="shared" ref="BOC63" si="1716">BOA63-BOC62</f>
        <v>0</v>
      </c>
      <c r="BOD63" s="957">
        <f t="shared" ref="BOD63" si="1717">BOB63-BOD62</f>
        <v>0</v>
      </c>
      <c r="BOE63" s="957">
        <f t="shared" ref="BOE63" si="1718">BOC63-BOE62</f>
        <v>0</v>
      </c>
      <c r="BOF63" s="957">
        <f t="shared" ref="BOF63" si="1719">BOD63-BOF62</f>
        <v>0</v>
      </c>
      <c r="BOG63" s="957">
        <f t="shared" ref="BOG63" si="1720">BOE63-BOG62</f>
        <v>0</v>
      </c>
      <c r="BOH63" s="957">
        <f t="shared" ref="BOH63" si="1721">BOF63-BOH62</f>
        <v>0</v>
      </c>
      <c r="BOI63" s="957">
        <f t="shared" ref="BOI63" si="1722">BOG63-BOI62</f>
        <v>0</v>
      </c>
      <c r="BOJ63" s="957">
        <f t="shared" ref="BOJ63" si="1723">BOH63-BOJ62</f>
        <v>0</v>
      </c>
      <c r="BOK63" s="957">
        <f t="shared" ref="BOK63" si="1724">BOI63-BOK62</f>
        <v>0</v>
      </c>
      <c r="BOL63" s="957">
        <f t="shared" ref="BOL63" si="1725">BOJ63-BOL62</f>
        <v>0</v>
      </c>
      <c r="BOM63" s="957">
        <f t="shared" ref="BOM63" si="1726">BOK63-BOM62</f>
        <v>0</v>
      </c>
      <c r="BON63" s="957">
        <f t="shared" ref="BON63" si="1727">BOL63-BON62</f>
        <v>0</v>
      </c>
      <c r="BOO63" s="957">
        <f t="shared" ref="BOO63" si="1728">BOM63-BOO62</f>
        <v>0</v>
      </c>
      <c r="BOP63" s="957">
        <f t="shared" ref="BOP63" si="1729">BON63-BOP62</f>
        <v>0</v>
      </c>
      <c r="BOQ63" s="957">
        <f t="shared" ref="BOQ63" si="1730">BOO63-BOQ62</f>
        <v>0</v>
      </c>
      <c r="BOR63" s="957">
        <f t="shared" ref="BOR63" si="1731">BOP63-BOR62</f>
        <v>0</v>
      </c>
      <c r="BOS63" s="957">
        <f t="shared" ref="BOS63" si="1732">BOQ63-BOS62</f>
        <v>0</v>
      </c>
      <c r="BOT63" s="957">
        <f t="shared" ref="BOT63" si="1733">BOR63-BOT62</f>
        <v>0</v>
      </c>
      <c r="BOU63" s="957">
        <f t="shared" ref="BOU63" si="1734">BOS63-BOU62</f>
        <v>0</v>
      </c>
      <c r="BOV63" s="957">
        <f t="shared" ref="BOV63" si="1735">BOT63-BOV62</f>
        <v>0</v>
      </c>
      <c r="BOW63" s="957">
        <f t="shared" ref="BOW63" si="1736">BOU63-BOW62</f>
        <v>0</v>
      </c>
      <c r="BOX63" s="957">
        <f t="shared" ref="BOX63" si="1737">BOV63-BOX62</f>
        <v>0</v>
      </c>
      <c r="BOY63" s="957">
        <f t="shared" ref="BOY63" si="1738">BOW63-BOY62</f>
        <v>0</v>
      </c>
      <c r="BOZ63" s="957">
        <f t="shared" ref="BOZ63" si="1739">BOX63-BOZ62</f>
        <v>0</v>
      </c>
      <c r="BPA63" s="957">
        <f t="shared" ref="BPA63" si="1740">BOY63-BPA62</f>
        <v>0</v>
      </c>
      <c r="BPB63" s="957">
        <f t="shared" ref="BPB63" si="1741">BOZ63-BPB62</f>
        <v>0</v>
      </c>
      <c r="BPC63" s="957">
        <f t="shared" ref="BPC63" si="1742">BPA63-BPC62</f>
        <v>0</v>
      </c>
      <c r="BPD63" s="957">
        <f t="shared" ref="BPD63" si="1743">BPB63-BPD62</f>
        <v>0</v>
      </c>
      <c r="BPE63" s="957">
        <f t="shared" ref="BPE63" si="1744">BPC63-BPE62</f>
        <v>0</v>
      </c>
      <c r="BPF63" s="957">
        <f t="shared" ref="BPF63" si="1745">BPD63-BPF62</f>
        <v>0</v>
      </c>
      <c r="BPG63" s="957">
        <f t="shared" ref="BPG63" si="1746">BPE63-BPG62</f>
        <v>0</v>
      </c>
      <c r="BPH63" s="957">
        <f t="shared" ref="BPH63" si="1747">BPF63-BPH62</f>
        <v>0</v>
      </c>
      <c r="BPI63" s="957">
        <f t="shared" ref="BPI63" si="1748">BPG63-BPI62</f>
        <v>0</v>
      </c>
      <c r="BPJ63" s="957">
        <f t="shared" ref="BPJ63" si="1749">BPH63-BPJ62</f>
        <v>0</v>
      </c>
      <c r="BPK63" s="957">
        <f t="shared" ref="BPK63" si="1750">BPI63-BPK62</f>
        <v>0</v>
      </c>
      <c r="BPL63" s="957">
        <f t="shared" ref="BPL63" si="1751">BPJ63-BPL62</f>
        <v>0</v>
      </c>
      <c r="BPM63" s="957">
        <f t="shared" ref="BPM63" si="1752">BPK63-BPM62</f>
        <v>0</v>
      </c>
      <c r="BPN63" s="957">
        <f t="shared" ref="BPN63" si="1753">BPL63-BPN62</f>
        <v>0</v>
      </c>
      <c r="BPO63" s="957">
        <f t="shared" ref="BPO63" si="1754">BPM63-BPO62</f>
        <v>0</v>
      </c>
      <c r="BPP63" s="957">
        <f t="shared" ref="BPP63" si="1755">BPN63-BPP62</f>
        <v>0</v>
      </c>
      <c r="BPQ63" s="957">
        <f t="shared" ref="BPQ63" si="1756">BPO63-BPQ62</f>
        <v>0</v>
      </c>
      <c r="BPR63" s="957">
        <f t="shared" ref="BPR63" si="1757">BPP63-BPR62</f>
        <v>0</v>
      </c>
      <c r="BPS63" s="957">
        <f t="shared" ref="BPS63" si="1758">BPQ63-BPS62</f>
        <v>0</v>
      </c>
      <c r="BPT63" s="957">
        <f t="shared" ref="BPT63" si="1759">BPR63-BPT62</f>
        <v>0</v>
      </c>
      <c r="BPU63" s="957">
        <f t="shared" ref="BPU63" si="1760">BPS63-BPU62</f>
        <v>0</v>
      </c>
      <c r="BPV63" s="957">
        <f t="shared" ref="BPV63" si="1761">BPT63-BPV62</f>
        <v>0</v>
      </c>
      <c r="BPW63" s="957">
        <f t="shared" ref="BPW63" si="1762">BPU63-BPW62</f>
        <v>0</v>
      </c>
      <c r="BPX63" s="957">
        <f t="shared" ref="BPX63" si="1763">BPV63-BPX62</f>
        <v>0</v>
      </c>
      <c r="BPY63" s="957">
        <f t="shared" ref="BPY63" si="1764">BPW63-BPY62</f>
        <v>0</v>
      </c>
      <c r="BPZ63" s="957">
        <f t="shared" ref="BPZ63" si="1765">BPX63-BPZ62</f>
        <v>0</v>
      </c>
      <c r="BQA63" s="957">
        <f t="shared" ref="BQA63" si="1766">BPY63-BQA62</f>
        <v>0</v>
      </c>
      <c r="BQB63" s="957">
        <f t="shared" ref="BQB63" si="1767">BPZ63-BQB62</f>
        <v>0</v>
      </c>
      <c r="BQC63" s="957">
        <f t="shared" ref="BQC63" si="1768">BQA63-BQC62</f>
        <v>0</v>
      </c>
      <c r="BQD63" s="957">
        <f t="shared" ref="BQD63" si="1769">BQB63-BQD62</f>
        <v>0</v>
      </c>
      <c r="BQE63" s="957">
        <f t="shared" ref="BQE63" si="1770">BQC63-BQE62</f>
        <v>0</v>
      </c>
      <c r="BQF63" s="957">
        <f t="shared" ref="BQF63" si="1771">BQD63-BQF62</f>
        <v>0</v>
      </c>
      <c r="BQG63" s="957">
        <f t="shared" ref="BQG63" si="1772">BQE63-BQG62</f>
        <v>0</v>
      </c>
      <c r="BQH63" s="957">
        <f t="shared" ref="BQH63" si="1773">BQF63-BQH62</f>
        <v>0</v>
      </c>
      <c r="BQI63" s="957">
        <f t="shared" ref="BQI63" si="1774">BQG63-BQI62</f>
        <v>0</v>
      </c>
      <c r="BQJ63" s="957">
        <f t="shared" ref="BQJ63" si="1775">BQH63-BQJ62</f>
        <v>0</v>
      </c>
      <c r="BQK63" s="957">
        <f t="shared" ref="BQK63" si="1776">BQI63-BQK62</f>
        <v>0</v>
      </c>
      <c r="BQL63" s="957">
        <f t="shared" ref="BQL63" si="1777">BQJ63-BQL62</f>
        <v>0</v>
      </c>
      <c r="BQM63" s="957">
        <f t="shared" ref="BQM63" si="1778">BQK63-BQM62</f>
        <v>0</v>
      </c>
      <c r="BQN63" s="957">
        <f t="shared" ref="BQN63" si="1779">BQL63-BQN62</f>
        <v>0</v>
      </c>
      <c r="BQO63" s="957">
        <f t="shared" ref="BQO63" si="1780">BQM63-BQO62</f>
        <v>0</v>
      </c>
      <c r="BQP63" s="957">
        <f t="shared" ref="BQP63" si="1781">BQN63-BQP62</f>
        <v>0</v>
      </c>
      <c r="BQQ63" s="957">
        <f t="shared" ref="BQQ63" si="1782">BQO63-BQQ62</f>
        <v>0</v>
      </c>
      <c r="BQR63" s="957">
        <f t="shared" ref="BQR63" si="1783">BQP63-BQR62</f>
        <v>0</v>
      </c>
      <c r="BQS63" s="957">
        <f t="shared" ref="BQS63" si="1784">BQQ63-BQS62</f>
        <v>0</v>
      </c>
      <c r="BQT63" s="957">
        <f t="shared" ref="BQT63" si="1785">BQR63-BQT62</f>
        <v>0</v>
      </c>
      <c r="BQU63" s="957">
        <f t="shared" ref="BQU63" si="1786">BQS63-BQU62</f>
        <v>0</v>
      </c>
      <c r="BQV63" s="957">
        <f t="shared" ref="BQV63" si="1787">BQT63-BQV62</f>
        <v>0</v>
      </c>
      <c r="BQW63" s="957">
        <f t="shared" ref="BQW63" si="1788">BQU63-BQW62</f>
        <v>0</v>
      </c>
      <c r="BQX63" s="957">
        <f t="shared" ref="BQX63" si="1789">BQV63-BQX62</f>
        <v>0</v>
      </c>
      <c r="BQY63" s="957">
        <f t="shared" ref="BQY63" si="1790">BQW63-BQY62</f>
        <v>0</v>
      </c>
      <c r="BQZ63" s="957">
        <f t="shared" ref="BQZ63" si="1791">BQX63-BQZ62</f>
        <v>0</v>
      </c>
      <c r="BRA63" s="957">
        <f t="shared" ref="BRA63" si="1792">BQY63-BRA62</f>
        <v>0</v>
      </c>
      <c r="BRB63" s="957">
        <f t="shared" ref="BRB63" si="1793">BQZ63-BRB62</f>
        <v>0</v>
      </c>
      <c r="BRC63" s="957">
        <f t="shared" ref="BRC63" si="1794">BRA63-BRC62</f>
        <v>0</v>
      </c>
      <c r="BRD63" s="957">
        <f t="shared" ref="BRD63" si="1795">BRB63-BRD62</f>
        <v>0</v>
      </c>
      <c r="BRE63" s="957">
        <f t="shared" ref="BRE63" si="1796">BRC63-BRE62</f>
        <v>0</v>
      </c>
      <c r="BRF63" s="957">
        <f t="shared" ref="BRF63" si="1797">BRD63-BRF62</f>
        <v>0</v>
      </c>
      <c r="BRG63" s="957">
        <f t="shared" ref="BRG63" si="1798">BRE63-BRG62</f>
        <v>0</v>
      </c>
      <c r="BRH63" s="957">
        <f t="shared" ref="BRH63" si="1799">BRF63-BRH62</f>
        <v>0</v>
      </c>
      <c r="BRI63" s="957">
        <f t="shared" ref="BRI63" si="1800">BRG63-BRI62</f>
        <v>0</v>
      </c>
      <c r="BRJ63" s="957">
        <f t="shared" ref="BRJ63" si="1801">BRH63-BRJ62</f>
        <v>0</v>
      </c>
      <c r="BRK63" s="957">
        <f t="shared" ref="BRK63" si="1802">BRI63-BRK62</f>
        <v>0</v>
      </c>
      <c r="BRL63" s="957">
        <f t="shared" ref="BRL63" si="1803">BRJ63-BRL62</f>
        <v>0</v>
      </c>
      <c r="BRM63" s="957">
        <f t="shared" ref="BRM63" si="1804">BRK63-BRM62</f>
        <v>0</v>
      </c>
      <c r="BRN63" s="957">
        <f t="shared" ref="BRN63" si="1805">BRL63-BRN62</f>
        <v>0</v>
      </c>
      <c r="BRO63" s="957">
        <f t="shared" ref="BRO63" si="1806">BRM63-BRO62</f>
        <v>0</v>
      </c>
      <c r="BRP63" s="957">
        <f t="shared" ref="BRP63" si="1807">BRN63-BRP62</f>
        <v>0</v>
      </c>
      <c r="BRQ63" s="957">
        <f t="shared" ref="BRQ63" si="1808">BRO63-BRQ62</f>
        <v>0</v>
      </c>
      <c r="BRR63" s="957">
        <f t="shared" ref="BRR63" si="1809">BRP63-BRR62</f>
        <v>0</v>
      </c>
      <c r="BRS63" s="957">
        <f t="shared" ref="BRS63" si="1810">BRQ63-BRS62</f>
        <v>0</v>
      </c>
      <c r="BRT63" s="957">
        <f t="shared" ref="BRT63" si="1811">BRR63-BRT62</f>
        <v>0</v>
      </c>
      <c r="BRU63" s="957">
        <f t="shared" ref="BRU63" si="1812">BRS63-BRU62</f>
        <v>0</v>
      </c>
      <c r="BRV63" s="957">
        <f t="shared" ref="BRV63" si="1813">BRT63-BRV62</f>
        <v>0</v>
      </c>
      <c r="BRW63" s="957">
        <f t="shared" ref="BRW63" si="1814">BRU63-BRW62</f>
        <v>0</v>
      </c>
      <c r="BRX63" s="957">
        <f t="shared" ref="BRX63" si="1815">BRV63-BRX62</f>
        <v>0</v>
      </c>
      <c r="BRY63" s="957">
        <f t="shared" ref="BRY63" si="1816">BRW63-BRY62</f>
        <v>0</v>
      </c>
      <c r="BRZ63" s="957">
        <f t="shared" ref="BRZ63" si="1817">BRX63-BRZ62</f>
        <v>0</v>
      </c>
      <c r="BSA63" s="957">
        <f t="shared" ref="BSA63" si="1818">BRY63-BSA62</f>
        <v>0</v>
      </c>
      <c r="BSB63" s="957">
        <f t="shared" ref="BSB63" si="1819">BRZ63-BSB62</f>
        <v>0</v>
      </c>
      <c r="BSC63" s="957">
        <f t="shared" ref="BSC63" si="1820">BSA63-BSC62</f>
        <v>0</v>
      </c>
      <c r="BSD63" s="957">
        <f t="shared" ref="BSD63" si="1821">BSB63-BSD62</f>
        <v>0</v>
      </c>
      <c r="BSE63" s="957">
        <f t="shared" ref="BSE63" si="1822">BSC63-BSE62</f>
        <v>0</v>
      </c>
      <c r="BSF63" s="957">
        <f t="shared" ref="BSF63" si="1823">BSD63-BSF62</f>
        <v>0</v>
      </c>
      <c r="BSG63" s="957">
        <f t="shared" ref="BSG63" si="1824">BSE63-BSG62</f>
        <v>0</v>
      </c>
      <c r="BSH63" s="957">
        <f t="shared" ref="BSH63" si="1825">BSF63-BSH62</f>
        <v>0</v>
      </c>
      <c r="BSI63" s="957">
        <f t="shared" ref="BSI63" si="1826">BSG63-BSI62</f>
        <v>0</v>
      </c>
      <c r="BSJ63" s="957">
        <f t="shared" ref="BSJ63" si="1827">BSH63-BSJ62</f>
        <v>0</v>
      </c>
      <c r="BSK63" s="957">
        <f t="shared" ref="BSK63" si="1828">BSI63-BSK62</f>
        <v>0</v>
      </c>
      <c r="BSL63" s="957">
        <f t="shared" ref="BSL63" si="1829">BSJ63-BSL62</f>
        <v>0</v>
      </c>
      <c r="BSM63" s="957">
        <f t="shared" ref="BSM63" si="1830">BSK63-BSM62</f>
        <v>0</v>
      </c>
      <c r="BSN63" s="957">
        <f t="shared" ref="BSN63" si="1831">BSL63-BSN62</f>
        <v>0</v>
      </c>
      <c r="BSO63" s="957">
        <f t="shared" ref="BSO63" si="1832">BSM63-BSO62</f>
        <v>0</v>
      </c>
      <c r="BSP63" s="957">
        <f t="shared" ref="BSP63" si="1833">BSN63-BSP62</f>
        <v>0</v>
      </c>
      <c r="BSQ63" s="957">
        <f t="shared" ref="BSQ63" si="1834">BSO63-BSQ62</f>
        <v>0</v>
      </c>
      <c r="BSR63" s="957">
        <f t="shared" ref="BSR63" si="1835">BSP63-BSR62</f>
        <v>0</v>
      </c>
      <c r="BSS63" s="957">
        <f t="shared" ref="BSS63" si="1836">BSQ63-BSS62</f>
        <v>0</v>
      </c>
      <c r="BST63" s="957">
        <f t="shared" ref="BST63" si="1837">BSR63-BST62</f>
        <v>0</v>
      </c>
      <c r="BSU63" s="957">
        <f t="shared" ref="BSU63" si="1838">BSS63-BSU62</f>
        <v>0</v>
      </c>
      <c r="BSV63" s="957">
        <f t="shared" ref="BSV63" si="1839">BST63-BSV62</f>
        <v>0</v>
      </c>
      <c r="BSW63" s="957">
        <f t="shared" ref="BSW63" si="1840">BSU63-BSW62</f>
        <v>0</v>
      </c>
      <c r="BSX63" s="957">
        <f t="shared" ref="BSX63" si="1841">BSV63-BSX62</f>
        <v>0</v>
      </c>
      <c r="BSY63" s="957">
        <f t="shared" ref="BSY63" si="1842">BSW63-BSY62</f>
        <v>0</v>
      </c>
      <c r="BSZ63" s="957">
        <f t="shared" ref="BSZ63" si="1843">BSX63-BSZ62</f>
        <v>0</v>
      </c>
      <c r="BTA63" s="957">
        <f t="shared" ref="BTA63" si="1844">BSY63-BTA62</f>
        <v>0</v>
      </c>
      <c r="BTB63" s="957">
        <f t="shared" ref="BTB63" si="1845">BSZ63-BTB62</f>
        <v>0</v>
      </c>
      <c r="BTC63" s="957">
        <f t="shared" ref="BTC63" si="1846">BTA63-BTC62</f>
        <v>0</v>
      </c>
      <c r="BTD63" s="957">
        <f t="shared" ref="BTD63" si="1847">BTB63-BTD62</f>
        <v>0</v>
      </c>
      <c r="BTE63" s="957">
        <f t="shared" ref="BTE63" si="1848">BTC63-BTE62</f>
        <v>0</v>
      </c>
      <c r="BTF63" s="957">
        <f t="shared" ref="BTF63" si="1849">BTD63-BTF62</f>
        <v>0</v>
      </c>
      <c r="BTG63" s="957">
        <f t="shared" ref="BTG63" si="1850">BTE63-BTG62</f>
        <v>0</v>
      </c>
      <c r="BTH63" s="957">
        <f t="shared" ref="BTH63" si="1851">BTF63-BTH62</f>
        <v>0</v>
      </c>
      <c r="BTI63" s="957">
        <f t="shared" ref="BTI63" si="1852">BTG63-BTI62</f>
        <v>0</v>
      </c>
      <c r="BTJ63" s="957">
        <f t="shared" ref="BTJ63" si="1853">BTH63-BTJ62</f>
        <v>0</v>
      </c>
      <c r="BTK63" s="957">
        <f t="shared" ref="BTK63" si="1854">BTI63-BTK62</f>
        <v>0</v>
      </c>
      <c r="BTL63" s="957">
        <f t="shared" ref="BTL63" si="1855">BTJ63-BTL62</f>
        <v>0</v>
      </c>
      <c r="BTM63" s="957">
        <f t="shared" ref="BTM63" si="1856">BTK63-BTM62</f>
        <v>0</v>
      </c>
      <c r="BTN63" s="957">
        <f t="shared" ref="BTN63" si="1857">BTL63-BTN62</f>
        <v>0</v>
      </c>
      <c r="BTO63" s="957">
        <f t="shared" ref="BTO63" si="1858">BTM63-BTO62</f>
        <v>0</v>
      </c>
      <c r="BTP63" s="957">
        <f t="shared" ref="BTP63" si="1859">BTN63-BTP62</f>
        <v>0</v>
      </c>
      <c r="BTQ63" s="957">
        <f t="shared" ref="BTQ63" si="1860">BTO63-BTQ62</f>
        <v>0</v>
      </c>
      <c r="BTR63" s="957">
        <f t="shared" ref="BTR63" si="1861">BTP63-BTR62</f>
        <v>0</v>
      </c>
      <c r="BTS63" s="957">
        <f t="shared" ref="BTS63" si="1862">BTQ63-BTS62</f>
        <v>0</v>
      </c>
      <c r="BTT63" s="957">
        <f t="shared" ref="BTT63" si="1863">BTR63-BTT62</f>
        <v>0</v>
      </c>
      <c r="BTU63" s="957">
        <f t="shared" ref="BTU63" si="1864">BTS63-BTU62</f>
        <v>0</v>
      </c>
      <c r="BTV63" s="957">
        <f t="shared" ref="BTV63" si="1865">BTT63-BTV62</f>
        <v>0</v>
      </c>
      <c r="BTW63" s="957">
        <f t="shared" ref="BTW63" si="1866">BTU63-BTW62</f>
        <v>0</v>
      </c>
      <c r="BTX63" s="957">
        <f t="shared" ref="BTX63" si="1867">BTV63-BTX62</f>
        <v>0</v>
      </c>
      <c r="BTY63" s="957">
        <f t="shared" ref="BTY63" si="1868">BTW63-BTY62</f>
        <v>0</v>
      </c>
      <c r="BTZ63" s="957">
        <f t="shared" ref="BTZ63" si="1869">BTX63-BTZ62</f>
        <v>0</v>
      </c>
      <c r="BUA63" s="957">
        <f t="shared" ref="BUA63" si="1870">BTY63-BUA62</f>
        <v>0</v>
      </c>
      <c r="BUB63" s="957">
        <f t="shared" ref="BUB63" si="1871">BTZ63-BUB62</f>
        <v>0</v>
      </c>
      <c r="BUC63" s="957">
        <f t="shared" ref="BUC63" si="1872">BUA63-BUC62</f>
        <v>0</v>
      </c>
      <c r="BUD63" s="957">
        <f t="shared" ref="BUD63" si="1873">BUB63-BUD62</f>
        <v>0</v>
      </c>
      <c r="BUE63" s="957">
        <f t="shared" ref="BUE63" si="1874">BUC63-BUE62</f>
        <v>0</v>
      </c>
      <c r="BUF63" s="957">
        <f t="shared" ref="BUF63" si="1875">BUD63-BUF62</f>
        <v>0</v>
      </c>
      <c r="BUG63" s="957">
        <f t="shared" ref="BUG63" si="1876">BUE63-BUG62</f>
        <v>0</v>
      </c>
      <c r="BUH63" s="957">
        <f t="shared" ref="BUH63" si="1877">BUF63-BUH62</f>
        <v>0</v>
      </c>
      <c r="BUI63" s="957">
        <f t="shared" ref="BUI63" si="1878">BUG63-BUI62</f>
        <v>0</v>
      </c>
      <c r="BUJ63" s="957">
        <f t="shared" ref="BUJ63" si="1879">BUH63-BUJ62</f>
        <v>0</v>
      </c>
      <c r="BUK63" s="957">
        <f t="shared" ref="BUK63" si="1880">BUI63-BUK62</f>
        <v>0</v>
      </c>
      <c r="BUL63" s="957">
        <f t="shared" ref="BUL63" si="1881">BUJ63-BUL62</f>
        <v>0</v>
      </c>
      <c r="BUM63" s="957">
        <f t="shared" ref="BUM63" si="1882">BUK63-BUM62</f>
        <v>0</v>
      </c>
      <c r="BUN63" s="957">
        <f t="shared" ref="BUN63" si="1883">BUL63-BUN62</f>
        <v>0</v>
      </c>
      <c r="BUO63" s="957">
        <f t="shared" ref="BUO63" si="1884">BUM63-BUO62</f>
        <v>0</v>
      </c>
      <c r="BUP63" s="957">
        <f t="shared" ref="BUP63" si="1885">BUN63-BUP62</f>
        <v>0</v>
      </c>
      <c r="BUQ63" s="957">
        <f t="shared" ref="BUQ63" si="1886">BUO63-BUQ62</f>
        <v>0</v>
      </c>
      <c r="BUR63" s="957">
        <f t="shared" ref="BUR63" si="1887">BUP63-BUR62</f>
        <v>0</v>
      </c>
      <c r="BUS63" s="957">
        <f t="shared" ref="BUS63" si="1888">BUQ63-BUS62</f>
        <v>0</v>
      </c>
      <c r="BUT63" s="957">
        <f t="shared" ref="BUT63" si="1889">BUR63-BUT62</f>
        <v>0</v>
      </c>
      <c r="BUU63" s="957">
        <f t="shared" ref="BUU63" si="1890">BUS63-BUU62</f>
        <v>0</v>
      </c>
      <c r="BUV63" s="957">
        <f t="shared" ref="BUV63" si="1891">BUT63-BUV62</f>
        <v>0</v>
      </c>
      <c r="BUW63" s="957">
        <f t="shared" ref="BUW63" si="1892">BUU63-BUW62</f>
        <v>0</v>
      </c>
      <c r="BUX63" s="957">
        <f t="shared" ref="BUX63" si="1893">BUV63-BUX62</f>
        <v>0</v>
      </c>
      <c r="BUY63" s="957">
        <f t="shared" ref="BUY63" si="1894">BUW63-BUY62</f>
        <v>0</v>
      </c>
      <c r="BUZ63" s="957">
        <f t="shared" ref="BUZ63" si="1895">BUX63-BUZ62</f>
        <v>0</v>
      </c>
      <c r="BVA63" s="957">
        <f t="shared" ref="BVA63" si="1896">BUY63-BVA62</f>
        <v>0</v>
      </c>
      <c r="BVB63" s="957">
        <f t="shared" ref="BVB63" si="1897">BUZ63-BVB62</f>
        <v>0</v>
      </c>
      <c r="BVC63" s="957">
        <f t="shared" ref="BVC63" si="1898">BVA63-BVC62</f>
        <v>0</v>
      </c>
      <c r="BVD63" s="957">
        <f t="shared" ref="BVD63" si="1899">BVB63-BVD62</f>
        <v>0</v>
      </c>
      <c r="BVE63" s="957">
        <f t="shared" ref="BVE63" si="1900">BVC63-BVE62</f>
        <v>0</v>
      </c>
      <c r="BVF63" s="957">
        <f t="shared" ref="BVF63" si="1901">BVD63-BVF62</f>
        <v>0</v>
      </c>
      <c r="BVG63" s="957">
        <f t="shared" ref="BVG63" si="1902">BVE63-BVG62</f>
        <v>0</v>
      </c>
      <c r="BVH63" s="957">
        <f t="shared" ref="BVH63" si="1903">BVF63-BVH62</f>
        <v>0</v>
      </c>
      <c r="BVI63" s="957">
        <f t="shared" ref="BVI63" si="1904">BVG63-BVI62</f>
        <v>0</v>
      </c>
      <c r="BVJ63" s="957">
        <f t="shared" ref="BVJ63" si="1905">BVH63-BVJ62</f>
        <v>0</v>
      </c>
      <c r="BVK63" s="957">
        <f t="shared" ref="BVK63" si="1906">BVI63-BVK62</f>
        <v>0</v>
      </c>
      <c r="BVL63" s="957">
        <f t="shared" ref="BVL63" si="1907">BVJ63-BVL62</f>
        <v>0</v>
      </c>
      <c r="BVM63" s="957">
        <f t="shared" ref="BVM63" si="1908">BVK63-BVM62</f>
        <v>0</v>
      </c>
      <c r="BVN63" s="957">
        <f t="shared" ref="BVN63" si="1909">BVL63-BVN62</f>
        <v>0</v>
      </c>
      <c r="BVO63" s="957">
        <f t="shared" ref="BVO63" si="1910">BVM63-BVO62</f>
        <v>0</v>
      </c>
      <c r="BVP63" s="957">
        <f t="shared" ref="BVP63" si="1911">BVN63-BVP62</f>
        <v>0</v>
      </c>
      <c r="BVQ63" s="957">
        <f t="shared" ref="BVQ63" si="1912">BVO63-BVQ62</f>
        <v>0</v>
      </c>
      <c r="BVR63" s="957">
        <f t="shared" ref="BVR63" si="1913">BVP63-BVR62</f>
        <v>0</v>
      </c>
      <c r="BVS63" s="957">
        <f t="shared" ref="BVS63" si="1914">BVQ63-BVS62</f>
        <v>0</v>
      </c>
      <c r="BVT63" s="957">
        <f t="shared" ref="BVT63" si="1915">BVR63-BVT62</f>
        <v>0</v>
      </c>
      <c r="BVU63" s="957">
        <f t="shared" ref="BVU63" si="1916">BVS63-BVU62</f>
        <v>0</v>
      </c>
      <c r="BVV63" s="957">
        <f t="shared" ref="BVV63" si="1917">BVT63-BVV62</f>
        <v>0</v>
      </c>
      <c r="BVW63" s="957">
        <f t="shared" ref="BVW63" si="1918">BVU63-BVW62</f>
        <v>0</v>
      </c>
      <c r="BVX63" s="957">
        <f t="shared" ref="BVX63" si="1919">BVV63-BVX62</f>
        <v>0</v>
      </c>
      <c r="BVY63" s="957">
        <f t="shared" ref="BVY63" si="1920">BVW63-BVY62</f>
        <v>0</v>
      </c>
      <c r="BVZ63" s="957">
        <f t="shared" ref="BVZ63" si="1921">BVX63-BVZ62</f>
        <v>0</v>
      </c>
      <c r="BWA63" s="957">
        <f t="shared" ref="BWA63" si="1922">BVY63-BWA62</f>
        <v>0</v>
      </c>
      <c r="BWB63" s="957">
        <f t="shared" ref="BWB63" si="1923">BVZ63-BWB62</f>
        <v>0</v>
      </c>
      <c r="BWC63" s="957">
        <f t="shared" ref="BWC63" si="1924">BWA63-BWC62</f>
        <v>0</v>
      </c>
      <c r="BWD63" s="957">
        <f t="shared" ref="BWD63" si="1925">BWB63-BWD62</f>
        <v>0</v>
      </c>
      <c r="BWE63" s="957">
        <f t="shared" ref="BWE63" si="1926">BWC63-BWE62</f>
        <v>0</v>
      </c>
      <c r="BWF63" s="957">
        <f t="shared" ref="BWF63" si="1927">BWD63-BWF62</f>
        <v>0</v>
      </c>
      <c r="BWG63" s="957">
        <f t="shared" ref="BWG63" si="1928">BWE63-BWG62</f>
        <v>0</v>
      </c>
      <c r="BWH63" s="957">
        <f t="shared" ref="BWH63" si="1929">BWF63-BWH62</f>
        <v>0</v>
      </c>
      <c r="BWI63" s="957">
        <f t="shared" ref="BWI63" si="1930">BWG63-BWI62</f>
        <v>0</v>
      </c>
      <c r="BWJ63" s="957">
        <f t="shared" ref="BWJ63" si="1931">BWH63-BWJ62</f>
        <v>0</v>
      </c>
      <c r="BWK63" s="957">
        <f t="shared" ref="BWK63" si="1932">BWI63-BWK62</f>
        <v>0</v>
      </c>
      <c r="BWL63" s="957">
        <f t="shared" ref="BWL63" si="1933">BWJ63-BWL62</f>
        <v>0</v>
      </c>
      <c r="BWM63" s="957">
        <f t="shared" ref="BWM63" si="1934">BWK63-BWM62</f>
        <v>0</v>
      </c>
      <c r="BWN63" s="957">
        <f t="shared" ref="BWN63" si="1935">BWL63-BWN62</f>
        <v>0</v>
      </c>
      <c r="BWO63" s="957">
        <f t="shared" ref="BWO63" si="1936">BWM63-BWO62</f>
        <v>0</v>
      </c>
      <c r="BWP63" s="957">
        <f t="shared" ref="BWP63" si="1937">BWN63-BWP62</f>
        <v>0</v>
      </c>
      <c r="BWQ63" s="957">
        <f t="shared" ref="BWQ63" si="1938">BWO63-BWQ62</f>
        <v>0</v>
      </c>
      <c r="BWR63" s="957">
        <f t="shared" ref="BWR63" si="1939">BWP63-BWR62</f>
        <v>0</v>
      </c>
      <c r="BWS63" s="957">
        <f t="shared" ref="BWS63" si="1940">BWQ63-BWS62</f>
        <v>0</v>
      </c>
      <c r="BWT63" s="957">
        <f t="shared" ref="BWT63" si="1941">BWR63-BWT62</f>
        <v>0</v>
      </c>
      <c r="BWU63" s="957">
        <f t="shared" ref="BWU63" si="1942">BWS63-BWU62</f>
        <v>0</v>
      </c>
      <c r="BWV63" s="957">
        <f t="shared" ref="BWV63" si="1943">BWT63-BWV62</f>
        <v>0</v>
      </c>
      <c r="BWW63" s="957">
        <f t="shared" ref="BWW63" si="1944">BWU63-BWW62</f>
        <v>0</v>
      </c>
      <c r="BWX63" s="957">
        <f t="shared" ref="BWX63" si="1945">BWV63-BWX62</f>
        <v>0</v>
      </c>
      <c r="BWY63" s="957">
        <f t="shared" ref="BWY63" si="1946">BWW63-BWY62</f>
        <v>0</v>
      </c>
      <c r="BWZ63" s="957">
        <f t="shared" ref="BWZ63" si="1947">BWX63-BWZ62</f>
        <v>0</v>
      </c>
      <c r="BXA63" s="957">
        <f t="shared" ref="BXA63" si="1948">BWY63-BXA62</f>
        <v>0</v>
      </c>
      <c r="BXB63" s="957">
        <f t="shared" ref="BXB63" si="1949">BWZ63-BXB62</f>
        <v>0</v>
      </c>
      <c r="BXC63" s="957">
        <f t="shared" ref="BXC63" si="1950">BXA63-BXC62</f>
        <v>0</v>
      </c>
      <c r="BXD63" s="957">
        <f t="shared" ref="BXD63" si="1951">BXB63-BXD62</f>
        <v>0</v>
      </c>
      <c r="BXE63" s="957">
        <f t="shared" ref="BXE63" si="1952">BXC63-BXE62</f>
        <v>0</v>
      </c>
      <c r="BXF63" s="957">
        <f t="shared" ref="BXF63" si="1953">BXD63-BXF62</f>
        <v>0</v>
      </c>
      <c r="BXG63" s="957">
        <f t="shared" ref="BXG63" si="1954">BXE63-BXG62</f>
        <v>0</v>
      </c>
      <c r="BXH63" s="957">
        <f t="shared" ref="BXH63" si="1955">BXF63-BXH62</f>
        <v>0</v>
      </c>
      <c r="BXI63" s="957">
        <f t="shared" ref="BXI63" si="1956">BXG63-BXI62</f>
        <v>0</v>
      </c>
      <c r="BXJ63" s="957">
        <f t="shared" ref="BXJ63" si="1957">BXH63-BXJ62</f>
        <v>0</v>
      </c>
      <c r="BXK63" s="957">
        <f t="shared" ref="BXK63" si="1958">BXI63-BXK62</f>
        <v>0</v>
      </c>
      <c r="BXL63" s="957">
        <f t="shared" ref="BXL63" si="1959">BXJ63-BXL62</f>
        <v>0</v>
      </c>
      <c r="BXM63" s="957">
        <f t="shared" ref="BXM63" si="1960">BXK63-BXM62</f>
        <v>0</v>
      </c>
      <c r="BXN63" s="957">
        <f t="shared" ref="BXN63" si="1961">BXL63-BXN62</f>
        <v>0</v>
      </c>
      <c r="BXO63" s="957">
        <f t="shared" ref="BXO63" si="1962">BXM63-BXO62</f>
        <v>0</v>
      </c>
      <c r="BXP63" s="957">
        <f t="shared" ref="BXP63" si="1963">BXN63-BXP62</f>
        <v>0</v>
      </c>
      <c r="BXQ63" s="957">
        <f t="shared" ref="BXQ63" si="1964">BXO63-BXQ62</f>
        <v>0</v>
      </c>
      <c r="BXR63" s="957">
        <f t="shared" ref="BXR63" si="1965">BXP63-BXR62</f>
        <v>0</v>
      </c>
      <c r="BXS63" s="957">
        <f t="shared" ref="BXS63" si="1966">BXQ63-BXS62</f>
        <v>0</v>
      </c>
      <c r="BXT63" s="957">
        <f t="shared" ref="BXT63" si="1967">BXR63-BXT62</f>
        <v>0</v>
      </c>
      <c r="BXU63" s="957">
        <f t="shared" ref="BXU63" si="1968">BXS63-BXU62</f>
        <v>0</v>
      </c>
      <c r="BXV63" s="957">
        <f t="shared" ref="BXV63" si="1969">BXT63-BXV62</f>
        <v>0</v>
      </c>
      <c r="BXW63" s="957">
        <f t="shared" ref="BXW63" si="1970">BXU63-BXW62</f>
        <v>0</v>
      </c>
      <c r="BXX63" s="957">
        <f t="shared" ref="BXX63" si="1971">BXV63-BXX62</f>
        <v>0</v>
      </c>
      <c r="BXY63" s="957">
        <f t="shared" ref="BXY63" si="1972">BXW63-BXY62</f>
        <v>0</v>
      </c>
      <c r="BXZ63" s="957">
        <f t="shared" ref="BXZ63" si="1973">BXX63-BXZ62</f>
        <v>0</v>
      </c>
      <c r="BYA63" s="957">
        <f t="shared" ref="BYA63" si="1974">BXY63-BYA62</f>
        <v>0</v>
      </c>
      <c r="BYB63" s="957">
        <f t="shared" ref="BYB63" si="1975">BXZ63-BYB62</f>
        <v>0</v>
      </c>
      <c r="BYC63" s="957">
        <f t="shared" ref="BYC63" si="1976">BYA63-BYC62</f>
        <v>0</v>
      </c>
      <c r="BYD63" s="957">
        <f t="shared" ref="BYD63" si="1977">BYB63-BYD62</f>
        <v>0</v>
      </c>
      <c r="BYE63" s="957">
        <f t="shared" ref="BYE63" si="1978">BYC63-BYE62</f>
        <v>0</v>
      </c>
      <c r="BYF63" s="957">
        <f t="shared" ref="BYF63" si="1979">BYD63-BYF62</f>
        <v>0</v>
      </c>
      <c r="BYG63" s="957">
        <f t="shared" ref="BYG63" si="1980">BYE63-BYG62</f>
        <v>0</v>
      </c>
      <c r="BYH63" s="957">
        <f t="shared" ref="BYH63" si="1981">BYF63-BYH62</f>
        <v>0</v>
      </c>
      <c r="BYI63" s="957">
        <f t="shared" ref="BYI63" si="1982">BYG63-BYI62</f>
        <v>0</v>
      </c>
      <c r="BYJ63" s="957">
        <f t="shared" ref="BYJ63" si="1983">BYH63-BYJ62</f>
        <v>0</v>
      </c>
      <c r="BYK63" s="957">
        <f t="shared" ref="BYK63" si="1984">BYI63-BYK62</f>
        <v>0</v>
      </c>
      <c r="BYL63" s="957">
        <f t="shared" ref="BYL63" si="1985">BYJ63-BYL62</f>
        <v>0</v>
      </c>
      <c r="BYM63" s="957">
        <f t="shared" ref="BYM63" si="1986">BYK63-BYM62</f>
        <v>0</v>
      </c>
      <c r="BYN63" s="957">
        <f t="shared" ref="BYN63" si="1987">BYL63-BYN62</f>
        <v>0</v>
      </c>
      <c r="BYO63" s="957">
        <f t="shared" ref="BYO63" si="1988">BYM63-BYO62</f>
        <v>0</v>
      </c>
      <c r="BYP63" s="957">
        <f t="shared" ref="BYP63" si="1989">BYN63-BYP62</f>
        <v>0</v>
      </c>
      <c r="BYQ63" s="957">
        <f t="shared" ref="BYQ63" si="1990">BYO63-BYQ62</f>
        <v>0</v>
      </c>
      <c r="BYR63" s="957">
        <f t="shared" ref="BYR63" si="1991">BYP63-BYR62</f>
        <v>0</v>
      </c>
      <c r="BYS63" s="957">
        <f t="shared" ref="BYS63" si="1992">BYQ63-BYS62</f>
        <v>0</v>
      </c>
      <c r="BYT63" s="957">
        <f t="shared" ref="BYT63" si="1993">BYR63-BYT62</f>
        <v>0</v>
      </c>
      <c r="BYU63" s="957">
        <f t="shared" ref="BYU63" si="1994">BYS63-BYU62</f>
        <v>0</v>
      </c>
      <c r="BYV63" s="957">
        <f t="shared" ref="BYV63" si="1995">BYT63-BYV62</f>
        <v>0</v>
      </c>
      <c r="BYW63" s="957">
        <f t="shared" ref="BYW63" si="1996">BYU63-BYW62</f>
        <v>0</v>
      </c>
      <c r="BYX63" s="957">
        <f t="shared" ref="BYX63" si="1997">BYV63-BYX62</f>
        <v>0</v>
      </c>
      <c r="BYY63" s="957">
        <f t="shared" ref="BYY63" si="1998">BYW63-BYY62</f>
        <v>0</v>
      </c>
      <c r="BYZ63" s="957">
        <f t="shared" ref="BYZ63" si="1999">BYX63-BYZ62</f>
        <v>0</v>
      </c>
      <c r="BZA63" s="957">
        <f t="shared" ref="BZA63" si="2000">BYY63-BZA62</f>
        <v>0</v>
      </c>
      <c r="BZB63" s="957">
        <f t="shared" ref="BZB63" si="2001">BYZ63-BZB62</f>
        <v>0</v>
      </c>
      <c r="BZC63" s="957">
        <f t="shared" ref="BZC63" si="2002">BZA63-BZC62</f>
        <v>0</v>
      </c>
      <c r="BZD63" s="957">
        <f t="shared" ref="BZD63" si="2003">BZB63-BZD62</f>
        <v>0</v>
      </c>
      <c r="BZE63" s="957">
        <f t="shared" ref="BZE63" si="2004">BZC63-BZE62</f>
        <v>0</v>
      </c>
      <c r="BZF63" s="957">
        <f t="shared" ref="BZF63" si="2005">BZD63-BZF62</f>
        <v>0</v>
      </c>
      <c r="BZG63" s="957">
        <f t="shared" ref="BZG63" si="2006">BZE63-BZG62</f>
        <v>0</v>
      </c>
      <c r="BZH63" s="957">
        <f t="shared" ref="BZH63" si="2007">BZF63-BZH62</f>
        <v>0</v>
      </c>
      <c r="BZI63" s="957">
        <f t="shared" ref="BZI63" si="2008">BZG63-BZI62</f>
        <v>0</v>
      </c>
      <c r="BZJ63" s="957">
        <f t="shared" ref="BZJ63" si="2009">BZH63-BZJ62</f>
        <v>0</v>
      </c>
      <c r="BZK63" s="957">
        <f t="shared" ref="BZK63" si="2010">BZI63-BZK62</f>
        <v>0</v>
      </c>
      <c r="BZL63" s="957">
        <f t="shared" ref="BZL63" si="2011">BZJ63-BZL62</f>
        <v>0</v>
      </c>
      <c r="BZM63" s="957">
        <f t="shared" ref="BZM63" si="2012">BZK63-BZM62</f>
        <v>0</v>
      </c>
      <c r="BZN63" s="957">
        <f t="shared" ref="BZN63" si="2013">BZL63-BZN62</f>
        <v>0</v>
      </c>
      <c r="BZO63" s="957">
        <f t="shared" ref="BZO63" si="2014">BZM63-BZO62</f>
        <v>0</v>
      </c>
      <c r="BZP63" s="957">
        <f t="shared" ref="BZP63" si="2015">BZN63-BZP62</f>
        <v>0</v>
      </c>
      <c r="BZQ63" s="957">
        <f t="shared" ref="BZQ63" si="2016">BZO63-BZQ62</f>
        <v>0</v>
      </c>
      <c r="BZR63" s="957">
        <f t="shared" ref="BZR63" si="2017">BZP63-BZR62</f>
        <v>0</v>
      </c>
      <c r="BZS63" s="957">
        <f t="shared" ref="BZS63" si="2018">BZQ63-BZS62</f>
        <v>0</v>
      </c>
      <c r="BZT63" s="957">
        <f t="shared" ref="BZT63" si="2019">BZR63-BZT62</f>
        <v>0</v>
      </c>
      <c r="BZU63" s="957">
        <f t="shared" ref="BZU63" si="2020">BZS63-BZU62</f>
        <v>0</v>
      </c>
      <c r="BZV63" s="957">
        <f t="shared" ref="BZV63" si="2021">BZT63-BZV62</f>
        <v>0</v>
      </c>
      <c r="BZW63" s="957">
        <f t="shared" ref="BZW63" si="2022">BZU63-BZW62</f>
        <v>0</v>
      </c>
      <c r="BZX63" s="957">
        <f t="shared" ref="BZX63" si="2023">BZV63-BZX62</f>
        <v>0</v>
      </c>
      <c r="BZY63" s="957">
        <f t="shared" ref="BZY63" si="2024">BZW63-BZY62</f>
        <v>0</v>
      </c>
      <c r="BZZ63" s="957">
        <f t="shared" ref="BZZ63" si="2025">BZX63-BZZ62</f>
        <v>0</v>
      </c>
      <c r="CAA63" s="957">
        <f t="shared" ref="CAA63" si="2026">BZY63-CAA62</f>
        <v>0</v>
      </c>
      <c r="CAB63" s="957">
        <f t="shared" ref="CAB63" si="2027">BZZ63-CAB62</f>
        <v>0</v>
      </c>
      <c r="CAC63" s="957">
        <f t="shared" ref="CAC63" si="2028">CAA63-CAC62</f>
        <v>0</v>
      </c>
      <c r="CAD63" s="957">
        <f t="shared" ref="CAD63" si="2029">CAB63-CAD62</f>
        <v>0</v>
      </c>
      <c r="CAE63" s="957">
        <f t="shared" ref="CAE63" si="2030">CAC63-CAE62</f>
        <v>0</v>
      </c>
      <c r="CAF63" s="957">
        <f t="shared" ref="CAF63" si="2031">CAD63-CAF62</f>
        <v>0</v>
      </c>
      <c r="CAG63" s="957">
        <f t="shared" ref="CAG63" si="2032">CAE63-CAG62</f>
        <v>0</v>
      </c>
      <c r="CAH63" s="957">
        <f t="shared" ref="CAH63" si="2033">CAF63-CAH62</f>
        <v>0</v>
      </c>
      <c r="CAI63" s="957">
        <f t="shared" ref="CAI63" si="2034">CAG63-CAI62</f>
        <v>0</v>
      </c>
      <c r="CAJ63" s="957">
        <f t="shared" ref="CAJ63" si="2035">CAH63-CAJ62</f>
        <v>0</v>
      </c>
      <c r="CAK63" s="957">
        <f t="shared" ref="CAK63" si="2036">CAI63-CAK62</f>
        <v>0</v>
      </c>
      <c r="CAL63" s="957">
        <f t="shared" ref="CAL63" si="2037">CAJ63-CAL62</f>
        <v>0</v>
      </c>
      <c r="CAM63" s="957">
        <f t="shared" ref="CAM63" si="2038">CAK63-CAM62</f>
        <v>0</v>
      </c>
      <c r="CAN63" s="957">
        <f t="shared" ref="CAN63" si="2039">CAL63-CAN62</f>
        <v>0</v>
      </c>
      <c r="CAO63" s="957">
        <f t="shared" ref="CAO63" si="2040">CAM63-CAO62</f>
        <v>0</v>
      </c>
      <c r="CAP63" s="957">
        <f t="shared" ref="CAP63" si="2041">CAN63-CAP62</f>
        <v>0</v>
      </c>
      <c r="CAQ63" s="957">
        <f t="shared" ref="CAQ63" si="2042">CAO63-CAQ62</f>
        <v>0</v>
      </c>
      <c r="CAR63" s="957">
        <f t="shared" ref="CAR63" si="2043">CAP63-CAR62</f>
        <v>0</v>
      </c>
      <c r="CAS63" s="957">
        <f t="shared" ref="CAS63" si="2044">CAQ63-CAS62</f>
        <v>0</v>
      </c>
      <c r="CAT63" s="957">
        <f t="shared" ref="CAT63" si="2045">CAR63-CAT62</f>
        <v>0</v>
      </c>
      <c r="CAU63" s="957">
        <f t="shared" ref="CAU63" si="2046">CAS63-CAU62</f>
        <v>0</v>
      </c>
      <c r="CAV63" s="957">
        <f t="shared" ref="CAV63" si="2047">CAT63-CAV62</f>
        <v>0</v>
      </c>
      <c r="CAW63" s="957">
        <f t="shared" ref="CAW63" si="2048">CAU63-CAW62</f>
        <v>0</v>
      </c>
      <c r="CAX63" s="957">
        <f t="shared" ref="CAX63" si="2049">CAV63-CAX62</f>
        <v>0</v>
      </c>
      <c r="CAY63" s="957">
        <f t="shared" ref="CAY63" si="2050">CAW63-CAY62</f>
        <v>0</v>
      </c>
      <c r="CAZ63" s="957">
        <f t="shared" ref="CAZ63" si="2051">CAX63-CAZ62</f>
        <v>0</v>
      </c>
      <c r="CBA63" s="957">
        <f t="shared" ref="CBA63" si="2052">CAY63-CBA62</f>
        <v>0</v>
      </c>
      <c r="CBB63" s="957">
        <f t="shared" ref="CBB63" si="2053">CAZ63-CBB62</f>
        <v>0</v>
      </c>
      <c r="CBC63" s="957">
        <f t="shared" ref="CBC63" si="2054">CBA63-CBC62</f>
        <v>0</v>
      </c>
      <c r="CBD63" s="957">
        <f t="shared" ref="CBD63" si="2055">CBB63-CBD62</f>
        <v>0</v>
      </c>
      <c r="CBE63" s="957">
        <f t="shared" ref="CBE63" si="2056">CBC63-CBE62</f>
        <v>0</v>
      </c>
      <c r="CBF63" s="957">
        <f t="shared" ref="CBF63" si="2057">CBD63-CBF62</f>
        <v>0</v>
      </c>
      <c r="CBG63" s="957">
        <f t="shared" ref="CBG63" si="2058">CBE63-CBG62</f>
        <v>0</v>
      </c>
      <c r="CBH63" s="957">
        <f t="shared" ref="CBH63" si="2059">CBF63-CBH62</f>
        <v>0</v>
      </c>
      <c r="CBI63" s="957">
        <f t="shared" ref="CBI63" si="2060">CBG63-CBI62</f>
        <v>0</v>
      </c>
      <c r="CBJ63" s="957">
        <f t="shared" ref="CBJ63" si="2061">CBH63-CBJ62</f>
        <v>0</v>
      </c>
      <c r="CBK63" s="957">
        <f t="shared" ref="CBK63" si="2062">CBI63-CBK62</f>
        <v>0</v>
      </c>
      <c r="CBL63" s="957">
        <f t="shared" ref="CBL63" si="2063">CBJ63-CBL62</f>
        <v>0</v>
      </c>
      <c r="CBM63" s="957">
        <f t="shared" ref="CBM63" si="2064">CBK63-CBM62</f>
        <v>0</v>
      </c>
      <c r="CBN63" s="957">
        <f t="shared" ref="CBN63" si="2065">CBL63-CBN62</f>
        <v>0</v>
      </c>
      <c r="CBO63" s="957">
        <f t="shared" ref="CBO63" si="2066">CBM63-CBO62</f>
        <v>0</v>
      </c>
      <c r="CBP63" s="957">
        <f t="shared" ref="CBP63" si="2067">CBN63-CBP62</f>
        <v>0</v>
      </c>
      <c r="CBQ63" s="957">
        <f t="shared" ref="CBQ63" si="2068">CBO63-CBQ62</f>
        <v>0</v>
      </c>
      <c r="CBR63" s="957">
        <f t="shared" ref="CBR63" si="2069">CBP63-CBR62</f>
        <v>0</v>
      </c>
      <c r="CBS63" s="957">
        <f t="shared" ref="CBS63" si="2070">CBQ63-CBS62</f>
        <v>0</v>
      </c>
      <c r="CBT63" s="957">
        <f t="shared" ref="CBT63" si="2071">CBR63-CBT62</f>
        <v>0</v>
      </c>
      <c r="CBU63" s="957">
        <f t="shared" ref="CBU63" si="2072">CBS63-CBU62</f>
        <v>0</v>
      </c>
      <c r="CBV63" s="957">
        <f t="shared" ref="CBV63" si="2073">CBT63-CBV62</f>
        <v>0</v>
      </c>
      <c r="CBW63" s="957">
        <f t="shared" ref="CBW63" si="2074">CBU63-CBW62</f>
        <v>0</v>
      </c>
      <c r="CBX63" s="957">
        <f t="shared" ref="CBX63" si="2075">CBV63-CBX62</f>
        <v>0</v>
      </c>
      <c r="CBY63" s="957">
        <f t="shared" ref="CBY63" si="2076">CBW63-CBY62</f>
        <v>0</v>
      </c>
      <c r="CBZ63" s="957">
        <f t="shared" ref="CBZ63" si="2077">CBX63-CBZ62</f>
        <v>0</v>
      </c>
      <c r="CCA63" s="957">
        <f t="shared" ref="CCA63" si="2078">CBY63-CCA62</f>
        <v>0</v>
      </c>
      <c r="CCB63" s="957">
        <f t="shared" ref="CCB63" si="2079">CBZ63-CCB62</f>
        <v>0</v>
      </c>
      <c r="CCC63" s="957">
        <f t="shared" ref="CCC63" si="2080">CCA63-CCC62</f>
        <v>0</v>
      </c>
      <c r="CCD63" s="957">
        <f t="shared" ref="CCD63" si="2081">CCB63-CCD62</f>
        <v>0</v>
      </c>
      <c r="CCE63" s="957">
        <f t="shared" ref="CCE63" si="2082">CCC63-CCE62</f>
        <v>0</v>
      </c>
      <c r="CCF63" s="957">
        <f t="shared" ref="CCF63" si="2083">CCD63-CCF62</f>
        <v>0</v>
      </c>
      <c r="CCG63" s="957">
        <f t="shared" ref="CCG63" si="2084">CCE63-CCG62</f>
        <v>0</v>
      </c>
      <c r="CCH63" s="957">
        <f t="shared" ref="CCH63" si="2085">CCF63-CCH62</f>
        <v>0</v>
      </c>
      <c r="CCI63" s="957">
        <f t="shared" ref="CCI63" si="2086">CCG63-CCI62</f>
        <v>0</v>
      </c>
      <c r="CCJ63" s="957">
        <f t="shared" ref="CCJ63" si="2087">CCH63-CCJ62</f>
        <v>0</v>
      </c>
      <c r="CCK63" s="957">
        <f t="shared" ref="CCK63" si="2088">CCI63-CCK62</f>
        <v>0</v>
      </c>
      <c r="CCL63" s="957">
        <f t="shared" ref="CCL63" si="2089">CCJ63-CCL62</f>
        <v>0</v>
      </c>
      <c r="CCM63" s="957">
        <f t="shared" ref="CCM63" si="2090">CCK63-CCM62</f>
        <v>0</v>
      </c>
      <c r="CCN63" s="957">
        <f t="shared" ref="CCN63" si="2091">CCL63-CCN62</f>
        <v>0</v>
      </c>
      <c r="CCO63" s="957">
        <f t="shared" ref="CCO63" si="2092">CCM63-CCO62</f>
        <v>0</v>
      </c>
      <c r="CCP63" s="957">
        <f t="shared" ref="CCP63" si="2093">CCN63-CCP62</f>
        <v>0</v>
      </c>
      <c r="CCQ63" s="957">
        <f t="shared" ref="CCQ63" si="2094">CCO63-CCQ62</f>
        <v>0</v>
      </c>
      <c r="CCR63" s="957">
        <f t="shared" ref="CCR63" si="2095">CCP63-CCR62</f>
        <v>0</v>
      </c>
      <c r="CCS63" s="957">
        <f t="shared" ref="CCS63" si="2096">CCQ63-CCS62</f>
        <v>0</v>
      </c>
      <c r="CCT63" s="957">
        <f t="shared" ref="CCT63" si="2097">CCR63-CCT62</f>
        <v>0</v>
      </c>
      <c r="CCU63" s="957">
        <f t="shared" ref="CCU63" si="2098">CCS63-CCU62</f>
        <v>0</v>
      </c>
      <c r="CCV63" s="957">
        <f t="shared" ref="CCV63" si="2099">CCT63-CCV62</f>
        <v>0</v>
      </c>
      <c r="CCW63" s="957">
        <f t="shared" ref="CCW63" si="2100">CCU63-CCW62</f>
        <v>0</v>
      </c>
      <c r="CCX63" s="957">
        <f t="shared" ref="CCX63" si="2101">CCV63-CCX62</f>
        <v>0</v>
      </c>
      <c r="CCY63" s="957">
        <f t="shared" ref="CCY63" si="2102">CCW63-CCY62</f>
        <v>0</v>
      </c>
      <c r="CCZ63" s="957">
        <f t="shared" ref="CCZ63" si="2103">CCX63-CCZ62</f>
        <v>0</v>
      </c>
      <c r="CDA63" s="957">
        <f t="shared" ref="CDA63" si="2104">CCY63-CDA62</f>
        <v>0</v>
      </c>
      <c r="CDB63" s="957">
        <f t="shared" ref="CDB63" si="2105">CCZ63-CDB62</f>
        <v>0</v>
      </c>
      <c r="CDC63" s="957">
        <f t="shared" ref="CDC63" si="2106">CDA63-CDC62</f>
        <v>0</v>
      </c>
      <c r="CDD63" s="957">
        <f t="shared" ref="CDD63" si="2107">CDB63-CDD62</f>
        <v>0</v>
      </c>
      <c r="CDE63" s="957">
        <f t="shared" ref="CDE63" si="2108">CDC63-CDE62</f>
        <v>0</v>
      </c>
      <c r="CDF63" s="957">
        <f t="shared" ref="CDF63" si="2109">CDD63-CDF62</f>
        <v>0</v>
      </c>
      <c r="CDG63" s="957">
        <f t="shared" ref="CDG63" si="2110">CDE63-CDG62</f>
        <v>0</v>
      </c>
      <c r="CDH63" s="957">
        <f t="shared" ref="CDH63" si="2111">CDF63-CDH62</f>
        <v>0</v>
      </c>
      <c r="CDI63" s="957">
        <f t="shared" ref="CDI63" si="2112">CDG63-CDI62</f>
        <v>0</v>
      </c>
      <c r="CDJ63" s="957">
        <f t="shared" ref="CDJ63" si="2113">CDH63-CDJ62</f>
        <v>0</v>
      </c>
      <c r="CDK63" s="957">
        <f t="shared" ref="CDK63" si="2114">CDI63-CDK62</f>
        <v>0</v>
      </c>
      <c r="CDL63" s="957">
        <f t="shared" ref="CDL63" si="2115">CDJ63-CDL62</f>
        <v>0</v>
      </c>
      <c r="CDM63" s="957">
        <f t="shared" ref="CDM63" si="2116">CDK63-CDM62</f>
        <v>0</v>
      </c>
      <c r="CDN63" s="957">
        <f t="shared" ref="CDN63" si="2117">CDL63-CDN62</f>
        <v>0</v>
      </c>
      <c r="CDO63" s="957">
        <f t="shared" ref="CDO63" si="2118">CDM63-CDO62</f>
        <v>0</v>
      </c>
      <c r="CDP63" s="957">
        <f t="shared" ref="CDP63" si="2119">CDN63-CDP62</f>
        <v>0</v>
      </c>
      <c r="CDQ63" s="957">
        <f t="shared" ref="CDQ63" si="2120">CDO63-CDQ62</f>
        <v>0</v>
      </c>
      <c r="CDR63" s="957">
        <f t="shared" ref="CDR63" si="2121">CDP63-CDR62</f>
        <v>0</v>
      </c>
      <c r="CDS63" s="957">
        <f t="shared" ref="CDS63" si="2122">CDQ63-CDS62</f>
        <v>0</v>
      </c>
      <c r="CDT63" s="957">
        <f t="shared" ref="CDT63" si="2123">CDR63-CDT62</f>
        <v>0</v>
      </c>
      <c r="CDU63" s="957">
        <f t="shared" ref="CDU63" si="2124">CDS63-CDU62</f>
        <v>0</v>
      </c>
      <c r="CDV63" s="957">
        <f t="shared" ref="CDV63" si="2125">CDT63-CDV62</f>
        <v>0</v>
      </c>
      <c r="CDW63" s="957">
        <f t="shared" ref="CDW63" si="2126">CDU63-CDW62</f>
        <v>0</v>
      </c>
      <c r="CDX63" s="957">
        <f t="shared" ref="CDX63" si="2127">CDV63-CDX62</f>
        <v>0</v>
      </c>
      <c r="CDY63" s="957">
        <f t="shared" ref="CDY63" si="2128">CDW63-CDY62</f>
        <v>0</v>
      </c>
      <c r="CDZ63" s="957">
        <f t="shared" ref="CDZ63" si="2129">CDX63-CDZ62</f>
        <v>0</v>
      </c>
      <c r="CEA63" s="957">
        <f t="shared" ref="CEA63" si="2130">CDY63-CEA62</f>
        <v>0</v>
      </c>
      <c r="CEB63" s="957">
        <f t="shared" ref="CEB63" si="2131">CDZ63-CEB62</f>
        <v>0</v>
      </c>
      <c r="CEC63" s="957">
        <f t="shared" ref="CEC63" si="2132">CEA63-CEC62</f>
        <v>0</v>
      </c>
      <c r="CED63" s="957">
        <f t="shared" ref="CED63" si="2133">CEB63-CED62</f>
        <v>0</v>
      </c>
      <c r="CEE63" s="957">
        <f t="shared" ref="CEE63" si="2134">CEC63-CEE62</f>
        <v>0</v>
      </c>
      <c r="CEF63" s="957">
        <f t="shared" ref="CEF63" si="2135">CED63-CEF62</f>
        <v>0</v>
      </c>
      <c r="CEG63" s="957">
        <f t="shared" ref="CEG63" si="2136">CEE63-CEG62</f>
        <v>0</v>
      </c>
      <c r="CEH63" s="957">
        <f t="shared" ref="CEH63" si="2137">CEF63-CEH62</f>
        <v>0</v>
      </c>
      <c r="CEI63" s="957">
        <f t="shared" ref="CEI63" si="2138">CEG63-CEI62</f>
        <v>0</v>
      </c>
      <c r="CEJ63" s="957">
        <f t="shared" ref="CEJ63" si="2139">CEH63-CEJ62</f>
        <v>0</v>
      </c>
      <c r="CEK63" s="957">
        <f t="shared" ref="CEK63" si="2140">CEI63-CEK62</f>
        <v>0</v>
      </c>
      <c r="CEL63" s="957">
        <f t="shared" ref="CEL63" si="2141">CEJ63-CEL62</f>
        <v>0</v>
      </c>
      <c r="CEM63" s="957">
        <f t="shared" ref="CEM63" si="2142">CEK63-CEM62</f>
        <v>0</v>
      </c>
      <c r="CEN63" s="957">
        <f t="shared" ref="CEN63" si="2143">CEL63-CEN62</f>
        <v>0</v>
      </c>
      <c r="CEO63" s="957">
        <f t="shared" ref="CEO63" si="2144">CEM63-CEO62</f>
        <v>0</v>
      </c>
      <c r="CEP63" s="957">
        <f t="shared" ref="CEP63" si="2145">CEN63-CEP62</f>
        <v>0</v>
      </c>
      <c r="CEQ63" s="957">
        <f t="shared" ref="CEQ63" si="2146">CEO63-CEQ62</f>
        <v>0</v>
      </c>
      <c r="CER63" s="957">
        <f t="shared" ref="CER63" si="2147">CEP63-CER62</f>
        <v>0</v>
      </c>
      <c r="CES63" s="957">
        <f t="shared" ref="CES63" si="2148">CEQ63-CES62</f>
        <v>0</v>
      </c>
      <c r="CET63" s="957">
        <f t="shared" ref="CET63" si="2149">CER63-CET62</f>
        <v>0</v>
      </c>
      <c r="CEU63" s="957">
        <f t="shared" ref="CEU63" si="2150">CES63-CEU62</f>
        <v>0</v>
      </c>
      <c r="CEV63" s="957">
        <f t="shared" ref="CEV63" si="2151">CET63-CEV62</f>
        <v>0</v>
      </c>
      <c r="CEW63" s="957">
        <f t="shared" ref="CEW63" si="2152">CEU63-CEW62</f>
        <v>0</v>
      </c>
      <c r="CEX63" s="957">
        <f t="shared" ref="CEX63" si="2153">CEV63-CEX62</f>
        <v>0</v>
      </c>
      <c r="CEY63" s="957">
        <f t="shared" ref="CEY63" si="2154">CEW63-CEY62</f>
        <v>0</v>
      </c>
      <c r="CEZ63" s="957">
        <f t="shared" ref="CEZ63" si="2155">CEX63-CEZ62</f>
        <v>0</v>
      </c>
      <c r="CFA63" s="957">
        <f t="shared" ref="CFA63" si="2156">CEY63-CFA62</f>
        <v>0</v>
      </c>
      <c r="CFB63" s="957">
        <f t="shared" ref="CFB63" si="2157">CEZ63-CFB62</f>
        <v>0</v>
      </c>
      <c r="CFC63" s="957">
        <f t="shared" ref="CFC63" si="2158">CFA63-CFC62</f>
        <v>0</v>
      </c>
      <c r="CFD63" s="957">
        <f t="shared" ref="CFD63" si="2159">CFB63-CFD62</f>
        <v>0</v>
      </c>
      <c r="CFE63" s="957">
        <f t="shared" ref="CFE63" si="2160">CFC63-CFE62</f>
        <v>0</v>
      </c>
      <c r="CFF63" s="957">
        <f t="shared" ref="CFF63" si="2161">CFD63-CFF62</f>
        <v>0</v>
      </c>
      <c r="CFG63" s="957">
        <f t="shared" ref="CFG63" si="2162">CFE63-CFG62</f>
        <v>0</v>
      </c>
      <c r="CFH63" s="957">
        <f t="shared" ref="CFH63" si="2163">CFF63-CFH62</f>
        <v>0</v>
      </c>
      <c r="CFI63" s="957">
        <f t="shared" ref="CFI63" si="2164">CFG63-CFI62</f>
        <v>0</v>
      </c>
      <c r="CFJ63" s="957">
        <f t="shared" ref="CFJ63" si="2165">CFH63-CFJ62</f>
        <v>0</v>
      </c>
      <c r="CFK63" s="957">
        <f t="shared" ref="CFK63" si="2166">CFI63-CFK62</f>
        <v>0</v>
      </c>
      <c r="CFL63" s="957">
        <f t="shared" ref="CFL63" si="2167">CFJ63-CFL62</f>
        <v>0</v>
      </c>
      <c r="CFM63" s="957">
        <f t="shared" ref="CFM63" si="2168">CFK63-CFM62</f>
        <v>0</v>
      </c>
      <c r="CFN63" s="957">
        <f t="shared" ref="CFN63" si="2169">CFL63-CFN62</f>
        <v>0</v>
      </c>
      <c r="CFO63" s="957">
        <f t="shared" ref="CFO63" si="2170">CFM63-CFO62</f>
        <v>0</v>
      </c>
      <c r="CFP63" s="957">
        <f t="shared" ref="CFP63" si="2171">CFN63-CFP62</f>
        <v>0</v>
      </c>
      <c r="CFQ63" s="957">
        <f t="shared" ref="CFQ63" si="2172">CFO63-CFQ62</f>
        <v>0</v>
      </c>
      <c r="CFR63" s="957">
        <f t="shared" ref="CFR63" si="2173">CFP63-CFR62</f>
        <v>0</v>
      </c>
      <c r="CFS63" s="957">
        <f t="shared" ref="CFS63" si="2174">CFQ63-CFS62</f>
        <v>0</v>
      </c>
      <c r="CFT63" s="957">
        <f t="shared" ref="CFT63" si="2175">CFR63-CFT62</f>
        <v>0</v>
      </c>
      <c r="CFU63" s="957">
        <f t="shared" ref="CFU63" si="2176">CFS63-CFU62</f>
        <v>0</v>
      </c>
      <c r="CFV63" s="957">
        <f t="shared" ref="CFV63" si="2177">CFT63-CFV62</f>
        <v>0</v>
      </c>
      <c r="CFW63" s="957">
        <f t="shared" ref="CFW63" si="2178">CFU63-CFW62</f>
        <v>0</v>
      </c>
      <c r="CFX63" s="957">
        <f t="shared" ref="CFX63" si="2179">CFV63-CFX62</f>
        <v>0</v>
      </c>
      <c r="CFY63" s="957">
        <f t="shared" ref="CFY63" si="2180">CFW63-CFY62</f>
        <v>0</v>
      </c>
      <c r="CFZ63" s="957">
        <f t="shared" ref="CFZ63" si="2181">CFX63-CFZ62</f>
        <v>0</v>
      </c>
      <c r="CGA63" s="957">
        <f t="shared" ref="CGA63" si="2182">CFY63-CGA62</f>
        <v>0</v>
      </c>
      <c r="CGB63" s="957">
        <f t="shared" ref="CGB63" si="2183">CFZ63-CGB62</f>
        <v>0</v>
      </c>
      <c r="CGC63" s="957">
        <f t="shared" ref="CGC63" si="2184">CGA63-CGC62</f>
        <v>0</v>
      </c>
      <c r="CGD63" s="957">
        <f t="shared" ref="CGD63" si="2185">CGB63-CGD62</f>
        <v>0</v>
      </c>
      <c r="CGE63" s="957">
        <f t="shared" ref="CGE63" si="2186">CGC63-CGE62</f>
        <v>0</v>
      </c>
      <c r="CGF63" s="957">
        <f t="shared" ref="CGF63" si="2187">CGD63-CGF62</f>
        <v>0</v>
      </c>
      <c r="CGG63" s="957">
        <f t="shared" ref="CGG63" si="2188">CGE63-CGG62</f>
        <v>0</v>
      </c>
      <c r="CGH63" s="957">
        <f t="shared" ref="CGH63" si="2189">CGF63-CGH62</f>
        <v>0</v>
      </c>
      <c r="CGI63" s="957">
        <f t="shared" ref="CGI63" si="2190">CGG63-CGI62</f>
        <v>0</v>
      </c>
      <c r="CGJ63" s="957">
        <f t="shared" ref="CGJ63" si="2191">CGH63-CGJ62</f>
        <v>0</v>
      </c>
      <c r="CGK63" s="957">
        <f t="shared" ref="CGK63" si="2192">CGI63-CGK62</f>
        <v>0</v>
      </c>
      <c r="CGL63" s="957">
        <f t="shared" ref="CGL63" si="2193">CGJ63-CGL62</f>
        <v>0</v>
      </c>
      <c r="CGM63" s="957">
        <f t="shared" ref="CGM63" si="2194">CGK63-CGM62</f>
        <v>0</v>
      </c>
      <c r="CGN63" s="957">
        <f t="shared" ref="CGN63" si="2195">CGL63-CGN62</f>
        <v>0</v>
      </c>
      <c r="CGO63" s="957">
        <f t="shared" ref="CGO63" si="2196">CGM63-CGO62</f>
        <v>0</v>
      </c>
      <c r="CGP63" s="957">
        <f t="shared" ref="CGP63" si="2197">CGN63-CGP62</f>
        <v>0</v>
      </c>
      <c r="CGQ63" s="957">
        <f t="shared" ref="CGQ63" si="2198">CGO63-CGQ62</f>
        <v>0</v>
      </c>
      <c r="CGR63" s="957">
        <f t="shared" ref="CGR63" si="2199">CGP63-CGR62</f>
        <v>0</v>
      </c>
      <c r="CGS63" s="957">
        <f t="shared" ref="CGS63" si="2200">CGQ63-CGS62</f>
        <v>0</v>
      </c>
      <c r="CGT63" s="957">
        <f t="shared" ref="CGT63" si="2201">CGR63-CGT62</f>
        <v>0</v>
      </c>
      <c r="CGU63" s="957">
        <f t="shared" ref="CGU63" si="2202">CGS63-CGU62</f>
        <v>0</v>
      </c>
      <c r="CGV63" s="957">
        <f t="shared" ref="CGV63" si="2203">CGT63-CGV62</f>
        <v>0</v>
      </c>
      <c r="CGW63" s="957">
        <f t="shared" ref="CGW63" si="2204">CGU63-CGW62</f>
        <v>0</v>
      </c>
      <c r="CGX63" s="957">
        <f t="shared" ref="CGX63" si="2205">CGV63-CGX62</f>
        <v>0</v>
      </c>
      <c r="CGY63" s="957">
        <f t="shared" ref="CGY63" si="2206">CGW63-CGY62</f>
        <v>0</v>
      </c>
      <c r="CGZ63" s="957">
        <f t="shared" ref="CGZ63" si="2207">CGX63-CGZ62</f>
        <v>0</v>
      </c>
      <c r="CHA63" s="957">
        <f t="shared" ref="CHA63" si="2208">CGY63-CHA62</f>
        <v>0</v>
      </c>
      <c r="CHB63" s="957">
        <f t="shared" ref="CHB63" si="2209">CGZ63-CHB62</f>
        <v>0</v>
      </c>
      <c r="CHC63" s="957">
        <f t="shared" ref="CHC63" si="2210">CHA63-CHC62</f>
        <v>0</v>
      </c>
      <c r="CHD63" s="957">
        <f t="shared" ref="CHD63" si="2211">CHB63-CHD62</f>
        <v>0</v>
      </c>
      <c r="CHE63" s="957">
        <f t="shared" ref="CHE63" si="2212">CHC63-CHE62</f>
        <v>0</v>
      </c>
      <c r="CHF63" s="957">
        <f t="shared" ref="CHF63" si="2213">CHD63-CHF62</f>
        <v>0</v>
      </c>
      <c r="CHG63" s="957">
        <f t="shared" ref="CHG63" si="2214">CHE63-CHG62</f>
        <v>0</v>
      </c>
      <c r="CHH63" s="957">
        <f t="shared" ref="CHH63" si="2215">CHF63-CHH62</f>
        <v>0</v>
      </c>
      <c r="CHI63" s="957">
        <f t="shared" ref="CHI63" si="2216">CHG63-CHI62</f>
        <v>0</v>
      </c>
      <c r="CHJ63" s="957">
        <f t="shared" ref="CHJ63" si="2217">CHH63-CHJ62</f>
        <v>0</v>
      </c>
      <c r="CHK63" s="957">
        <f t="shared" ref="CHK63" si="2218">CHI63-CHK62</f>
        <v>0</v>
      </c>
      <c r="CHL63" s="957">
        <f t="shared" ref="CHL63" si="2219">CHJ63-CHL62</f>
        <v>0</v>
      </c>
      <c r="CHM63" s="957">
        <f t="shared" ref="CHM63" si="2220">CHK63-CHM62</f>
        <v>0</v>
      </c>
      <c r="CHN63" s="957">
        <f t="shared" ref="CHN63" si="2221">CHL63-CHN62</f>
        <v>0</v>
      </c>
      <c r="CHO63" s="957">
        <f t="shared" ref="CHO63" si="2222">CHM63-CHO62</f>
        <v>0</v>
      </c>
      <c r="CHP63" s="957">
        <f t="shared" ref="CHP63" si="2223">CHN63-CHP62</f>
        <v>0</v>
      </c>
      <c r="CHQ63" s="957">
        <f t="shared" ref="CHQ63" si="2224">CHO63-CHQ62</f>
        <v>0</v>
      </c>
      <c r="CHR63" s="957">
        <f t="shared" ref="CHR63" si="2225">CHP63-CHR62</f>
        <v>0</v>
      </c>
      <c r="CHS63" s="957">
        <f t="shared" ref="CHS63" si="2226">CHQ63-CHS62</f>
        <v>0</v>
      </c>
      <c r="CHT63" s="957">
        <f t="shared" ref="CHT63" si="2227">CHR63-CHT62</f>
        <v>0</v>
      </c>
      <c r="CHU63" s="957">
        <f t="shared" ref="CHU63" si="2228">CHS63-CHU62</f>
        <v>0</v>
      </c>
      <c r="CHV63" s="957">
        <f t="shared" ref="CHV63" si="2229">CHT63-CHV62</f>
        <v>0</v>
      </c>
      <c r="CHW63" s="957">
        <f t="shared" ref="CHW63" si="2230">CHU63-CHW62</f>
        <v>0</v>
      </c>
      <c r="CHX63" s="957">
        <f t="shared" ref="CHX63" si="2231">CHV63-CHX62</f>
        <v>0</v>
      </c>
      <c r="CHY63" s="957">
        <f t="shared" ref="CHY63" si="2232">CHW63-CHY62</f>
        <v>0</v>
      </c>
      <c r="CHZ63" s="957">
        <f t="shared" ref="CHZ63" si="2233">CHX63-CHZ62</f>
        <v>0</v>
      </c>
      <c r="CIA63" s="957">
        <f t="shared" ref="CIA63" si="2234">CHY63-CIA62</f>
        <v>0</v>
      </c>
      <c r="CIB63" s="957">
        <f t="shared" ref="CIB63" si="2235">CHZ63-CIB62</f>
        <v>0</v>
      </c>
      <c r="CIC63" s="957">
        <f t="shared" ref="CIC63" si="2236">CIA63-CIC62</f>
        <v>0</v>
      </c>
      <c r="CID63" s="957">
        <f t="shared" ref="CID63" si="2237">CIB63-CID62</f>
        <v>0</v>
      </c>
      <c r="CIE63" s="957">
        <f t="shared" ref="CIE63" si="2238">CIC63-CIE62</f>
        <v>0</v>
      </c>
      <c r="CIF63" s="957">
        <f t="shared" ref="CIF63" si="2239">CID63-CIF62</f>
        <v>0</v>
      </c>
      <c r="CIG63" s="957">
        <f t="shared" ref="CIG63" si="2240">CIE63-CIG62</f>
        <v>0</v>
      </c>
      <c r="CIH63" s="957">
        <f t="shared" ref="CIH63" si="2241">CIF63-CIH62</f>
        <v>0</v>
      </c>
      <c r="CII63" s="957">
        <f t="shared" ref="CII63" si="2242">CIG63-CII62</f>
        <v>0</v>
      </c>
      <c r="CIJ63" s="957">
        <f t="shared" ref="CIJ63" si="2243">CIH63-CIJ62</f>
        <v>0</v>
      </c>
      <c r="CIK63" s="957">
        <f t="shared" ref="CIK63" si="2244">CII63-CIK62</f>
        <v>0</v>
      </c>
      <c r="CIL63" s="957">
        <f t="shared" ref="CIL63" si="2245">CIJ63-CIL62</f>
        <v>0</v>
      </c>
      <c r="CIM63" s="957">
        <f t="shared" ref="CIM63" si="2246">CIK63-CIM62</f>
        <v>0</v>
      </c>
      <c r="CIN63" s="957">
        <f t="shared" ref="CIN63" si="2247">CIL63-CIN62</f>
        <v>0</v>
      </c>
      <c r="CIO63" s="957">
        <f t="shared" ref="CIO63" si="2248">CIM63-CIO62</f>
        <v>0</v>
      </c>
      <c r="CIP63" s="957">
        <f t="shared" ref="CIP63" si="2249">CIN63-CIP62</f>
        <v>0</v>
      </c>
      <c r="CIQ63" s="957">
        <f t="shared" ref="CIQ63" si="2250">CIO63-CIQ62</f>
        <v>0</v>
      </c>
      <c r="CIR63" s="957">
        <f t="shared" ref="CIR63" si="2251">CIP63-CIR62</f>
        <v>0</v>
      </c>
      <c r="CIS63" s="957">
        <f t="shared" ref="CIS63" si="2252">CIQ63-CIS62</f>
        <v>0</v>
      </c>
      <c r="CIT63" s="957">
        <f t="shared" ref="CIT63" si="2253">CIR63-CIT62</f>
        <v>0</v>
      </c>
      <c r="CIU63" s="957">
        <f t="shared" ref="CIU63" si="2254">CIS63-CIU62</f>
        <v>0</v>
      </c>
      <c r="CIV63" s="957">
        <f t="shared" ref="CIV63" si="2255">CIT63-CIV62</f>
        <v>0</v>
      </c>
      <c r="CIW63" s="957">
        <f t="shared" ref="CIW63" si="2256">CIU63-CIW62</f>
        <v>0</v>
      </c>
      <c r="CIX63" s="957">
        <f t="shared" ref="CIX63" si="2257">CIV63-CIX62</f>
        <v>0</v>
      </c>
      <c r="CIY63" s="957">
        <f t="shared" ref="CIY63" si="2258">CIW63-CIY62</f>
        <v>0</v>
      </c>
      <c r="CIZ63" s="957">
        <f t="shared" ref="CIZ63" si="2259">CIX63-CIZ62</f>
        <v>0</v>
      </c>
      <c r="CJA63" s="957">
        <f t="shared" ref="CJA63" si="2260">CIY63-CJA62</f>
        <v>0</v>
      </c>
      <c r="CJB63" s="957">
        <f t="shared" ref="CJB63" si="2261">CIZ63-CJB62</f>
        <v>0</v>
      </c>
      <c r="CJC63" s="957">
        <f t="shared" ref="CJC63" si="2262">CJA63-CJC62</f>
        <v>0</v>
      </c>
      <c r="CJD63" s="957">
        <f t="shared" ref="CJD63" si="2263">CJB63-CJD62</f>
        <v>0</v>
      </c>
      <c r="CJE63" s="957">
        <f t="shared" ref="CJE63" si="2264">CJC63-CJE62</f>
        <v>0</v>
      </c>
      <c r="CJF63" s="957">
        <f t="shared" ref="CJF63" si="2265">CJD63-CJF62</f>
        <v>0</v>
      </c>
      <c r="CJG63" s="957">
        <f t="shared" ref="CJG63" si="2266">CJE63-CJG62</f>
        <v>0</v>
      </c>
      <c r="CJH63" s="957">
        <f t="shared" ref="CJH63" si="2267">CJF63-CJH62</f>
        <v>0</v>
      </c>
      <c r="CJI63" s="957">
        <f t="shared" ref="CJI63" si="2268">CJG63-CJI62</f>
        <v>0</v>
      </c>
      <c r="CJJ63" s="957">
        <f t="shared" ref="CJJ63" si="2269">CJH63-CJJ62</f>
        <v>0</v>
      </c>
      <c r="CJK63" s="957">
        <f t="shared" ref="CJK63" si="2270">CJI63-CJK62</f>
        <v>0</v>
      </c>
      <c r="CJL63" s="957">
        <f t="shared" ref="CJL63" si="2271">CJJ63-CJL62</f>
        <v>0</v>
      </c>
      <c r="CJM63" s="957">
        <f t="shared" ref="CJM63" si="2272">CJK63-CJM62</f>
        <v>0</v>
      </c>
      <c r="CJN63" s="957">
        <f t="shared" ref="CJN63" si="2273">CJL63-CJN62</f>
        <v>0</v>
      </c>
      <c r="CJO63" s="957">
        <f t="shared" ref="CJO63" si="2274">CJM63-CJO62</f>
        <v>0</v>
      </c>
      <c r="CJP63" s="957">
        <f t="shared" ref="CJP63" si="2275">CJN63-CJP62</f>
        <v>0</v>
      </c>
      <c r="CJQ63" s="957">
        <f t="shared" ref="CJQ63" si="2276">CJO63-CJQ62</f>
        <v>0</v>
      </c>
      <c r="CJR63" s="957">
        <f t="shared" ref="CJR63" si="2277">CJP63-CJR62</f>
        <v>0</v>
      </c>
      <c r="CJS63" s="957">
        <f t="shared" ref="CJS63" si="2278">CJQ63-CJS62</f>
        <v>0</v>
      </c>
      <c r="CJT63" s="957">
        <f t="shared" ref="CJT63" si="2279">CJR63-CJT62</f>
        <v>0</v>
      </c>
      <c r="CJU63" s="957">
        <f t="shared" ref="CJU63" si="2280">CJS63-CJU62</f>
        <v>0</v>
      </c>
      <c r="CJV63" s="957">
        <f t="shared" ref="CJV63" si="2281">CJT63-CJV62</f>
        <v>0</v>
      </c>
      <c r="CJW63" s="957">
        <f t="shared" ref="CJW63" si="2282">CJU63-CJW62</f>
        <v>0</v>
      </c>
      <c r="CJX63" s="957">
        <f t="shared" ref="CJX63" si="2283">CJV63-CJX62</f>
        <v>0</v>
      </c>
      <c r="CJY63" s="957">
        <f t="shared" ref="CJY63" si="2284">CJW63-CJY62</f>
        <v>0</v>
      </c>
      <c r="CJZ63" s="957">
        <f t="shared" ref="CJZ63" si="2285">CJX63-CJZ62</f>
        <v>0</v>
      </c>
      <c r="CKA63" s="957">
        <f t="shared" ref="CKA63" si="2286">CJY63-CKA62</f>
        <v>0</v>
      </c>
      <c r="CKB63" s="957">
        <f t="shared" ref="CKB63" si="2287">CJZ63-CKB62</f>
        <v>0</v>
      </c>
      <c r="CKC63" s="957">
        <f t="shared" ref="CKC63" si="2288">CKA63-CKC62</f>
        <v>0</v>
      </c>
      <c r="CKD63" s="957">
        <f t="shared" ref="CKD63" si="2289">CKB63-CKD62</f>
        <v>0</v>
      </c>
      <c r="CKE63" s="957">
        <f t="shared" ref="CKE63" si="2290">CKC63-CKE62</f>
        <v>0</v>
      </c>
      <c r="CKF63" s="957">
        <f t="shared" ref="CKF63" si="2291">CKD63-CKF62</f>
        <v>0</v>
      </c>
      <c r="CKG63" s="957">
        <f t="shared" ref="CKG63" si="2292">CKE63-CKG62</f>
        <v>0</v>
      </c>
      <c r="CKH63" s="957">
        <f t="shared" ref="CKH63" si="2293">CKF63-CKH62</f>
        <v>0</v>
      </c>
      <c r="CKI63" s="957">
        <f t="shared" ref="CKI63" si="2294">CKG63-CKI62</f>
        <v>0</v>
      </c>
      <c r="CKJ63" s="957">
        <f t="shared" ref="CKJ63" si="2295">CKH63-CKJ62</f>
        <v>0</v>
      </c>
      <c r="CKK63" s="957">
        <f t="shared" ref="CKK63" si="2296">CKI63-CKK62</f>
        <v>0</v>
      </c>
      <c r="CKL63" s="957">
        <f t="shared" ref="CKL63" si="2297">CKJ63-CKL62</f>
        <v>0</v>
      </c>
      <c r="CKM63" s="957">
        <f t="shared" ref="CKM63" si="2298">CKK63-CKM62</f>
        <v>0</v>
      </c>
      <c r="CKN63" s="957">
        <f t="shared" ref="CKN63" si="2299">CKL63-CKN62</f>
        <v>0</v>
      </c>
      <c r="CKO63" s="957">
        <f t="shared" ref="CKO63" si="2300">CKM63-CKO62</f>
        <v>0</v>
      </c>
      <c r="CKP63" s="957">
        <f t="shared" ref="CKP63" si="2301">CKN63-CKP62</f>
        <v>0</v>
      </c>
      <c r="CKQ63" s="957">
        <f t="shared" ref="CKQ63" si="2302">CKO63-CKQ62</f>
        <v>0</v>
      </c>
      <c r="CKR63" s="957">
        <f t="shared" ref="CKR63" si="2303">CKP63-CKR62</f>
        <v>0</v>
      </c>
      <c r="CKS63" s="957">
        <f t="shared" ref="CKS63" si="2304">CKQ63-CKS62</f>
        <v>0</v>
      </c>
      <c r="CKT63" s="957">
        <f t="shared" ref="CKT63" si="2305">CKR63-CKT62</f>
        <v>0</v>
      </c>
      <c r="CKU63" s="957">
        <f t="shared" ref="CKU63" si="2306">CKS63-CKU62</f>
        <v>0</v>
      </c>
      <c r="CKV63" s="957">
        <f t="shared" ref="CKV63" si="2307">CKT63-CKV62</f>
        <v>0</v>
      </c>
      <c r="CKW63" s="957">
        <f t="shared" ref="CKW63" si="2308">CKU63-CKW62</f>
        <v>0</v>
      </c>
      <c r="CKX63" s="957">
        <f t="shared" ref="CKX63" si="2309">CKV63-CKX62</f>
        <v>0</v>
      </c>
      <c r="CKY63" s="957">
        <f t="shared" ref="CKY63" si="2310">CKW63-CKY62</f>
        <v>0</v>
      </c>
      <c r="CKZ63" s="957">
        <f t="shared" ref="CKZ63" si="2311">CKX63-CKZ62</f>
        <v>0</v>
      </c>
      <c r="CLA63" s="957">
        <f t="shared" ref="CLA63" si="2312">CKY63-CLA62</f>
        <v>0</v>
      </c>
      <c r="CLB63" s="957">
        <f t="shared" ref="CLB63" si="2313">CKZ63-CLB62</f>
        <v>0</v>
      </c>
      <c r="CLC63" s="957">
        <f t="shared" ref="CLC63" si="2314">CLA63-CLC62</f>
        <v>0</v>
      </c>
      <c r="CLD63" s="957">
        <f t="shared" ref="CLD63" si="2315">CLB63-CLD62</f>
        <v>0</v>
      </c>
      <c r="CLE63" s="957">
        <f t="shared" ref="CLE63" si="2316">CLC63-CLE62</f>
        <v>0</v>
      </c>
      <c r="CLF63" s="957">
        <f t="shared" ref="CLF63" si="2317">CLD63-CLF62</f>
        <v>0</v>
      </c>
      <c r="CLG63" s="957">
        <f t="shared" ref="CLG63" si="2318">CLE63-CLG62</f>
        <v>0</v>
      </c>
      <c r="CLH63" s="957">
        <f t="shared" ref="CLH63" si="2319">CLF63-CLH62</f>
        <v>0</v>
      </c>
      <c r="CLI63" s="957">
        <f t="shared" ref="CLI63" si="2320">CLG63-CLI62</f>
        <v>0</v>
      </c>
      <c r="CLJ63" s="957">
        <f t="shared" ref="CLJ63" si="2321">CLH63-CLJ62</f>
        <v>0</v>
      </c>
      <c r="CLK63" s="957">
        <f t="shared" ref="CLK63" si="2322">CLI63-CLK62</f>
        <v>0</v>
      </c>
      <c r="CLL63" s="957">
        <f t="shared" ref="CLL63" si="2323">CLJ63-CLL62</f>
        <v>0</v>
      </c>
      <c r="CLM63" s="957">
        <f t="shared" ref="CLM63" si="2324">CLK63-CLM62</f>
        <v>0</v>
      </c>
      <c r="CLN63" s="957">
        <f t="shared" ref="CLN63" si="2325">CLL63-CLN62</f>
        <v>0</v>
      </c>
      <c r="CLO63" s="957">
        <f t="shared" ref="CLO63" si="2326">CLM63-CLO62</f>
        <v>0</v>
      </c>
      <c r="CLP63" s="957">
        <f t="shared" ref="CLP63" si="2327">CLN63-CLP62</f>
        <v>0</v>
      </c>
      <c r="CLQ63" s="957">
        <f t="shared" ref="CLQ63" si="2328">CLO63-CLQ62</f>
        <v>0</v>
      </c>
      <c r="CLR63" s="957">
        <f t="shared" ref="CLR63" si="2329">CLP63-CLR62</f>
        <v>0</v>
      </c>
      <c r="CLS63" s="957">
        <f t="shared" ref="CLS63" si="2330">CLQ63-CLS62</f>
        <v>0</v>
      </c>
      <c r="CLT63" s="957">
        <f t="shared" ref="CLT63" si="2331">CLR63-CLT62</f>
        <v>0</v>
      </c>
      <c r="CLU63" s="957">
        <f t="shared" ref="CLU63" si="2332">CLS63-CLU62</f>
        <v>0</v>
      </c>
      <c r="CLV63" s="957">
        <f t="shared" ref="CLV63" si="2333">CLT63-CLV62</f>
        <v>0</v>
      </c>
      <c r="CLW63" s="957">
        <f t="shared" ref="CLW63" si="2334">CLU63-CLW62</f>
        <v>0</v>
      </c>
      <c r="CLX63" s="957">
        <f t="shared" ref="CLX63" si="2335">CLV63-CLX62</f>
        <v>0</v>
      </c>
      <c r="CLY63" s="957">
        <f t="shared" ref="CLY63" si="2336">CLW63-CLY62</f>
        <v>0</v>
      </c>
      <c r="CLZ63" s="957">
        <f t="shared" ref="CLZ63" si="2337">CLX63-CLZ62</f>
        <v>0</v>
      </c>
      <c r="CMA63" s="957">
        <f t="shared" ref="CMA63" si="2338">CLY63-CMA62</f>
        <v>0</v>
      </c>
      <c r="CMB63" s="957">
        <f t="shared" ref="CMB63" si="2339">CLZ63-CMB62</f>
        <v>0</v>
      </c>
      <c r="CMC63" s="957">
        <f t="shared" ref="CMC63" si="2340">CMA63-CMC62</f>
        <v>0</v>
      </c>
      <c r="CMD63" s="957">
        <f t="shared" ref="CMD63" si="2341">CMB63-CMD62</f>
        <v>0</v>
      </c>
      <c r="CME63" s="957">
        <f t="shared" ref="CME63" si="2342">CMC63-CME62</f>
        <v>0</v>
      </c>
      <c r="CMF63" s="957">
        <f t="shared" ref="CMF63" si="2343">CMD63-CMF62</f>
        <v>0</v>
      </c>
      <c r="CMG63" s="957">
        <f t="shared" ref="CMG63" si="2344">CME63-CMG62</f>
        <v>0</v>
      </c>
      <c r="CMH63" s="957">
        <f t="shared" ref="CMH63" si="2345">CMF63-CMH62</f>
        <v>0</v>
      </c>
      <c r="CMI63" s="957">
        <f t="shared" ref="CMI63" si="2346">CMG63-CMI62</f>
        <v>0</v>
      </c>
      <c r="CMJ63" s="957">
        <f t="shared" ref="CMJ63" si="2347">CMH63-CMJ62</f>
        <v>0</v>
      </c>
      <c r="CMK63" s="957">
        <f t="shared" ref="CMK63" si="2348">CMI63-CMK62</f>
        <v>0</v>
      </c>
      <c r="CML63" s="957">
        <f t="shared" ref="CML63" si="2349">CMJ63-CML62</f>
        <v>0</v>
      </c>
      <c r="CMM63" s="957">
        <f t="shared" ref="CMM63" si="2350">CMK63-CMM62</f>
        <v>0</v>
      </c>
      <c r="CMN63" s="957">
        <f t="shared" ref="CMN63" si="2351">CML63-CMN62</f>
        <v>0</v>
      </c>
      <c r="CMO63" s="957">
        <f t="shared" ref="CMO63" si="2352">CMM63-CMO62</f>
        <v>0</v>
      </c>
      <c r="CMP63" s="957">
        <f t="shared" ref="CMP63" si="2353">CMN63-CMP62</f>
        <v>0</v>
      </c>
      <c r="CMQ63" s="957">
        <f t="shared" ref="CMQ63" si="2354">CMO63-CMQ62</f>
        <v>0</v>
      </c>
      <c r="CMR63" s="957">
        <f t="shared" ref="CMR63" si="2355">CMP63-CMR62</f>
        <v>0</v>
      </c>
      <c r="CMS63" s="957">
        <f t="shared" ref="CMS63" si="2356">CMQ63-CMS62</f>
        <v>0</v>
      </c>
      <c r="CMT63" s="957">
        <f t="shared" ref="CMT63" si="2357">CMR63-CMT62</f>
        <v>0</v>
      </c>
      <c r="CMU63" s="957">
        <f t="shared" ref="CMU63" si="2358">CMS63-CMU62</f>
        <v>0</v>
      </c>
      <c r="CMV63" s="957">
        <f t="shared" ref="CMV63" si="2359">CMT63-CMV62</f>
        <v>0</v>
      </c>
      <c r="CMW63" s="957">
        <f t="shared" ref="CMW63" si="2360">CMU63-CMW62</f>
        <v>0</v>
      </c>
      <c r="CMX63" s="957">
        <f t="shared" ref="CMX63" si="2361">CMV63-CMX62</f>
        <v>0</v>
      </c>
      <c r="CMY63" s="957">
        <f t="shared" ref="CMY63" si="2362">CMW63-CMY62</f>
        <v>0</v>
      </c>
      <c r="CMZ63" s="957">
        <f t="shared" ref="CMZ63" si="2363">CMX63-CMZ62</f>
        <v>0</v>
      </c>
      <c r="CNA63" s="957">
        <f t="shared" ref="CNA63" si="2364">CMY63-CNA62</f>
        <v>0</v>
      </c>
      <c r="CNB63" s="957">
        <f t="shared" ref="CNB63" si="2365">CMZ63-CNB62</f>
        <v>0</v>
      </c>
      <c r="CNC63" s="957">
        <f t="shared" ref="CNC63" si="2366">CNA63-CNC62</f>
        <v>0</v>
      </c>
      <c r="CND63" s="957">
        <f t="shared" ref="CND63" si="2367">CNB63-CND62</f>
        <v>0</v>
      </c>
      <c r="CNE63" s="957">
        <f t="shared" ref="CNE63" si="2368">CNC63-CNE62</f>
        <v>0</v>
      </c>
      <c r="CNF63" s="957">
        <f t="shared" ref="CNF63" si="2369">CND63-CNF62</f>
        <v>0</v>
      </c>
      <c r="CNG63" s="957">
        <f t="shared" ref="CNG63" si="2370">CNE63-CNG62</f>
        <v>0</v>
      </c>
      <c r="CNH63" s="957">
        <f t="shared" ref="CNH63" si="2371">CNF63-CNH62</f>
        <v>0</v>
      </c>
      <c r="CNI63" s="957">
        <f t="shared" ref="CNI63" si="2372">CNG63-CNI62</f>
        <v>0</v>
      </c>
      <c r="CNJ63" s="957">
        <f t="shared" ref="CNJ63" si="2373">CNH63-CNJ62</f>
        <v>0</v>
      </c>
      <c r="CNK63" s="957">
        <f t="shared" ref="CNK63" si="2374">CNI63-CNK62</f>
        <v>0</v>
      </c>
      <c r="CNL63" s="957">
        <f t="shared" ref="CNL63" si="2375">CNJ63-CNL62</f>
        <v>0</v>
      </c>
      <c r="CNM63" s="957">
        <f t="shared" ref="CNM63" si="2376">CNK63-CNM62</f>
        <v>0</v>
      </c>
      <c r="CNN63" s="957">
        <f t="shared" ref="CNN63" si="2377">CNL63-CNN62</f>
        <v>0</v>
      </c>
      <c r="CNO63" s="957">
        <f t="shared" ref="CNO63" si="2378">CNM63-CNO62</f>
        <v>0</v>
      </c>
      <c r="CNP63" s="957">
        <f t="shared" ref="CNP63" si="2379">CNN63-CNP62</f>
        <v>0</v>
      </c>
      <c r="CNQ63" s="957">
        <f t="shared" ref="CNQ63" si="2380">CNO63-CNQ62</f>
        <v>0</v>
      </c>
      <c r="CNR63" s="957">
        <f t="shared" ref="CNR63" si="2381">CNP63-CNR62</f>
        <v>0</v>
      </c>
      <c r="CNS63" s="957">
        <f t="shared" ref="CNS63" si="2382">CNQ63-CNS62</f>
        <v>0</v>
      </c>
      <c r="CNT63" s="957">
        <f t="shared" ref="CNT63" si="2383">CNR63-CNT62</f>
        <v>0</v>
      </c>
      <c r="CNU63" s="957">
        <f t="shared" ref="CNU63" si="2384">CNS63-CNU62</f>
        <v>0</v>
      </c>
      <c r="CNV63" s="957">
        <f t="shared" ref="CNV63" si="2385">CNT63-CNV62</f>
        <v>0</v>
      </c>
      <c r="CNW63" s="957">
        <f t="shared" ref="CNW63" si="2386">CNU63-CNW62</f>
        <v>0</v>
      </c>
      <c r="CNX63" s="957">
        <f t="shared" ref="CNX63" si="2387">CNV63-CNX62</f>
        <v>0</v>
      </c>
      <c r="CNY63" s="957">
        <f t="shared" ref="CNY63" si="2388">CNW63-CNY62</f>
        <v>0</v>
      </c>
      <c r="CNZ63" s="957">
        <f t="shared" ref="CNZ63" si="2389">CNX63-CNZ62</f>
        <v>0</v>
      </c>
      <c r="COA63" s="957">
        <f t="shared" ref="COA63" si="2390">CNY63-COA62</f>
        <v>0</v>
      </c>
      <c r="COB63" s="957">
        <f t="shared" ref="COB63" si="2391">CNZ63-COB62</f>
        <v>0</v>
      </c>
      <c r="COC63" s="957">
        <f t="shared" ref="COC63" si="2392">COA63-COC62</f>
        <v>0</v>
      </c>
      <c r="COD63" s="957">
        <f t="shared" ref="COD63" si="2393">COB63-COD62</f>
        <v>0</v>
      </c>
      <c r="COE63" s="957">
        <f t="shared" ref="COE63" si="2394">COC63-COE62</f>
        <v>0</v>
      </c>
      <c r="COF63" s="957">
        <f t="shared" ref="COF63" si="2395">COD63-COF62</f>
        <v>0</v>
      </c>
      <c r="COG63" s="957">
        <f t="shared" ref="COG63" si="2396">COE63-COG62</f>
        <v>0</v>
      </c>
      <c r="COH63" s="957">
        <f t="shared" ref="COH63" si="2397">COF63-COH62</f>
        <v>0</v>
      </c>
      <c r="COI63" s="957">
        <f t="shared" ref="COI63" si="2398">COG63-COI62</f>
        <v>0</v>
      </c>
      <c r="COJ63" s="957">
        <f t="shared" ref="COJ63" si="2399">COH63-COJ62</f>
        <v>0</v>
      </c>
      <c r="COK63" s="957">
        <f t="shared" ref="COK63" si="2400">COI63-COK62</f>
        <v>0</v>
      </c>
      <c r="COL63" s="957">
        <f t="shared" ref="COL63" si="2401">COJ63-COL62</f>
        <v>0</v>
      </c>
      <c r="COM63" s="957">
        <f t="shared" ref="COM63" si="2402">COK63-COM62</f>
        <v>0</v>
      </c>
      <c r="CON63" s="957">
        <f t="shared" ref="CON63" si="2403">COL63-CON62</f>
        <v>0</v>
      </c>
      <c r="COO63" s="957">
        <f t="shared" ref="COO63" si="2404">COM63-COO62</f>
        <v>0</v>
      </c>
      <c r="COP63" s="957">
        <f t="shared" ref="COP63" si="2405">CON63-COP62</f>
        <v>0</v>
      </c>
      <c r="COQ63" s="957">
        <f t="shared" ref="COQ63" si="2406">COO63-COQ62</f>
        <v>0</v>
      </c>
      <c r="COR63" s="957">
        <f t="shared" ref="COR63" si="2407">COP63-COR62</f>
        <v>0</v>
      </c>
      <c r="COS63" s="957">
        <f t="shared" ref="COS63" si="2408">COQ63-COS62</f>
        <v>0</v>
      </c>
      <c r="COT63" s="957">
        <f t="shared" ref="COT63" si="2409">COR63-COT62</f>
        <v>0</v>
      </c>
      <c r="COU63" s="957">
        <f t="shared" ref="COU63" si="2410">COS63-COU62</f>
        <v>0</v>
      </c>
      <c r="COV63" s="957">
        <f t="shared" ref="COV63" si="2411">COT63-COV62</f>
        <v>0</v>
      </c>
      <c r="COW63" s="957">
        <f t="shared" ref="COW63" si="2412">COU63-COW62</f>
        <v>0</v>
      </c>
      <c r="COX63" s="957">
        <f t="shared" ref="COX63" si="2413">COV63-COX62</f>
        <v>0</v>
      </c>
      <c r="COY63" s="957">
        <f t="shared" ref="COY63" si="2414">COW63-COY62</f>
        <v>0</v>
      </c>
      <c r="COZ63" s="957">
        <f t="shared" ref="COZ63" si="2415">COX63-COZ62</f>
        <v>0</v>
      </c>
      <c r="CPA63" s="957">
        <f t="shared" ref="CPA63" si="2416">COY63-CPA62</f>
        <v>0</v>
      </c>
      <c r="CPB63" s="957">
        <f t="shared" ref="CPB63" si="2417">COZ63-CPB62</f>
        <v>0</v>
      </c>
      <c r="CPC63" s="957">
        <f t="shared" ref="CPC63" si="2418">CPA63-CPC62</f>
        <v>0</v>
      </c>
      <c r="CPD63" s="957">
        <f t="shared" ref="CPD63" si="2419">CPB63-CPD62</f>
        <v>0</v>
      </c>
      <c r="CPE63" s="957">
        <f t="shared" ref="CPE63" si="2420">CPC63-CPE62</f>
        <v>0</v>
      </c>
      <c r="CPF63" s="957">
        <f t="shared" ref="CPF63" si="2421">CPD63-CPF62</f>
        <v>0</v>
      </c>
      <c r="CPG63" s="957">
        <f t="shared" ref="CPG63" si="2422">CPE63-CPG62</f>
        <v>0</v>
      </c>
      <c r="CPH63" s="957">
        <f t="shared" ref="CPH63" si="2423">CPF63-CPH62</f>
        <v>0</v>
      </c>
      <c r="CPI63" s="957">
        <f t="shared" ref="CPI63" si="2424">CPG63-CPI62</f>
        <v>0</v>
      </c>
      <c r="CPJ63" s="957">
        <f t="shared" ref="CPJ63" si="2425">CPH63-CPJ62</f>
        <v>0</v>
      </c>
      <c r="CPK63" s="957">
        <f t="shared" ref="CPK63" si="2426">CPI63-CPK62</f>
        <v>0</v>
      </c>
      <c r="CPL63" s="957">
        <f t="shared" ref="CPL63" si="2427">CPJ63-CPL62</f>
        <v>0</v>
      </c>
      <c r="CPM63" s="957">
        <f t="shared" ref="CPM63" si="2428">CPK63-CPM62</f>
        <v>0</v>
      </c>
      <c r="CPN63" s="957">
        <f t="shared" ref="CPN63" si="2429">CPL63-CPN62</f>
        <v>0</v>
      </c>
      <c r="CPO63" s="957">
        <f t="shared" ref="CPO63" si="2430">CPM63-CPO62</f>
        <v>0</v>
      </c>
      <c r="CPP63" s="957">
        <f t="shared" ref="CPP63" si="2431">CPN63-CPP62</f>
        <v>0</v>
      </c>
      <c r="CPQ63" s="957">
        <f t="shared" ref="CPQ63" si="2432">CPO63-CPQ62</f>
        <v>0</v>
      </c>
      <c r="CPR63" s="957">
        <f t="shared" ref="CPR63" si="2433">CPP63-CPR62</f>
        <v>0</v>
      </c>
      <c r="CPS63" s="957">
        <f t="shared" ref="CPS63" si="2434">CPQ63-CPS62</f>
        <v>0</v>
      </c>
      <c r="CPT63" s="957">
        <f t="shared" ref="CPT63" si="2435">CPR63-CPT62</f>
        <v>0</v>
      </c>
      <c r="CPU63" s="957">
        <f t="shared" ref="CPU63" si="2436">CPS63-CPU62</f>
        <v>0</v>
      </c>
      <c r="CPV63" s="957">
        <f t="shared" ref="CPV63" si="2437">CPT63-CPV62</f>
        <v>0</v>
      </c>
      <c r="CPW63" s="957">
        <f t="shared" ref="CPW63" si="2438">CPU63-CPW62</f>
        <v>0</v>
      </c>
      <c r="CPX63" s="957">
        <f t="shared" ref="CPX63" si="2439">CPV63-CPX62</f>
        <v>0</v>
      </c>
      <c r="CPY63" s="957">
        <f t="shared" ref="CPY63" si="2440">CPW63-CPY62</f>
        <v>0</v>
      </c>
      <c r="CPZ63" s="957">
        <f t="shared" ref="CPZ63" si="2441">CPX63-CPZ62</f>
        <v>0</v>
      </c>
      <c r="CQA63" s="957">
        <f t="shared" ref="CQA63" si="2442">CPY63-CQA62</f>
        <v>0</v>
      </c>
      <c r="CQB63" s="957">
        <f t="shared" ref="CQB63" si="2443">CPZ63-CQB62</f>
        <v>0</v>
      </c>
      <c r="CQC63" s="957">
        <f t="shared" ref="CQC63" si="2444">CQA63-CQC62</f>
        <v>0</v>
      </c>
      <c r="CQD63" s="957">
        <f t="shared" ref="CQD63" si="2445">CQB63-CQD62</f>
        <v>0</v>
      </c>
      <c r="CQE63" s="957">
        <f t="shared" ref="CQE63" si="2446">CQC63-CQE62</f>
        <v>0</v>
      </c>
      <c r="CQF63" s="957">
        <f t="shared" ref="CQF63" si="2447">CQD63-CQF62</f>
        <v>0</v>
      </c>
      <c r="CQG63" s="957">
        <f t="shared" ref="CQG63" si="2448">CQE63-CQG62</f>
        <v>0</v>
      </c>
      <c r="CQH63" s="957">
        <f t="shared" ref="CQH63" si="2449">CQF63-CQH62</f>
        <v>0</v>
      </c>
      <c r="CQI63" s="957">
        <f t="shared" ref="CQI63" si="2450">CQG63-CQI62</f>
        <v>0</v>
      </c>
      <c r="CQJ63" s="957">
        <f t="shared" ref="CQJ63" si="2451">CQH63-CQJ62</f>
        <v>0</v>
      </c>
      <c r="CQK63" s="957">
        <f t="shared" ref="CQK63" si="2452">CQI63-CQK62</f>
        <v>0</v>
      </c>
      <c r="CQL63" s="957">
        <f t="shared" ref="CQL63" si="2453">CQJ63-CQL62</f>
        <v>0</v>
      </c>
      <c r="CQM63" s="957">
        <f t="shared" ref="CQM63" si="2454">CQK63-CQM62</f>
        <v>0</v>
      </c>
      <c r="CQN63" s="957">
        <f t="shared" ref="CQN63" si="2455">CQL63-CQN62</f>
        <v>0</v>
      </c>
      <c r="CQO63" s="957">
        <f t="shared" ref="CQO63" si="2456">CQM63-CQO62</f>
        <v>0</v>
      </c>
      <c r="CQP63" s="957">
        <f t="shared" ref="CQP63" si="2457">CQN63-CQP62</f>
        <v>0</v>
      </c>
      <c r="CQQ63" s="957">
        <f t="shared" ref="CQQ63" si="2458">CQO63-CQQ62</f>
        <v>0</v>
      </c>
      <c r="CQR63" s="957">
        <f t="shared" ref="CQR63" si="2459">CQP63-CQR62</f>
        <v>0</v>
      </c>
      <c r="CQS63" s="957">
        <f t="shared" ref="CQS63" si="2460">CQQ63-CQS62</f>
        <v>0</v>
      </c>
      <c r="CQT63" s="957">
        <f t="shared" ref="CQT63" si="2461">CQR63-CQT62</f>
        <v>0</v>
      </c>
      <c r="CQU63" s="957">
        <f t="shared" ref="CQU63" si="2462">CQS63-CQU62</f>
        <v>0</v>
      </c>
      <c r="CQV63" s="957">
        <f t="shared" ref="CQV63" si="2463">CQT63-CQV62</f>
        <v>0</v>
      </c>
      <c r="CQW63" s="957">
        <f t="shared" ref="CQW63" si="2464">CQU63-CQW62</f>
        <v>0</v>
      </c>
      <c r="CQX63" s="957">
        <f t="shared" ref="CQX63" si="2465">CQV63-CQX62</f>
        <v>0</v>
      </c>
      <c r="CQY63" s="957">
        <f t="shared" ref="CQY63" si="2466">CQW63-CQY62</f>
        <v>0</v>
      </c>
      <c r="CQZ63" s="957">
        <f t="shared" ref="CQZ63" si="2467">CQX63-CQZ62</f>
        <v>0</v>
      </c>
      <c r="CRA63" s="957">
        <f t="shared" ref="CRA63" si="2468">CQY63-CRA62</f>
        <v>0</v>
      </c>
      <c r="CRB63" s="957">
        <f t="shared" ref="CRB63" si="2469">CQZ63-CRB62</f>
        <v>0</v>
      </c>
      <c r="CRC63" s="957">
        <f t="shared" ref="CRC63" si="2470">CRA63-CRC62</f>
        <v>0</v>
      </c>
      <c r="CRD63" s="957">
        <f t="shared" ref="CRD63" si="2471">CRB63-CRD62</f>
        <v>0</v>
      </c>
      <c r="CRE63" s="957">
        <f t="shared" ref="CRE63" si="2472">CRC63-CRE62</f>
        <v>0</v>
      </c>
      <c r="CRF63" s="957">
        <f t="shared" ref="CRF63" si="2473">CRD63-CRF62</f>
        <v>0</v>
      </c>
      <c r="CRG63" s="957">
        <f t="shared" ref="CRG63" si="2474">CRE63-CRG62</f>
        <v>0</v>
      </c>
      <c r="CRH63" s="957">
        <f t="shared" ref="CRH63" si="2475">CRF63-CRH62</f>
        <v>0</v>
      </c>
      <c r="CRI63" s="957">
        <f t="shared" ref="CRI63" si="2476">CRG63-CRI62</f>
        <v>0</v>
      </c>
      <c r="CRJ63" s="957">
        <f t="shared" ref="CRJ63" si="2477">CRH63-CRJ62</f>
        <v>0</v>
      </c>
      <c r="CRK63" s="957">
        <f t="shared" ref="CRK63" si="2478">CRI63-CRK62</f>
        <v>0</v>
      </c>
      <c r="CRL63" s="957">
        <f t="shared" ref="CRL63" si="2479">CRJ63-CRL62</f>
        <v>0</v>
      </c>
      <c r="CRM63" s="957">
        <f t="shared" ref="CRM63" si="2480">CRK63-CRM62</f>
        <v>0</v>
      </c>
      <c r="CRN63" s="957">
        <f t="shared" ref="CRN63" si="2481">CRL63-CRN62</f>
        <v>0</v>
      </c>
      <c r="CRO63" s="957">
        <f t="shared" ref="CRO63" si="2482">CRM63-CRO62</f>
        <v>0</v>
      </c>
      <c r="CRP63" s="957">
        <f t="shared" ref="CRP63" si="2483">CRN63-CRP62</f>
        <v>0</v>
      </c>
      <c r="CRQ63" s="957">
        <f t="shared" ref="CRQ63" si="2484">CRO63-CRQ62</f>
        <v>0</v>
      </c>
      <c r="CRR63" s="957">
        <f t="shared" ref="CRR63" si="2485">CRP63-CRR62</f>
        <v>0</v>
      </c>
      <c r="CRS63" s="957">
        <f t="shared" ref="CRS63" si="2486">CRQ63-CRS62</f>
        <v>0</v>
      </c>
      <c r="CRT63" s="957">
        <f t="shared" ref="CRT63" si="2487">CRR63-CRT62</f>
        <v>0</v>
      </c>
      <c r="CRU63" s="957">
        <f t="shared" ref="CRU63" si="2488">CRS63-CRU62</f>
        <v>0</v>
      </c>
      <c r="CRV63" s="957">
        <f t="shared" ref="CRV63" si="2489">CRT63-CRV62</f>
        <v>0</v>
      </c>
      <c r="CRW63" s="957">
        <f t="shared" ref="CRW63" si="2490">CRU63-CRW62</f>
        <v>0</v>
      </c>
      <c r="CRX63" s="957">
        <f t="shared" ref="CRX63" si="2491">CRV63-CRX62</f>
        <v>0</v>
      </c>
      <c r="CRY63" s="957">
        <f t="shared" ref="CRY63" si="2492">CRW63-CRY62</f>
        <v>0</v>
      </c>
      <c r="CRZ63" s="957">
        <f t="shared" ref="CRZ63" si="2493">CRX63-CRZ62</f>
        <v>0</v>
      </c>
      <c r="CSA63" s="957">
        <f t="shared" ref="CSA63" si="2494">CRY63-CSA62</f>
        <v>0</v>
      </c>
      <c r="CSB63" s="957">
        <f t="shared" ref="CSB63" si="2495">CRZ63-CSB62</f>
        <v>0</v>
      </c>
      <c r="CSC63" s="957">
        <f t="shared" ref="CSC63" si="2496">CSA63-CSC62</f>
        <v>0</v>
      </c>
      <c r="CSD63" s="957">
        <f t="shared" ref="CSD63" si="2497">CSB63-CSD62</f>
        <v>0</v>
      </c>
      <c r="CSE63" s="957">
        <f t="shared" ref="CSE63" si="2498">CSC63-CSE62</f>
        <v>0</v>
      </c>
      <c r="CSF63" s="957">
        <f t="shared" ref="CSF63" si="2499">CSD63-CSF62</f>
        <v>0</v>
      </c>
      <c r="CSG63" s="957">
        <f t="shared" ref="CSG63" si="2500">CSE63-CSG62</f>
        <v>0</v>
      </c>
      <c r="CSH63" s="957">
        <f t="shared" ref="CSH63" si="2501">CSF63-CSH62</f>
        <v>0</v>
      </c>
      <c r="CSI63" s="957">
        <f t="shared" ref="CSI63" si="2502">CSG63-CSI62</f>
        <v>0</v>
      </c>
      <c r="CSJ63" s="957">
        <f t="shared" ref="CSJ63" si="2503">CSH63-CSJ62</f>
        <v>0</v>
      </c>
      <c r="CSK63" s="957">
        <f t="shared" ref="CSK63" si="2504">CSI63-CSK62</f>
        <v>0</v>
      </c>
      <c r="CSL63" s="957">
        <f t="shared" ref="CSL63" si="2505">CSJ63-CSL62</f>
        <v>0</v>
      </c>
      <c r="CSM63" s="957">
        <f t="shared" ref="CSM63" si="2506">CSK63-CSM62</f>
        <v>0</v>
      </c>
      <c r="CSN63" s="957">
        <f t="shared" ref="CSN63" si="2507">CSL63-CSN62</f>
        <v>0</v>
      </c>
      <c r="CSO63" s="957">
        <f t="shared" ref="CSO63" si="2508">CSM63-CSO62</f>
        <v>0</v>
      </c>
      <c r="CSP63" s="957">
        <f t="shared" ref="CSP63" si="2509">CSN63-CSP62</f>
        <v>0</v>
      </c>
      <c r="CSQ63" s="957">
        <f t="shared" ref="CSQ63" si="2510">CSO63-CSQ62</f>
        <v>0</v>
      </c>
      <c r="CSR63" s="957">
        <f t="shared" ref="CSR63" si="2511">CSP63-CSR62</f>
        <v>0</v>
      </c>
      <c r="CSS63" s="957">
        <f t="shared" ref="CSS63" si="2512">CSQ63-CSS62</f>
        <v>0</v>
      </c>
      <c r="CST63" s="957">
        <f t="shared" ref="CST63" si="2513">CSR63-CST62</f>
        <v>0</v>
      </c>
      <c r="CSU63" s="957">
        <f t="shared" ref="CSU63" si="2514">CSS63-CSU62</f>
        <v>0</v>
      </c>
      <c r="CSV63" s="957">
        <f t="shared" ref="CSV63" si="2515">CST63-CSV62</f>
        <v>0</v>
      </c>
      <c r="CSW63" s="957">
        <f t="shared" ref="CSW63" si="2516">CSU63-CSW62</f>
        <v>0</v>
      </c>
      <c r="CSX63" s="957">
        <f t="shared" ref="CSX63" si="2517">CSV63-CSX62</f>
        <v>0</v>
      </c>
      <c r="CSY63" s="957">
        <f t="shared" ref="CSY63" si="2518">CSW63-CSY62</f>
        <v>0</v>
      </c>
      <c r="CSZ63" s="957">
        <f t="shared" ref="CSZ63" si="2519">CSX63-CSZ62</f>
        <v>0</v>
      </c>
      <c r="CTA63" s="957">
        <f t="shared" ref="CTA63" si="2520">CSY63-CTA62</f>
        <v>0</v>
      </c>
      <c r="CTB63" s="957">
        <f t="shared" ref="CTB63" si="2521">CSZ63-CTB62</f>
        <v>0</v>
      </c>
      <c r="CTC63" s="957">
        <f t="shared" ref="CTC63" si="2522">CTA63-CTC62</f>
        <v>0</v>
      </c>
      <c r="CTD63" s="957">
        <f t="shared" ref="CTD63" si="2523">CTB63-CTD62</f>
        <v>0</v>
      </c>
      <c r="CTE63" s="957">
        <f t="shared" ref="CTE63" si="2524">CTC63-CTE62</f>
        <v>0</v>
      </c>
      <c r="CTF63" s="957">
        <f t="shared" ref="CTF63" si="2525">CTD63-CTF62</f>
        <v>0</v>
      </c>
      <c r="CTG63" s="957">
        <f t="shared" ref="CTG63" si="2526">CTE63-CTG62</f>
        <v>0</v>
      </c>
      <c r="CTH63" s="957">
        <f t="shared" ref="CTH63" si="2527">CTF63-CTH62</f>
        <v>0</v>
      </c>
      <c r="CTI63" s="957">
        <f t="shared" ref="CTI63" si="2528">CTG63-CTI62</f>
        <v>0</v>
      </c>
      <c r="CTJ63" s="957">
        <f t="shared" ref="CTJ63" si="2529">CTH63-CTJ62</f>
        <v>0</v>
      </c>
      <c r="CTK63" s="957">
        <f t="shared" ref="CTK63" si="2530">CTI63-CTK62</f>
        <v>0</v>
      </c>
      <c r="CTL63" s="957">
        <f t="shared" ref="CTL63" si="2531">CTJ63-CTL62</f>
        <v>0</v>
      </c>
      <c r="CTM63" s="957">
        <f t="shared" ref="CTM63" si="2532">CTK63-CTM62</f>
        <v>0</v>
      </c>
      <c r="CTN63" s="957">
        <f t="shared" ref="CTN63" si="2533">CTL63-CTN62</f>
        <v>0</v>
      </c>
      <c r="CTO63" s="957">
        <f t="shared" ref="CTO63" si="2534">CTM63-CTO62</f>
        <v>0</v>
      </c>
      <c r="CTP63" s="957">
        <f t="shared" ref="CTP63" si="2535">CTN63-CTP62</f>
        <v>0</v>
      </c>
      <c r="CTQ63" s="957">
        <f t="shared" ref="CTQ63" si="2536">CTO63-CTQ62</f>
        <v>0</v>
      </c>
      <c r="CTR63" s="957">
        <f t="shared" ref="CTR63" si="2537">CTP63-CTR62</f>
        <v>0</v>
      </c>
      <c r="CTS63" s="957">
        <f t="shared" ref="CTS63" si="2538">CTQ63-CTS62</f>
        <v>0</v>
      </c>
      <c r="CTT63" s="957">
        <f t="shared" ref="CTT63" si="2539">CTR63-CTT62</f>
        <v>0</v>
      </c>
      <c r="CTU63" s="957">
        <f t="shared" ref="CTU63" si="2540">CTS63-CTU62</f>
        <v>0</v>
      </c>
      <c r="CTV63" s="957">
        <f t="shared" ref="CTV63" si="2541">CTT63-CTV62</f>
        <v>0</v>
      </c>
      <c r="CTW63" s="957">
        <f t="shared" ref="CTW63" si="2542">CTU63-CTW62</f>
        <v>0</v>
      </c>
      <c r="CTX63" s="957">
        <f t="shared" ref="CTX63" si="2543">CTV63-CTX62</f>
        <v>0</v>
      </c>
      <c r="CTY63" s="957">
        <f t="shared" ref="CTY63" si="2544">CTW63-CTY62</f>
        <v>0</v>
      </c>
      <c r="CTZ63" s="957">
        <f t="shared" ref="CTZ63" si="2545">CTX63-CTZ62</f>
        <v>0</v>
      </c>
      <c r="CUA63" s="957">
        <f t="shared" ref="CUA63" si="2546">CTY63-CUA62</f>
        <v>0</v>
      </c>
      <c r="CUB63" s="957">
        <f t="shared" ref="CUB63" si="2547">CTZ63-CUB62</f>
        <v>0</v>
      </c>
      <c r="CUC63" s="957">
        <f t="shared" ref="CUC63" si="2548">CUA63-CUC62</f>
        <v>0</v>
      </c>
      <c r="CUD63" s="957">
        <f t="shared" ref="CUD63" si="2549">CUB63-CUD62</f>
        <v>0</v>
      </c>
      <c r="CUE63" s="957">
        <f t="shared" ref="CUE63" si="2550">CUC63-CUE62</f>
        <v>0</v>
      </c>
      <c r="CUF63" s="957">
        <f t="shared" ref="CUF63" si="2551">CUD63-CUF62</f>
        <v>0</v>
      </c>
      <c r="CUG63" s="957">
        <f t="shared" ref="CUG63" si="2552">CUE63-CUG62</f>
        <v>0</v>
      </c>
      <c r="CUH63" s="957">
        <f t="shared" ref="CUH63" si="2553">CUF63-CUH62</f>
        <v>0</v>
      </c>
      <c r="CUI63" s="957">
        <f t="shared" ref="CUI63" si="2554">CUG63-CUI62</f>
        <v>0</v>
      </c>
      <c r="CUJ63" s="957">
        <f t="shared" ref="CUJ63" si="2555">CUH63-CUJ62</f>
        <v>0</v>
      </c>
      <c r="CUK63" s="957">
        <f t="shared" ref="CUK63" si="2556">CUI63-CUK62</f>
        <v>0</v>
      </c>
      <c r="CUL63" s="957">
        <f t="shared" ref="CUL63" si="2557">CUJ63-CUL62</f>
        <v>0</v>
      </c>
      <c r="CUM63" s="957">
        <f t="shared" ref="CUM63" si="2558">CUK63-CUM62</f>
        <v>0</v>
      </c>
      <c r="CUN63" s="957">
        <f t="shared" ref="CUN63" si="2559">CUL63-CUN62</f>
        <v>0</v>
      </c>
      <c r="CUO63" s="957">
        <f t="shared" ref="CUO63" si="2560">CUM63-CUO62</f>
        <v>0</v>
      </c>
      <c r="CUP63" s="957">
        <f t="shared" ref="CUP63" si="2561">CUN63-CUP62</f>
        <v>0</v>
      </c>
      <c r="CUQ63" s="957">
        <f t="shared" ref="CUQ63" si="2562">CUO63-CUQ62</f>
        <v>0</v>
      </c>
      <c r="CUR63" s="957">
        <f t="shared" ref="CUR63" si="2563">CUP63-CUR62</f>
        <v>0</v>
      </c>
      <c r="CUS63" s="957">
        <f t="shared" ref="CUS63" si="2564">CUQ63-CUS62</f>
        <v>0</v>
      </c>
      <c r="CUT63" s="957">
        <f t="shared" ref="CUT63" si="2565">CUR63-CUT62</f>
        <v>0</v>
      </c>
      <c r="CUU63" s="957">
        <f t="shared" ref="CUU63" si="2566">CUS63-CUU62</f>
        <v>0</v>
      </c>
      <c r="CUV63" s="957">
        <f t="shared" ref="CUV63" si="2567">CUT63-CUV62</f>
        <v>0</v>
      </c>
      <c r="CUW63" s="957">
        <f t="shared" ref="CUW63" si="2568">CUU63-CUW62</f>
        <v>0</v>
      </c>
      <c r="CUX63" s="957">
        <f t="shared" ref="CUX63" si="2569">CUV63-CUX62</f>
        <v>0</v>
      </c>
      <c r="CUY63" s="957">
        <f t="shared" ref="CUY63" si="2570">CUW63-CUY62</f>
        <v>0</v>
      </c>
      <c r="CUZ63" s="957">
        <f t="shared" ref="CUZ63" si="2571">CUX63-CUZ62</f>
        <v>0</v>
      </c>
      <c r="CVA63" s="957">
        <f t="shared" ref="CVA63" si="2572">CUY63-CVA62</f>
        <v>0</v>
      </c>
      <c r="CVB63" s="957">
        <f t="shared" ref="CVB63" si="2573">CUZ63-CVB62</f>
        <v>0</v>
      </c>
      <c r="CVC63" s="957">
        <f t="shared" ref="CVC63" si="2574">CVA63-CVC62</f>
        <v>0</v>
      </c>
      <c r="CVD63" s="957">
        <f t="shared" ref="CVD63" si="2575">CVB63-CVD62</f>
        <v>0</v>
      </c>
      <c r="CVE63" s="957">
        <f t="shared" ref="CVE63" si="2576">CVC63-CVE62</f>
        <v>0</v>
      </c>
      <c r="CVF63" s="957">
        <f t="shared" ref="CVF63" si="2577">CVD63-CVF62</f>
        <v>0</v>
      </c>
      <c r="CVG63" s="957">
        <f t="shared" ref="CVG63" si="2578">CVE63-CVG62</f>
        <v>0</v>
      </c>
      <c r="CVH63" s="957">
        <f t="shared" ref="CVH63" si="2579">CVF63-CVH62</f>
        <v>0</v>
      </c>
      <c r="CVI63" s="957">
        <f t="shared" ref="CVI63" si="2580">CVG63-CVI62</f>
        <v>0</v>
      </c>
      <c r="CVJ63" s="957">
        <f t="shared" ref="CVJ63" si="2581">CVH63-CVJ62</f>
        <v>0</v>
      </c>
      <c r="CVK63" s="957">
        <f t="shared" ref="CVK63" si="2582">CVI63-CVK62</f>
        <v>0</v>
      </c>
      <c r="CVL63" s="957">
        <f t="shared" ref="CVL63" si="2583">CVJ63-CVL62</f>
        <v>0</v>
      </c>
      <c r="CVM63" s="957">
        <f t="shared" ref="CVM63" si="2584">CVK63-CVM62</f>
        <v>0</v>
      </c>
      <c r="CVN63" s="957">
        <f t="shared" ref="CVN63" si="2585">CVL63-CVN62</f>
        <v>0</v>
      </c>
      <c r="CVO63" s="957">
        <f t="shared" ref="CVO63" si="2586">CVM63-CVO62</f>
        <v>0</v>
      </c>
      <c r="CVP63" s="957">
        <f t="shared" ref="CVP63" si="2587">CVN63-CVP62</f>
        <v>0</v>
      </c>
      <c r="CVQ63" s="957">
        <f t="shared" ref="CVQ63" si="2588">CVO63-CVQ62</f>
        <v>0</v>
      </c>
      <c r="CVR63" s="957">
        <f t="shared" ref="CVR63" si="2589">CVP63-CVR62</f>
        <v>0</v>
      </c>
      <c r="CVS63" s="957">
        <f t="shared" ref="CVS63" si="2590">CVQ63-CVS62</f>
        <v>0</v>
      </c>
      <c r="CVT63" s="957">
        <f t="shared" ref="CVT63" si="2591">CVR63-CVT62</f>
        <v>0</v>
      </c>
      <c r="CVU63" s="957">
        <f t="shared" ref="CVU63" si="2592">CVS63-CVU62</f>
        <v>0</v>
      </c>
      <c r="CVV63" s="957">
        <f t="shared" ref="CVV63" si="2593">CVT63-CVV62</f>
        <v>0</v>
      </c>
      <c r="CVW63" s="957">
        <f t="shared" ref="CVW63" si="2594">CVU63-CVW62</f>
        <v>0</v>
      </c>
      <c r="CVX63" s="957">
        <f t="shared" ref="CVX63" si="2595">CVV63-CVX62</f>
        <v>0</v>
      </c>
      <c r="CVY63" s="957">
        <f t="shared" ref="CVY63" si="2596">CVW63-CVY62</f>
        <v>0</v>
      </c>
      <c r="CVZ63" s="957">
        <f t="shared" ref="CVZ63" si="2597">CVX63-CVZ62</f>
        <v>0</v>
      </c>
      <c r="CWA63" s="957">
        <f t="shared" ref="CWA63" si="2598">CVY63-CWA62</f>
        <v>0</v>
      </c>
      <c r="CWB63" s="957">
        <f t="shared" ref="CWB63" si="2599">CVZ63-CWB62</f>
        <v>0</v>
      </c>
      <c r="CWC63" s="957">
        <f t="shared" ref="CWC63" si="2600">CWA63-CWC62</f>
        <v>0</v>
      </c>
      <c r="CWD63" s="957">
        <f t="shared" ref="CWD63" si="2601">CWB63-CWD62</f>
        <v>0</v>
      </c>
      <c r="CWE63" s="957">
        <f t="shared" ref="CWE63" si="2602">CWC63-CWE62</f>
        <v>0</v>
      </c>
      <c r="CWF63" s="957">
        <f t="shared" ref="CWF63" si="2603">CWD63-CWF62</f>
        <v>0</v>
      </c>
      <c r="CWG63" s="957">
        <f t="shared" ref="CWG63" si="2604">CWE63-CWG62</f>
        <v>0</v>
      </c>
      <c r="CWH63" s="957">
        <f t="shared" ref="CWH63" si="2605">CWF63-CWH62</f>
        <v>0</v>
      </c>
      <c r="CWI63" s="957">
        <f t="shared" ref="CWI63" si="2606">CWG63-CWI62</f>
        <v>0</v>
      </c>
      <c r="CWJ63" s="957">
        <f t="shared" ref="CWJ63" si="2607">CWH63-CWJ62</f>
        <v>0</v>
      </c>
      <c r="CWK63" s="957">
        <f t="shared" ref="CWK63" si="2608">CWI63-CWK62</f>
        <v>0</v>
      </c>
      <c r="CWL63" s="957">
        <f t="shared" ref="CWL63" si="2609">CWJ63-CWL62</f>
        <v>0</v>
      </c>
      <c r="CWM63" s="957">
        <f t="shared" ref="CWM63" si="2610">CWK63-CWM62</f>
        <v>0</v>
      </c>
      <c r="CWN63" s="957">
        <f t="shared" ref="CWN63" si="2611">CWL63-CWN62</f>
        <v>0</v>
      </c>
      <c r="CWO63" s="957">
        <f t="shared" ref="CWO63" si="2612">CWM63-CWO62</f>
        <v>0</v>
      </c>
      <c r="CWP63" s="957">
        <f t="shared" ref="CWP63" si="2613">CWN63-CWP62</f>
        <v>0</v>
      </c>
      <c r="CWQ63" s="957">
        <f t="shared" ref="CWQ63" si="2614">CWO63-CWQ62</f>
        <v>0</v>
      </c>
      <c r="CWR63" s="957">
        <f t="shared" ref="CWR63" si="2615">CWP63-CWR62</f>
        <v>0</v>
      </c>
      <c r="CWS63" s="957">
        <f t="shared" ref="CWS63" si="2616">CWQ63-CWS62</f>
        <v>0</v>
      </c>
      <c r="CWT63" s="957">
        <f t="shared" ref="CWT63" si="2617">CWR63-CWT62</f>
        <v>0</v>
      </c>
      <c r="CWU63" s="957">
        <f t="shared" ref="CWU63" si="2618">CWS63-CWU62</f>
        <v>0</v>
      </c>
      <c r="CWV63" s="957">
        <f t="shared" ref="CWV63" si="2619">CWT63-CWV62</f>
        <v>0</v>
      </c>
      <c r="CWW63" s="957">
        <f t="shared" ref="CWW63" si="2620">CWU63-CWW62</f>
        <v>0</v>
      </c>
      <c r="CWX63" s="957">
        <f t="shared" ref="CWX63" si="2621">CWV63-CWX62</f>
        <v>0</v>
      </c>
      <c r="CWY63" s="957">
        <f t="shared" ref="CWY63" si="2622">CWW63-CWY62</f>
        <v>0</v>
      </c>
      <c r="CWZ63" s="957">
        <f t="shared" ref="CWZ63" si="2623">CWX63-CWZ62</f>
        <v>0</v>
      </c>
      <c r="CXA63" s="957">
        <f t="shared" ref="CXA63" si="2624">CWY63-CXA62</f>
        <v>0</v>
      </c>
      <c r="CXB63" s="957">
        <f t="shared" ref="CXB63" si="2625">CWZ63-CXB62</f>
        <v>0</v>
      </c>
      <c r="CXC63" s="957">
        <f t="shared" ref="CXC63" si="2626">CXA63-CXC62</f>
        <v>0</v>
      </c>
      <c r="CXD63" s="957">
        <f t="shared" ref="CXD63" si="2627">CXB63-CXD62</f>
        <v>0</v>
      </c>
      <c r="CXE63" s="957">
        <f t="shared" ref="CXE63" si="2628">CXC63-CXE62</f>
        <v>0</v>
      </c>
      <c r="CXF63" s="957">
        <f t="shared" ref="CXF63" si="2629">CXD63-CXF62</f>
        <v>0</v>
      </c>
      <c r="CXG63" s="957">
        <f t="shared" ref="CXG63" si="2630">CXE63-CXG62</f>
        <v>0</v>
      </c>
      <c r="CXH63" s="957">
        <f t="shared" ref="CXH63" si="2631">CXF63-CXH62</f>
        <v>0</v>
      </c>
      <c r="CXI63" s="957">
        <f t="shared" ref="CXI63" si="2632">CXG63-CXI62</f>
        <v>0</v>
      </c>
      <c r="CXJ63" s="957">
        <f t="shared" ref="CXJ63" si="2633">CXH63-CXJ62</f>
        <v>0</v>
      </c>
      <c r="CXK63" s="957">
        <f t="shared" ref="CXK63" si="2634">CXI63-CXK62</f>
        <v>0</v>
      </c>
      <c r="CXL63" s="957">
        <f t="shared" ref="CXL63" si="2635">CXJ63-CXL62</f>
        <v>0</v>
      </c>
      <c r="CXM63" s="957">
        <f t="shared" ref="CXM63" si="2636">CXK63-CXM62</f>
        <v>0</v>
      </c>
      <c r="CXN63" s="957">
        <f t="shared" ref="CXN63" si="2637">CXL63-CXN62</f>
        <v>0</v>
      </c>
      <c r="CXO63" s="957">
        <f t="shared" ref="CXO63" si="2638">CXM63-CXO62</f>
        <v>0</v>
      </c>
      <c r="CXP63" s="957">
        <f t="shared" ref="CXP63" si="2639">CXN63-CXP62</f>
        <v>0</v>
      </c>
      <c r="CXQ63" s="957">
        <f t="shared" ref="CXQ63" si="2640">CXO63-CXQ62</f>
        <v>0</v>
      </c>
      <c r="CXR63" s="957">
        <f t="shared" ref="CXR63" si="2641">CXP63-CXR62</f>
        <v>0</v>
      </c>
      <c r="CXS63" s="957">
        <f t="shared" ref="CXS63" si="2642">CXQ63-CXS62</f>
        <v>0</v>
      </c>
      <c r="CXT63" s="957">
        <f t="shared" ref="CXT63" si="2643">CXR63-CXT62</f>
        <v>0</v>
      </c>
      <c r="CXU63" s="957">
        <f t="shared" ref="CXU63" si="2644">CXS63-CXU62</f>
        <v>0</v>
      </c>
      <c r="CXV63" s="957">
        <f t="shared" ref="CXV63" si="2645">CXT63-CXV62</f>
        <v>0</v>
      </c>
      <c r="CXW63" s="957">
        <f t="shared" ref="CXW63" si="2646">CXU63-CXW62</f>
        <v>0</v>
      </c>
      <c r="CXX63" s="957">
        <f t="shared" ref="CXX63" si="2647">CXV63-CXX62</f>
        <v>0</v>
      </c>
      <c r="CXY63" s="957">
        <f t="shared" ref="CXY63" si="2648">CXW63-CXY62</f>
        <v>0</v>
      </c>
      <c r="CXZ63" s="957">
        <f t="shared" ref="CXZ63" si="2649">CXX63-CXZ62</f>
        <v>0</v>
      </c>
      <c r="CYA63" s="957">
        <f t="shared" ref="CYA63" si="2650">CXY63-CYA62</f>
        <v>0</v>
      </c>
      <c r="CYB63" s="957">
        <f t="shared" ref="CYB63" si="2651">CXZ63-CYB62</f>
        <v>0</v>
      </c>
      <c r="CYC63" s="957">
        <f t="shared" ref="CYC63" si="2652">CYA63-CYC62</f>
        <v>0</v>
      </c>
      <c r="CYD63" s="957">
        <f t="shared" ref="CYD63" si="2653">CYB63-CYD62</f>
        <v>0</v>
      </c>
      <c r="CYE63" s="957">
        <f t="shared" ref="CYE63" si="2654">CYC63-CYE62</f>
        <v>0</v>
      </c>
      <c r="CYF63" s="957">
        <f t="shared" ref="CYF63" si="2655">CYD63-CYF62</f>
        <v>0</v>
      </c>
      <c r="CYG63" s="957">
        <f t="shared" ref="CYG63" si="2656">CYE63-CYG62</f>
        <v>0</v>
      </c>
      <c r="CYH63" s="957">
        <f t="shared" ref="CYH63" si="2657">CYF63-CYH62</f>
        <v>0</v>
      </c>
      <c r="CYI63" s="957">
        <f t="shared" ref="CYI63" si="2658">CYG63-CYI62</f>
        <v>0</v>
      </c>
      <c r="CYJ63" s="957">
        <f t="shared" ref="CYJ63" si="2659">CYH63-CYJ62</f>
        <v>0</v>
      </c>
      <c r="CYK63" s="957">
        <f t="shared" ref="CYK63" si="2660">CYI63-CYK62</f>
        <v>0</v>
      </c>
      <c r="CYL63" s="957">
        <f t="shared" ref="CYL63" si="2661">CYJ63-CYL62</f>
        <v>0</v>
      </c>
      <c r="CYM63" s="957">
        <f t="shared" ref="CYM63" si="2662">CYK63-CYM62</f>
        <v>0</v>
      </c>
      <c r="CYN63" s="957">
        <f t="shared" ref="CYN63" si="2663">CYL63-CYN62</f>
        <v>0</v>
      </c>
      <c r="CYO63" s="957">
        <f t="shared" ref="CYO63" si="2664">CYM63-CYO62</f>
        <v>0</v>
      </c>
      <c r="CYP63" s="957">
        <f t="shared" ref="CYP63" si="2665">CYN63-CYP62</f>
        <v>0</v>
      </c>
      <c r="CYQ63" s="957">
        <f t="shared" ref="CYQ63" si="2666">CYO63-CYQ62</f>
        <v>0</v>
      </c>
      <c r="CYR63" s="957">
        <f t="shared" ref="CYR63" si="2667">CYP63-CYR62</f>
        <v>0</v>
      </c>
      <c r="CYS63" s="957">
        <f t="shared" ref="CYS63" si="2668">CYQ63-CYS62</f>
        <v>0</v>
      </c>
      <c r="CYT63" s="957">
        <f t="shared" ref="CYT63" si="2669">CYR63-CYT62</f>
        <v>0</v>
      </c>
      <c r="CYU63" s="957">
        <f t="shared" ref="CYU63" si="2670">CYS63-CYU62</f>
        <v>0</v>
      </c>
      <c r="CYV63" s="957">
        <f t="shared" ref="CYV63" si="2671">CYT63-CYV62</f>
        <v>0</v>
      </c>
      <c r="CYW63" s="957">
        <f t="shared" ref="CYW63" si="2672">CYU63-CYW62</f>
        <v>0</v>
      </c>
      <c r="CYX63" s="957">
        <f t="shared" ref="CYX63" si="2673">CYV63-CYX62</f>
        <v>0</v>
      </c>
      <c r="CYY63" s="957">
        <f t="shared" ref="CYY63" si="2674">CYW63-CYY62</f>
        <v>0</v>
      </c>
      <c r="CYZ63" s="957">
        <f t="shared" ref="CYZ63" si="2675">CYX63-CYZ62</f>
        <v>0</v>
      </c>
      <c r="CZA63" s="957">
        <f t="shared" ref="CZA63" si="2676">CYY63-CZA62</f>
        <v>0</v>
      </c>
      <c r="CZB63" s="957">
        <f t="shared" ref="CZB63" si="2677">CYZ63-CZB62</f>
        <v>0</v>
      </c>
      <c r="CZC63" s="957">
        <f t="shared" ref="CZC63" si="2678">CZA63-CZC62</f>
        <v>0</v>
      </c>
      <c r="CZD63" s="957">
        <f t="shared" ref="CZD63" si="2679">CZB63-CZD62</f>
        <v>0</v>
      </c>
      <c r="CZE63" s="957">
        <f t="shared" ref="CZE63" si="2680">CZC63-CZE62</f>
        <v>0</v>
      </c>
      <c r="CZF63" s="957">
        <f t="shared" ref="CZF63" si="2681">CZD63-CZF62</f>
        <v>0</v>
      </c>
      <c r="CZG63" s="957">
        <f t="shared" ref="CZG63" si="2682">CZE63-CZG62</f>
        <v>0</v>
      </c>
      <c r="CZH63" s="957">
        <f t="shared" ref="CZH63" si="2683">CZF63-CZH62</f>
        <v>0</v>
      </c>
      <c r="CZI63" s="957">
        <f t="shared" ref="CZI63" si="2684">CZG63-CZI62</f>
        <v>0</v>
      </c>
      <c r="CZJ63" s="957">
        <f t="shared" ref="CZJ63" si="2685">CZH63-CZJ62</f>
        <v>0</v>
      </c>
      <c r="CZK63" s="957">
        <f t="shared" ref="CZK63" si="2686">CZI63-CZK62</f>
        <v>0</v>
      </c>
      <c r="CZL63" s="957">
        <f t="shared" ref="CZL63" si="2687">CZJ63-CZL62</f>
        <v>0</v>
      </c>
      <c r="CZM63" s="957">
        <f t="shared" ref="CZM63" si="2688">CZK63-CZM62</f>
        <v>0</v>
      </c>
      <c r="CZN63" s="957">
        <f t="shared" ref="CZN63" si="2689">CZL63-CZN62</f>
        <v>0</v>
      </c>
      <c r="CZO63" s="957">
        <f t="shared" ref="CZO63" si="2690">CZM63-CZO62</f>
        <v>0</v>
      </c>
      <c r="CZP63" s="957">
        <f t="shared" ref="CZP63" si="2691">CZN63-CZP62</f>
        <v>0</v>
      </c>
      <c r="CZQ63" s="957">
        <f t="shared" ref="CZQ63" si="2692">CZO63-CZQ62</f>
        <v>0</v>
      </c>
      <c r="CZR63" s="957">
        <f t="shared" ref="CZR63" si="2693">CZP63-CZR62</f>
        <v>0</v>
      </c>
      <c r="CZS63" s="957">
        <f t="shared" ref="CZS63" si="2694">CZQ63-CZS62</f>
        <v>0</v>
      </c>
      <c r="CZT63" s="957">
        <f t="shared" ref="CZT63" si="2695">CZR63-CZT62</f>
        <v>0</v>
      </c>
      <c r="CZU63" s="957">
        <f t="shared" ref="CZU63" si="2696">CZS63-CZU62</f>
        <v>0</v>
      </c>
      <c r="CZV63" s="957">
        <f t="shared" ref="CZV63" si="2697">CZT63-CZV62</f>
        <v>0</v>
      </c>
      <c r="CZW63" s="957">
        <f t="shared" ref="CZW63" si="2698">CZU63-CZW62</f>
        <v>0</v>
      </c>
      <c r="CZX63" s="957">
        <f t="shared" ref="CZX63" si="2699">CZV63-CZX62</f>
        <v>0</v>
      </c>
      <c r="CZY63" s="957">
        <f t="shared" ref="CZY63" si="2700">CZW63-CZY62</f>
        <v>0</v>
      </c>
      <c r="CZZ63" s="957">
        <f t="shared" ref="CZZ63" si="2701">CZX63-CZZ62</f>
        <v>0</v>
      </c>
      <c r="DAA63" s="957">
        <f t="shared" ref="DAA63" si="2702">CZY63-DAA62</f>
        <v>0</v>
      </c>
      <c r="DAB63" s="957">
        <f t="shared" ref="DAB63" si="2703">CZZ63-DAB62</f>
        <v>0</v>
      </c>
      <c r="DAC63" s="957">
        <f t="shared" ref="DAC63" si="2704">DAA63-DAC62</f>
        <v>0</v>
      </c>
      <c r="DAD63" s="957">
        <f t="shared" ref="DAD63" si="2705">DAB63-DAD62</f>
        <v>0</v>
      </c>
      <c r="DAE63" s="957">
        <f t="shared" ref="DAE63" si="2706">DAC63-DAE62</f>
        <v>0</v>
      </c>
      <c r="DAF63" s="957">
        <f t="shared" ref="DAF63" si="2707">DAD63-DAF62</f>
        <v>0</v>
      </c>
      <c r="DAG63" s="957">
        <f t="shared" ref="DAG63" si="2708">DAE63-DAG62</f>
        <v>0</v>
      </c>
      <c r="DAH63" s="957">
        <f t="shared" ref="DAH63" si="2709">DAF63-DAH62</f>
        <v>0</v>
      </c>
      <c r="DAI63" s="957">
        <f t="shared" ref="DAI63" si="2710">DAG63-DAI62</f>
        <v>0</v>
      </c>
      <c r="DAJ63" s="957">
        <f t="shared" ref="DAJ63" si="2711">DAH63-DAJ62</f>
        <v>0</v>
      </c>
      <c r="DAK63" s="957">
        <f t="shared" ref="DAK63" si="2712">DAI63-DAK62</f>
        <v>0</v>
      </c>
      <c r="DAL63" s="957">
        <f t="shared" ref="DAL63" si="2713">DAJ63-DAL62</f>
        <v>0</v>
      </c>
      <c r="DAM63" s="957">
        <f t="shared" ref="DAM63" si="2714">DAK63-DAM62</f>
        <v>0</v>
      </c>
      <c r="DAN63" s="957">
        <f t="shared" ref="DAN63" si="2715">DAL63-DAN62</f>
        <v>0</v>
      </c>
      <c r="DAO63" s="957">
        <f t="shared" ref="DAO63" si="2716">DAM63-DAO62</f>
        <v>0</v>
      </c>
      <c r="DAP63" s="957">
        <f t="shared" ref="DAP63" si="2717">DAN63-DAP62</f>
        <v>0</v>
      </c>
      <c r="DAQ63" s="957">
        <f t="shared" ref="DAQ63" si="2718">DAO63-DAQ62</f>
        <v>0</v>
      </c>
      <c r="DAR63" s="957">
        <f t="shared" ref="DAR63" si="2719">DAP63-DAR62</f>
        <v>0</v>
      </c>
      <c r="DAS63" s="957">
        <f t="shared" ref="DAS63" si="2720">DAQ63-DAS62</f>
        <v>0</v>
      </c>
      <c r="DAT63" s="957">
        <f t="shared" ref="DAT63" si="2721">DAR63-DAT62</f>
        <v>0</v>
      </c>
      <c r="DAU63" s="957">
        <f t="shared" ref="DAU63" si="2722">DAS63-DAU62</f>
        <v>0</v>
      </c>
      <c r="DAV63" s="957">
        <f t="shared" ref="DAV63" si="2723">DAT63-DAV62</f>
        <v>0</v>
      </c>
      <c r="DAW63" s="957">
        <f t="shared" ref="DAW63" si="2724">DAU63-DAW62</f>
        <v>0</v>
      </c>
      <c r="DAX63" s="957">
        <f t="shared" ref="DAX63" si="2725">DAV63-DAX62</f>
        <v>0</v>
      </c>
      <c r="DAY63" s="957">
        <f t="shared" ref="DAY63" si="2726">DAW63-DAY62</f>
        <v>0</v>
      </c>
      <c r="DAZ63" s="957">
        <f t="shared" ref="DAZ63" si="2727">DAX63-DAZ62</f>
        <v>0</v>
      </c>
      <c r="DBA63" s="957">
        <f t="shared" ref="DBA63" si="2728">DAY63-DBA62</f>
        <v>0</v>
      </c>
      <c r="DBB63" s="957">
        <f t="shared" ref="DBB63" si="2729">DAZ63-DBB62</f>
        <v>0</v>
      </c>
      <c r="DBC63" s="957">
        <f t="shared" ref="DBC63" si="2730">DBA63-DBC62</f>
        <v>0</v>
      </c>
      <c r="DBD63" s="957">
        <f t="shared" ref="DBD63" si="2731">DBB63-DBD62</f>
        <v>0</v>
      </c>
      <c r="DBE63" s="957">
        <f t="shared" ref="DBE63" si="2732">DBC63-DBE62</f>
        <v>0</v>
      </c>
      <c r="DBF63" s="957">
        <f t="shared" ref="DBF63" si="2733">DBD63-DBF62</f>
        <v>0</v>
      </c>
      <c r="DBG63" s="957">
        <f t="shared" ref="DBG63" si="2734">DBE63-DBG62</f>
        <v>0</v>
      </c>
      <c r="DBH63" s="957">
        <f t="shared" ref="DBH63" si="2735">DBF63-DBH62</f>
        <v>0</v>
      </c>
      <c r="DBI63" s="957">
        <f t="shared" ref="DBI63" si="2736">DBG63-DBI62</f>
        <v>0</v>
      </c>
      <c r="DBJ63" s="957">
        <f t="shared" ref="DBJ63" si="2737">DBH63-DBJ62</f>
        <v>0</v>
      </c>
      <c r="DBK63" s="957">
        <f t="shared" ref="DBK63" si="2738">DBI63-DBK62</f>
        <v>0</v>
      </c>
      <c r="DBL63" s="957">
        <f t="shared" ref="DBL63" si="2739">DBJ63-DBL62</f>
        <v>0</v>
      </c>
      <c r="DBM63" s="957">
        <f t="shared" ref="DBM63" si="2740">DBK63-DBM62</f>
        <v>0</v>
      </c>
      <c r="DBN63" s="957">
        <f t="shared" ref="DBN63" si="2741">DBL63-DBN62</f>
        <v>0</v>
      </c>
      <c r="DBO63" s="957">
        <f t="shared" ref="DBO63" si="2742">DBM63-DBO62</f>
        <v>0</v>
      </c>
      <c r="DBP63" s="957">
        <f t="shared" ref="DBP63" si="2743">DBN63-DBP62</f>
        <v>0</v>
      </c>
      <c r="DBQ63" s="957">
        <f t="shared" ref="DBQ63" si="2744">DBO63-DBQ62</f>
        <v>0</v>
      </c>
      <c r="DBR63" s="957">
        <f t="shared" ref="DBR63" si="2745">DBP63-DBR62</f>
        <v>0</v>
      </c>
      <c r="DBS63" s="957">
        <f t="shared" ref="DBS63" si="2746">DBQ63-DBS62</f>
        <v>0</v>
      </c>
      <c r="DBT63" s="957">
        <f t="shared" ref="DBT63" si="2747">DBR63-DBT62</f>
        <v>0</v>
      </c>
      <c r="DBU63" s="957">
        <f t="shared" ref="DBU63" si="2748">DBS63-DBU62</f>
        <v>0</v>
      </c>
      <c r="DBV63" s="957">
        <f t="shared" ref="DBV63" si="2749">DBT63-DBV62</f>
        <v>0</v>
      </c>
      <c r="DBW63" s="957">
        <f t="shared" ref="DBW63" si="2750">DBU63-DBW62</f>
        <v>0</v>
      </c>
      <c r="DBX63" s="957">
        <f t="shared" ref="DBX63" si="2751">DBV63-DBX62</f>
        <v>0</v>
      </c>
      <c r="DBY63" s="957">
        <f t="shared" ref="DBY63" si="2752">DBW63-DBY62</f>
        <v>0</v>
      </c>
      <c r="DBZ63" s="957">
        <f t="shared" ref="DBZ63" si="2753">DBX63-DBZ62</f>
        <v>0</v>
      </c>
      <c r="DCA63" s="957">
        <f t="shared" ref="DCA63" si="2754">DBY63-DCA62</f>
        <v>0</v>
      </c>
      <c r="DCB63" s="957">
        <f t="shared" ref="DCB63" si="2755">DBZ63-DCB62</f>
        <v>0</v>
      </c>
      <c r="DCC63" s="957">
        <f t="shared" ref="DCC63" si="2756">DCA63-DCC62</f>
        <v>0</v>
      </c>
      <c r="DCD63" s="957">
        <f t="shared" ref="DCD63" si="2757">DCB63-DCD62</f>
        <v>0</v>
      </c>
      <c r="DCE63" s="957">
        <f t="shared" ref="DCE63" si="2758">DCC63-DCE62</f>
        <v>0</v>
      </c>
      <c r="DCF63" s="957">
        <f t="shared" ref="DCF63" si="2759">DCD63-DCF62</f>
        <v>0</v>
      </c>
      <c r="DCG63" s="957">
        <f t="shared" ref="DCG63" si="2760">DCE63-DCG62</f>
        <v>0</v>
      </c>
      <c r="DCH63" s="957">
        <f t="shared" ref="DCH63" si="2761">DCF63-DCH62</f>
        <v>0</v>
      </c>
      <c r="DCI63" s="957">
        <f t="shared" ref="DCI63" si="2762">DCG63-DCI62</f>
        <v>0</v>
      </c>
      <c r="DCJ63" s="957">
        <f t="shared" ref="DCJ63" si="2763">DCH63-DCJ62</f>
        <v>0</v>
      </c>
      <c r="DCK63" s="957">
        <f t="shared" ref="DCK63" si="2764">DCI63-DCK62</f>
        <v>0</v>
      </c>
      <c r="DCL63" s="957">
        <f t="shared" ref="DCL63" si="2765">DCJ63-DCL62</f>
        <v>0</v>
      </c>
      <c r="DCM63" s="957">
        <f t="shared" ref="DCM63" si="2766">DCK63-DCM62</f>
        <v>0</v>
      </c>
      <c r="DCN63" s="957">
        <f t="shared" ref="DCN63" si="2767">DCL63-DCN62</f>
        <v>0</v>
      </c>
      <c r="DCO63" s="957">
        <f t="shared" ref="DCO63" si="2768">DCM63-DCO62</f>
        <v>0</v>
      </c>
      <c r="DCP63" s="957">
        <f t="shared" ref="DCP63" si="2769">DCN63-DCP62</f>
        <v>0</v>
      </c>
      <c r="DCQ63" s="957">
        <f t="shared" ref="DCQ63" si="2770">DCO63-DCQ62</f>
        <v>0</v>
      </c>
      <c r="DCR63" s="957">
        <f t="shared" ref="DCR63" si="2771">DCP63-DCR62</f>
        <v>0</v>
      </c>
      <c r="DCS63" s="957">
        <f t="shared" ref="DCS63" si="2772">DCQ63-DCS62</f>
        <v>0</v>
      </c>
      <c r="DCT63" s="957">
        <f t="shared" ref="DCT63" si="2773">DCR63-DCT62</f>
        <v>0</v>
      </c>
      <c r="DCU63" s="957">
        <f t="shared" ref="DCU63" si="2774">DCS63-DCU62</f>
        <v>0</v>
      </c>
      <c r="DCV63" s="957">
        <f t="shared" ref="DCV63" si="2775">DCT63-DCV62</f>
        <v>0</v>
      </c>
      <c r="DCW63" s="957">
        <f t="shared" ref="DCW63" si="2776">DCU63-DCW62</f>
        <v>0</v>
      </c>
      <c r="DCX63" s="957">
        <f t="shared" ref="DCX63" si="2777">DCV63-DCX62</f>
        <v>0</v>
      </c>
      <c r="DCY63" s="957">
        <f t="shared" ref="DCY63" si="2778">DCW63-DCY62</f>
        <v>0</v>
      </c>
      <c r="DCZ63" s="957">
        <f t="shared" ref="DCZ63" si="2779">DCX63-DCZ62</f>
        <v>0</v>
      </c>
      <c r="DDA63" s="957">
        <f t="shared" ref="DDA63" si="2780">DCY63-DDA62</f>
        <v>0</v>
      </c>
      <c r="DDB63" s="957">
        <f t="shared" ref="DDB63" si="2781">DCZ63-DDB62</f>
        <v>0</v>
      </c>
      <c r="DDC63" s="957">
        <f t="shared" ref="DDC63" si="2782">DDA63-DDC62</f>
        <v>0</v>
      </c>
      <c r="DDD63" s="957">
        <f t="shared" ref="DDD63" si="2783">DDB63-DDD62</f>
        <v>0</v>
      </c>
      <c r="DDE63" s="957">
        <f t="shared" ref="DDE63" si="2784">DDC63-DDE62</f>
        <v>0</v>
      </c>
      <c r="DDF63" s="957">
        <f t="shared" ref="DDF63" si="2785">DDD63-DDF62</f>
        <v>0</v>
      </c>
      <c r="DDG63" s="957">
        <f t="shared" ref="DDG63" si="2786">DDE63-DDG62</f>
        <v>0</v>
      </c>
      <c r="DDH63" s="957">
        <f t="shared" ref="DDH63" si="2787">DDF63-DDH62</f>
        <v>0</v>
      </c>
      <c r="DDI63" s="957">
        <f t="shared" ref="DDI63" si="2788">DDG63-DDI62</f>
        <v>0</v>
      </c>
      <c r="DDJ63" s="957">
        <f t="shared" ref="DDJ63" si="2789">DDH63-DDJ62</f>
        <v>0</v>
      </c>
      <c r="DDK63" s="957">
        <f t="shared" ref="DDK63" si="2790">DDI63-DDK62</f>
        <v>0</v>
      </c>
      <c r="DDL63" s="957">
        <f t="shared" ref="DDL63" si="2791">DDJ63-DDL62</f>
        <v>0</v>
      </c>
      <c r="DDM63" s="957">
        <f t="shared" ref="DDM63" si="2792">DDK63-DDM62</f>
        <v>0</v>
      </c>
      <c r="DDN63" s="957">
        <f t="shared" ref="DDN63" si="2793">DDL63-DDN62</f>
        <v>0</v>
      </c>
      <c r="DDO63" s="957">
        <f t="shared" ref="DDO63" si="2794">DDM63-DDO62</f>
        <v>0</v>
      </c>
      <c r="DDP63" s="957">
        <f t="shared" ref="DDP63" si="2795">DDN63-DDP62</f>
        <v>0</v>
      </c>
      <c r="DDQ63" s="957">
        <f t="shared" ref="DDQ63" si="2796">DDO63-DDQ62</f>
        <v>0</v>
      </c>
      <c r="DDR63" s="957">
        <f t="shared" ref="DDR63" si="2797">DDP63-DDR62</f>
        <v>0</v>
      </c>
      <c r="DDS63" s="957">
        <f t="shared" ref="DDS63" si="2798">DDQ63-DDS62</f>
        <v>0</v>
      </c>
      <c r="DDT63" s="957">
        <f t="shared" ref="DDT63" si="2799">DDR63-DDT62</f>
        <v>0</v>
      </c>
      <c r="DDU63" s="957">
        <f t="shared" ref="DDU63" si="2800">DDS63-DDU62</f>
        <v>0</v>
      </c>
      <c r="DDV63" s="957">
        <f t="shared" ref="DDV63" si="2801">DDT63-DDV62</f>
        <v>0</v>
      </c>
      <c r="DDW63" s="957">
        <f t="shared" ref="DDW63" si="2802">DDU63-DDW62</f>
        <v>0</v>
      </c>
      <c r="DDX63" s="957">
        <f t="shared" ref="DDX63" si="2803">DDV63-DDX62</f>
        <v>0</v>
      </c>
      <c r="DDY63" s="957">
        <f t="shared" ref="DDY63" si="2804">DDW63-DDY62</f>
        <v>0</v>
      </c>
      <c r="DDZ63" s="957">
        <f t="shared" ref="DDZ63" si="2805">DDX63-DDZ62</f>
        <v>0</v>
      </c>
      <c r="DEA63" s="957">
        <f t="shared" ref="DEA63" si="2806">DDY63-DEA62</f>
        <v>0</v>
      </c>
      <c r="DEB63" s="957">
        <f t="shared" ref="DEB63" si="2807">DDZ63-DEB62</f>
        <v>0</v>
      </c>
      <c r="DEC63" s="957">
        <f t="shared" ref="DEC63" si="2808">DEA63-DEC62</f>
        <v>0</v>
      </c>
      <c r="DED63" s="957">
        <f t="shared" ref="DED63" si="2809">DEB63-DED62</f>
        <v>0</v>
      </c>
      <c r="DEE63" s="957">
        <f t="shared" ref="DEE63" si="2810">DEC63-DEE62</f>
        <v>0</v>
      </c>
      <c r="DEF63" s="957">
        <f t="shared" ref="DEF63" si="2811">DED63-DEF62</f>
        <v>0</v>
      </c>
      <c r="DEG63" s="957">
        <f t="shared" ref="DEG63" si="2812">DEE63-DEG62</f>
        <v>0</v>
      </c>
      <c r="DEH63" s="957">
        <f t="shared" ref="DEH63" si="2813">DEF63-DEH62</f>
        <v>0</v>
      </c>
      <c r="DEI63" s="957">
        <f t="shared" ref="DEI63" si="2814">DEG63-DEI62</f>
        <v>0</v>
      </c>
      <c r="DEJ63" s="957">
        <f t="shared" ref="DEJ63" si="2815">DEH63-DEJ62</f>
        <v>0</v>
      </c>
      <c r="DEK63" s="957">
        <f t="shared" ref="DEK63" si="2816">DEI63-DEK62</f>
        <v>0</v>
      </c>
      <c r="DEL63" s="957">
        <f t="shared" ref="DEL63" si="2817">DEJ63-DEL62</f>
        <v>0</v>
      </c>
      <c r="DEM63" s="957">
        <f t="shared" ref="DEM63" si="2818">DEK63-DEM62</f>
        <v>0</v>
      </c>
      <c r="DEN63" s="957">
        <f t="shared" ref="DEN63" si="2819">DEL63-DEN62</f>
        <v>0</v>
      </c>
      <c r="DEO63" s="957">
        <f t="shared" ref="DEO63" si="2820">DEM63-DEO62</f>
        <v>0</v>
      </c>
      <c r="DEP63" s="957">
        <f t="shared" ref="DEP63" si="2821">DEN63-DEP62</f>
        <v>0</v>
      </c>
      <c r="DEQ63" s="957">
        <f t="shared" ref="DEQ63" si="2822">DEO63-DEQ62</f>
        <v>0</v>
      </c>
      <c r="DER63" s="957">
        <f t="shared" ref="DER63" si="2823">DEP63-DER62</f>
        <v>0</v>
      </c>
      <c r="DES63" s="957">
        <f t="shared" ref="DES63" si="2824">DEQ63-DES62</f>
        <v>0</v>
      </c>
      <c r="DET63" s="957">
        <f t="shared" ref="DET63" si="2825">DER63-DET62</f>
        <v>0</v>
      </c>
      <c r="DEU63" s="957">
        <f t="shared" ref="DEU63" si="2826">DES63-DEU62</f>
        <v>0</v>
      </c>
      <c r="DEV63" s="957">
        <f t="shared" ref="DEV63" si="2827">DET63-DEV62</f>
        <v>0</v>
      </c>
      <c r="DEW63" s="957">
        <f t="shared" ref="DEW63" si="2828">DEU63-DEW62</f>
        <v>0</v>
      </c>
      <c r="DEX63" s="957">
        <f t="shared" ref="DEX63" si="2829">DEV63-DEX62</f>
        <v>0</v>
      </c>
      <c r="DEY63" s="957">
        <f t="shared" ref="DEY63" si="2830">DEW63-DEY62</f>
        <v>0</v>
      </c>
      <c r="DEZ63" s="957">
        <f t="shared" ref="DEZ63" si="2831">DEX63-DEZ62</f>
        <v>0</v>
      </c>
      <c r="DFA63" s="957">
        <f t="shared" ref="DFA63" si="2832">DEY63-DFA62</f>
        <v>0</v>
      </c>
      <c r="DFB63" s="957">
        <f t="shared" ref="DFB63" si="2833">DEZ63-DFB62</f>
        <v>0</v>
      </c>
      <c r="DFC63" s="957">
        <f t="shared" ref="DFC63" si="2834">DFA63-DFC62</f>
        <v>0</v>
      </c>
      <c r="DFD63" s="957">
        <f t="shared" ref="DFD63" si="2835">DFB63-DFD62</f>
        <v>0</v>
      </c>
      <c r="DFE63" s="957">
        <f t="shared" ref="DFE63" si="2836">DFC63-DFE62</f>
        <v>0</v>
      </c>
      <c r="DFF63" s="957">
        <f t="shared" ref="DFF63" si="2837">DFD63-DFF62</f>
        <v>0</v>
      </c>
      <c r="DFG63" s="957">
        <f t="shared" ref="DFG63" si="2838">DFE63-DFG62</f>
        <v>0</v>
      </c>
      <c r="DFH63" s="957">
        <f t="shared" ref="DFH63" si="2839">DFF63-DFH62</f>
        <v>0</v>
      </c>
      <c r="DFI63" s="957">
        <f t="shared" ref="DFI63" si="2840">DFG63-DFI62</f>
        <v>0</v>
      </c>
      <c r="DFJ63" s="957">
        <f t="shared" ref="DFJ63" si="2841">DFH63-DFJ62</f>
        <v>0</v>
      </c>
      <c r="DFK63" s="957">
        <f t="shared" ref="DFK63" si="2842">DFI63-DFK62</f>
        <v>0</v>
      </c>
      <c r="DFL63" s="957">
        <f t="shared" ref="DFL63" si="2843">DFJ63-DFL62</f>
        <v>0</v>
      </c>
      <c r="DFM63" s="957">
        <f t="shared" ref="DFM63" si="2844">DFK63-DFM62</f>
        <v>0</v>
      </c>
      <c r="DFN63" s="957">
        <f t="shared" ref="DFN63" si="2845">DFL63-DFN62</f>
        <v>0</v>
      </c>
      <c r="DFO63" s="957">
        <f t="shared" ref="DFO63" si="2846">DFM63-DFO62</f>
        <v>0</v>
      </c>
      <c r="DFP63" s="957">
        <f t="shared" ref="DFP63" si="2847">DFN63-DFP62</f>
        <v>0</v>
      </c>
      <c r="DFQ63" s="957">
        <f t="shared" ref="DFQ63" si="2848">DFO63-DFQ62</f>
        <v>0</v>
      </c>
      <c r="DFR63" s="957">
        <f t="shared" ref="DFR63" si="2849">DFP63-DFR62</f>
        <v>0</v>
      </c>
      <c r="DFS63" s="957">
        <f t="shared" ref="DFS63" si="2850">DFQ63-DFS62</f>
        <v>0</v>
      </c>
      <c r="DFT63" s="957">
        <f t="shared" ref="DFT63" si="2851">DFR63-DFT62</f>
        <v>0</v>
      </c>
      <c r="DFU63" s="957">
        <f t="shared" ref="DFU63" si="2852">DFS63-DFU62</f>
        <v>0</v>
      </c>
      <c r="DFV63" s="957">
        <f t="shared" ref="DFV63" si="2853">DFT63-DFV62</f>
        <v>0</v>
      </c>
      <c r="DFW63" s="957">
        <f t="shared" ref="DFW63" si="2854">DFU63-DFW62</f>
        <v>0</v>
      </c>
      <c r="DFX63" s="957">
        <f t="shared" ref="DFX63" si="2855">DFV63-DFX62</f>
        <v>0</v>
      </c>
      <c r="DFY63" s="957">
        <f t="shared" ref="DFY63" si="2856">DFW63-DFY62</f>
        <v>0</v>
      </c>
      <c r="DFZ63" s="957">
        <f t="shared" ref="DFZ63" si="2857">DFX63-DFZ62</f>
        <v>0</v>
      </c>
      <c r="DGA63" s="957">
        <f t="shared" ref="DGA63" si="2858">DFY63-DGA62</f>
        <v>0</v>
      </c>
      <c r="DGB63" s="957">
        <f t="shared" ref="DGB63" si="2859">DFZ63-DGB62</f>
        <v>0</v>
      </c>
      <c r="DGC63" s="957">
        <f t="shared" ref="DGC63" si="2860">DGA63-DGC62</f>
        <v>0</v>
      </c>
      <c r="DGD63" s="957">
        <f t="shared" ref="DGD63" si="2861">DGB63-DGD62</f>
        <v>0</v>
      </c>
      <c r="DGE63" s="957">
        <f t="shared" ref="DGE63" si="2862">DGC63-DGE62</f>
        <v>0</v>
      </c>
      <c r="DGF63" s="957">
        <f t="shared" ref="DGF63" si="2863">DGD63-DGF62</f>
        <v>0</v>
      </c>
      <c r="DGG63" s="957">
        <f t="shared" ref="DGG63" si="2864">DGE63-DGG62</f>
        <v>0</v>
      </c>
      <c r="DGH63" s="957">
        <f t="shared" ref="DGH63" si="2865">DGF63-DGH62</f>
        <v>0</v>
      </c>
      <c r="DGI63" s="957">
        <f t="shared" ref="DGI63" si="2866">DGG63-DGI62</f>
        <v>0</v>
      </c>
      <c r="DGJ63" s="957">
        <f t="shared" ref="DGJ63" si="2867">DGH63-DGJ62</f>
        <v>0</v>
      </c>
      <c r="DGK63" s="957">
        <f t="shared" ref="DGK63" si="2868">DGI63-DGK62</f>
        <v>0</v>
      </c>
      <c r="DGL63" s="957">
        <f t="shared" ref="DGL63" si="2869">DGJ63-DGL62</f>
        <v>0</v>
      </c>
      <c r="DGM63" s="957">
        <f t="shared" ref="DGM63" si="2870">DGK63-DGM62</f>
        <v>0</v>
      </c>
      <c r="DGN63" s="957">
        <f t="shared" ref="DGN63" si="2871">DGL63-DGN62</f>
        <v>0</v>
      </c>
      <c r="DGO63" s="957">
        <f t="shared" ref="DGO63" si="2872">DGM63-DGO62</f>
        <v>0</v>
      </c>
      <c r="DGP63" s="957">
        <f t="shared" ref="DGP63" si="2873">DGN63-DGP62</f>
        <v>0</v>
      </c>
      <c r="DGQ63" s="957">
        <f t="shared" ref="DGQ63" si="2874">DGO63-DGQ62</f>
        <v>0</v>
      </c>
      <c r="DGR63" s="957">
        <f t="shared" ref="DGR63" si="2875">DGP63-DGR62</f>
        <v>0</v>
      </c>
      <c r="DGS63" s="957">
        <f t="shared" ref="DGS63" si="2876">DGQ63-DGS62</f>
        <v>0</v>
      </c>
      <c r="DGT63" s="957">
        <f t="shared" ref="DGT63" si="2877">DGR63-DGT62</f>
        <v>0</v>
      </c>
      <c r="DGU63" s="957">
        <f t="shared" ref="DGU63" si="2878">DGS63-DGU62</f>
        <v>0</v>
      </c>
      <c r="DGV63" s="957">
        <f t="shared" ref="DGV63" si="2879">DGT63-DGV62</f>
        <v>0</v>
      </c>
      <c r="DGW63" s="957">
        <f t="shared" ref="DGW63" si="2880">DGU63-DGW62</f>
        <v>0</v>
      </c>
      <c r="DGX63" s="957">
        <f t="shared" ref="DGX63" si="2881">DGV63-DGX62</f>
        <v>0</v>
      </c>
      <c r="DGY63" s="957">
        <f t="shared" ref="DGY63" si="2882">DGW63-DGY62</f>
        <v>0</v>
      </c>
      <c r="DGZ63" s="957">
        <f t="shared" ref="DGZ63" si="2883">DGX63-DGZ62</f>
        <v>0</v>
      </c>
      <c r="DHA63" s="957">
        <f t="shared" ref="DHA63" si="2884">DGY63-DHA62</f>
        <v>0</v>
      </c>
      <c r="DHB63" s="957">
        <f t="shared" ref="DHB63" si="2885">DGZ63-DHB62</f>
        <v>0</v>
      </c>
      <c r="DHC63" s="957">
        <f t="shared" ref="DHC63" si="2886">DHA63-DHC62</f>
        <v>0</v>
      </c>
      <c r="DHD63" s="957">
        <f t="shared" ref="DHD63" si="2887">DHB63-DHD62</f>
        <v>0</v>
      </c>
      <c r="DHE63" s="957">
        <f t="shared" ref="DHE63" si="2888">DHC63-DHE62</f>
        <v>0</v>
      </c>
      <c r="DHF63" s="957">
        <f t="shared" ref="DHF63" si="2889">DHD63-DHF62</f>
        <v>0</v>
      </c>
      <c r="DHG63" s="957">
        <f t="shared" ref="DHG63" si="2890">DHE63-DHG62</f>
        <v>0</v>
      </c>
      <c r="DHH63" s="957">
        <f t="shared" ref="DHH63" si="2891">DHF63-DHH62</f>
        <v>0</v>
      </c>
      <c r="DHI63" s="957">
        <f t="shared" ref="DHI63" si="2892">DHG63-DHI62</f>
        <v>0</v>
      </c>
      <c r="DHJ63" s="957">
        <f t="shared" ref="DHJ63" si="2893">DHH63-DHJ62</f>
        <v>0</v>
      </c>
      <c r="DHK63" s="957">
        <f t="shared" ref="DHK63" si="2894">DHI63-DHK62</f>
        <v>0</v>
      </c>
      <c r="DHL63" s="957">
        <f t="shared" ref="DHL63" si="2895">DHJ63-DHL62</f>
        <v>0</v>
      </c>
      <c r="DHM63" s="957">
        <f t="shared" ref="DHM63" si="2896">DHK63-DHM62</f>
        <v>0</v>
      </c>
      <c r="DHN63" s="957">
        <f t="shared" ref="DHN63" si="2897">DHL63-DHN62</f>
        <v>0</v>
      </c>
      <c r="DHO63" s="957">
        <f t="shared" ref="DHO63" si="2898">DHM63-DHO62</f>
        <v>0</v>
      </c>
      <c r="DHP63" s="957">
        <f t="shared" ref="DHP63" si="2899">DHN63-DHP62</f>
        <v>0</v>
      </c>
      <c r="DHQ63" s="957">
        <f t="shared" ref="DHQ63" si="2900">DHO63-DHQ62</f>
        <v>0</v>
      </c>
      <c r="DHR63" s="957">
        <f t="shared" ref="DHR63" si="2901">DHP63-DHR62</f>
        <v>0</v>
      </c>
      <c r="DHS63" s="957">
        <f t="shared" ref="DHS63" si="2902">DHQ63-DHS62</f>
        <v>0</v>
      </c>
      <c r="DHT63" s="957">
        <f t="shared" ref="DHT63" si="2903">DHR63-DHT62</f>
        <v>0</v>
      </c>
      <c r="DHU63" s="957">
        <f t="shared" ref="DHU63" si="2904">DHS63-DHU62</f>
        <v>0</v>
      </c>
      <c r="DHV63" s="957">
        <f t="shared" ref="DHV63" si="2905">DHT63-DHV62</f>
        <v>0</v>
      </c>
      <c r="DHW63" s="957">
        <f t="shared" ref="DHW63" si="2906">DHU63-DHW62</f>
        <v>0</v>
      </c>
      <c r="DHX63" s="957">
        <f t="shared" ref="DHX63" si="2907">DHV63-DHX62</f>
        <v>0</v>
      </c>
      <c r="DHY63" s="957">
        <f t="shared" ref="DHY63" si="2908">DHW63-DHY62</f>
        <v>0</v>
      </c>
      <c r="DHZ63" s="957">
        <f t="shared" ref="DHZ63" si="2909">DHX63-DHZ62</f>
        <v>0</v>
      </c>
      <c r="DIA63" s="957">
        <f t="shared" ref="DIA63" si="2910">DHY63-DIA62</f>
        <v>0</v>
      </c>
      <c r="DIB63" s="957">
        <f t="shared" ref="DIB63" si="2911">DHZ63-DIB62</f>
        <v>0</v>
      </c>
      <c r="DIC63" s="957">
        <f t="shared" ref="DIC63" si="2912">DIA63-DIC62</f>
        <v>0</v>
      </c>
      <c r="DID63" s="957">
        <f t="shared" ref="DID63" si="2913">DIB63-DID62</f>
        <v>0</v>
      </c>
      <c r="DIE63" s="957">
        <f t="shared" ref="DIE63" si="2914">DIC63-DIE62</f>
        <v>0</v>
      </c>
      <c r="DIF63" s="957">
        <f t="shared" ref="DIF63" si="2915">DID63-DIF62</f>
        <v>0</v>
      </c>
      <c r="DIG63" s="957">
        <f t="shared" ref="DIG63" si="2916">DIE63-DIG62</f>
        <v>0</v>
      </c>
      <c r="DIH63" s="957">
        <f t="shared" ref="DIH63" si="2917">DIF63-DIH62</f>
        <v>0</v>
      </c>
      <c r="DII63" s="957">
        <f t="shared" ref="DII63" si="2918">DIG63-DII62</f>
        <v>0</v>
      </c>
      <c r="DIJ63" s="957">
        <f t="shared" ref="DIJ63" si="2919">DIH63-DIJ62</f>
        <v>0</v>
      </c>
      <c r="DIK63" s="957">
        <f t="shared" ref="DIK63" si="2920">DII63-DIK62</f>
        <v>0</v>
      </c>
      <c r="DIL63" s="957">
        <f t="shared" ref="DIL63" si="2921">DIJ63-DIL62</f>
        <v>0</v>
      </c>
      <c r="DIM63" s="957">
        <f t="shared" ref="DIM63" si="2922">DIK63-DIM62</f>
        <v>0</v>
      </c>
      <c r="DIN63" s="957">
        <f t="shared" ref="DIN63" si="2923">DIL63-DIN62</f>
        <v>0</v>
      </c>
      <c r="DIO63" s="957">
        <f t="shared" ref="DIO63" si="2924">DIM63-DIO62</f>
        <v>0</v>
      </c>
      <c r="DIP63" s="957">
        <f t="shared" ref="DIP63" si="2925">DIN63-DIP62</f>
        <v>0</v>
      </c>
      <c r="DIQ63" s="957">
        <f t="shared" ref="DIQ63" si="2926">DIO63-DIQ62</f>
        <v>0</v>
      </c>
      <c r="DIR63" s="957">
        <f t="shared" ref="DIR63" si="2927">DIP63-DIR62</f>
        <v>0</v>
      </c>
      <c r="DIS63" s="957">
        <f t="shared" ref="DIS63" si="2928">DIQ63-DIS62</f>
        <v>0</v>
      </c>
      <c r="DIT63" s="957">
        <f t="shared" ref="DIT63" si="2929">DIR63-DIT62</f>
        <v>0</v>
      </c>
      <c r="DIU63" s="957">
        <f t="shared" ref="DIU63" si="2930">DIS63-DIU62</f>
        <v>0</v>
      </c>
      <c r="DIV63" s="957">
        <f t="shared" ref="DIV63" si="2931">DIT63-DIV62</f>
        <v>0</v>
      </c>
      <c r="DIW63" s="957">
        <f t="shared" ref="DIW63" si="2932">DIU63-DIW62</f>
        <v>0</v>
      </c>
      <c r="DIX63" s="957">
        <f t="shared" ref="DIX63" si="2933">DIV63-DIX62</f>
        <v>0</v>
      </c>
      <c r="DIY63" s="957">
        <f t="shared" ref="DIY63" si="2934">DIW63-DIY62</f>
        <v>0</v>
      </c>
      <c r="DIZ63" s="957">
        <f t="shared" ref="DIZ63" si="2935">DIX63-DIZ62</f>
        <v>0</v>
      </c>
      <c r="DJA63" s="957">
        <f t="shared" ref="DJA63" si="2936">DIY63-DJA62</f>
        <v>0</v>
      </c>
      <c r="DJB63" s="957">
        <f t="shared" ref="DJB63" si="2937">DIZ63-DJB62</f>
        <v>0</v>
      </c>
      <c r="DJC63" s="957">
        <f t="shared" ref="DJC63" si="2938">DJA63-DJC62</f>
        <v>0</v>
      </c>
      <c r="DJD63" s="957">
        <f t="shared" ref="DJD63" si="2939">DJB63-DJD62</f>
        <v>0</v>
      </c>
      <c r="DJE63" s="957">
        <f t="shared" ref="DJE63" si="2940">DJC63-DJE62</f>
        <v>0</v>
      </c>
      <c r="DJF63" s="957">
        <f t="shared" ref="DJF63" si="2941">DJD63-DJF62</f>
        <v>0</v>
      </c>
      <c r="DJG63" s="957">
        <f t="shared" ref="DJG63" si="2942">DJE63-DJG62</f>
        <v>0</v>
      </c>
      <c r="DJH63" s="957">
        <f t="shared" ref="DJH63" si="2943">DJF63-DJH62</f>
        <v>0</v>
      </c>
      <c r="DJI63" s="957">
        <f t="shared" ref="DJI63" si="2944">DJG63-DJI62</f>
        <v>0</v>
      </c>
      <c r="DJJ63" s="957">
        <f t="shared" ref="DJJ63" si="2945">DJH63-DJJ62</f>
        <v>0</v>
      </c>
      <c r="DJK63" s="957">
        <f t="shared" ref="DJK63" si="2946">DJI63-DJK62</f>
        <v>0</v>
      </c>
      <c r="DJL63" s="957">
        <f t="shared" ref="DJL63" si="2947">DJJ63-DJL62</f>
        <v>0</v>
      </c>
      <c r="DJM63" s="957">
        <f t="shared" ref="DJM63" si="2948">DJK63-DJM62</f>
        <v>0</v>
      </c>
      <c r="DJN63" s="957">
        <f t="shared" ref="DJN63" si="2949">DJL63-DJN62</f>
        <v>0</v>
      </c>
      <c r="DJO63" s="957">
        <f t="shared" ref="DJO63" si="2950">DJM63-DJO62</f>
        <v>0</v>
      </c>
      <c r="DJP63" s="957">
        <f t="shared" ref="DJP63" si="2951">DJN63-DJP62</f>
        <v>0</v>
      </c>
      <c r="DJQ63" s="957">
        <f t="shared" ref="DJQ63" si="2952">DJO63-DJQ62</f>
        <v>0</v>
      </c>
      <c r="DJR63" s="957">
        <f t="shared" ref="DJR63" si="2953">DJP63-DJR62</f>
        <v>0</v>
      </c>
      <c r="DJS63" s="957">
        <f t="shared" ref="DJS63" si="2954">DJQ63-DJS62</f>
        <v>0</v>
      </c>
      <c r="DJT63" s="957">
        <f t="shared" ref="DJT63" si="2955">DJR63-DJT62</f>
        <v>0</v>
      </c>
      <c r="DJU63" s="957">
        <f t="shared" ref="DJU63" si="2956">DJS63-DJU62</f>
        <v>0</v>
      </c>
      <c r="DJV63" s="957">
        <f t="shared" ref="DJV63" si="2957">DJT63-DJV62</f>
        <v>0</v>
      </c>
      <c r="DJW63" s="957">
        <f t="shared" ref="DJW63" si="2958">DJU63-DJW62</f>
        <v>0</v>
      </c>
      <c r="DJX63" s="957">
        <f t="shared" ref="DJX63" si="2959">DJV63-DJX62</f>
        <v>0</v>
      </c>
      <c r="DJY63" s="957">
        <f t="shared" ref="DJY63" si="2960">DJW63-DJY62</f>
        <v>0</v>
      </c>
      <c r="DJZ63" s="957">
        <f t="shared" ref="DJZ63" si="2961">DJX63-DJZ62</f>
        <v>0</v>
      </c>
      <c r="DKA63" s="957">
        <f t="shared" ref="DKA63" si="2962">DJY63-DKA62</f>
        <v>0</v>
      </c>
      <c r="DKB63" s="957">
        <f t="shared" ref="DKB63" si="2963">DJZ63-DKB62</f>
        <v>0</v>
      </c>
      <c r="DKC63" s="957">
        <f t="shared" ref="DKC63" si="2964">DKA63-DKC62</f>
        <v>0</v>
      </c>
      <c r="DKD63" s="957">
        <f t="shared" ref="DKD63" si="2965">DKB63-DKD62</f>
        <v>0</v>
      </c>
      <c r="DKE63" s="957">
        <f t="shared" ref="DKE63" si="2966">DKC63-DKE62</f>
        <v>0</v>
      </c>
      <c r="DKF63" s="957">
        <f t="shared" ref="DKF63" si="2967">DKD63-DKF62</f>
        <v>0</v>
      </c>
      <c r="DKG63" s="957">
        <f t="shared" ref="DKG63" si="2968">DKE63-DKG62</f>
        <v>0</v>
      </c>
      <c r="DKH63" s="957">
        <f t="shared" ref="DKH63" si="2969">DKF63-DKH62</f>
        <v>0</v>
      </c>
      <c r="DKI63" s="957">
        <f t="shared" ref="DKI63" si="2970">DKG63-DKI62</f>
        <v>0</v>
      </c>
      <c r="DKJ63" s="957">
        <f t="shared" ref="DKJ63" si="2971">DKH63-DKJ62</f>
        <v>0</v>
      </c>
      <c r="DKK63" s="957">
        <f t="shared" ref="DKK63" si="2972">DKI63-DKK62</f>
        <v>0</v>
      </c>
      <c r="DKL63" s="957">
        <f t="shared" ref="DKL63" si="2973">DKJ63-DKL62</f>
        <v>0</v>
      </c>
      <c r="DKM63" s="957">
        <f t="shared" ref="DKM63" si="2974">DKK63-DKM62</f>
        <v>0</v>
      </c>
      <c r="DKN63" s="957">
        <f t="shared" ref="DKN63" si="2975">DKL63-DKN62</f>
        <v>0</v>
      </c>
      <c r="DKO63" s="957">
        <f t="shared" ref="DKO63" si="2976">DKM63-DKO62</f>
        <v>0</v>
      </c>
      <c r="DKP63" s="957">
        <f t="shared" ref="DKP63" si="2977">DKN63-DKP62</f>
        <v>0</v>
      </c>
      <c r="DKQ63" s="957">
        <f t="shared" ref="DKQ63" si="2978">DKO63-DKQ62</f>
        <v>0</v>
      </c>
      <c r="DKR63" s="957">
        <f t="shared" ref="DKR63" si="2979">DKP63-DKR62</f>
        <v>0</v>
      </c>
      <c r="DKS63" s="957">
        <f t="shared" ref="DKS63" si="2980">DKQ63-DKS62</f>
        <v>0</v>
      </c>
      <c r="DKT63" s="957">
        <f t="shared" ref="DKT63" si="2981">DKR63-DKT62</f>
        <v>0</v>
      </c>
      <c r="DKU63" s="957">
        <f t="shared" ref="DKU63" si="2982">DKS63-DKU62</f>
        <v>0</v>
      </c>
      <c r="DKV63" s="957">
        <f t="shared" ref="DKV63" si="2983">DKT63-DKV62</f>
        <v>0</v>
      </c>
      <c r="DKW63" s="957">
        <f t="shared" ref="DKW63" si="2984">DKU63-DKW62</f>
        <v>0</v>
      </c>
      <c r="DKX63" s="957">
        <f t="shared" ref="DKX63" si="2985">DKV63-DKX62</f>
        <v>0</v>
      </c>
      <c r="DKY63" s="957">
        <f t="shared" ref="DKY63" si="2986">DKW63-DKY62</f>
        <v>0</v>
      </c>
      <c r="DKZ63" s="957">
        <f t="shared" ref="DKZ63" si="2987">DKX63-DKZ62</f>
        <v>0</v>
      </c>
      <c r="DLA63" s="957">
        <f t="shared" ref="DLA63" si="2988">DKY63-DLA62</f>
        <v>0</v>
      </c>
      <c r="DLB63" s="957">
        <f t="shared" ref="DLB63" si="2989">DKZ63-DLB62</f>
        <v>0</v>
      </c>
      <c r="DLC63" s="957">
        <f t="shared" ref="DLC63" si="2990">DLA63-DLC62</f>
        <v>0</v>
      </c>
      <c r="DLD63" s="957">
        <f t="shared" ref="DLD63" si="2991">DLB63-DLD62</f>
        <v>0</v>
      </c>
      <c r="DLE63" s="957">
        <f t="shared" ref="DLE63" si="2992">DLC63-DLE62</f>
        <v>0</v>
      </c>
      <c r="DLF63" s="957">
        <f t="shared" ref="DLF63" si="2993">DLD63-DLF62</f>
        <v>0</v>
      </c>
      <c r="DLG63" s="957">
        <f t="shared" ref="DLG63" si="2994">DLE63-DLG62</f>
        <v>0</v>
      </c>
      <c r="DLH63" s="957">
        <f t="shared" ref="DLH63" si="2995">DLF63-DLH62</f>
        <v>0</v>
      </c>
      <c r="DLI63" s="957">
        <f t="shared" ref="DLI63" si="2996">DLG63-DLI62</f>
        <v>0</v>
      </c>
      <c r="DLJ63" s="957">
        <f t="shared" ref="DLJ63" si="2997">DLH63-DLJ62</f>
        <v>0</v>
      </c>
      <c r="DLK63" s="957">
        <f t="shared" ref="DLK63" si="2998">DLI63-DLK62</f>
        <v>0</v>
      </c>
      <c r="DLL63" s="957">
        <f t="shared" ref="DLL63" si="2999">DLJ63-DLL62</f>
        <v>0</v>
      </c>
      <c r="DLM63" s="957">
        <f t="shared" ref="DLM63" si="3000">DLK63-DLM62</f>
        <v>0</v>
      </c>
      <c r="DLN63" s="957">
        <f t="shared" ref="DLN63" si="3001">DLL63-DLN62</f>
        <v>0</v>
      </c>
      <c r="DLO63" s="957">
        <f t="shared" ref="DLO63" si="3002">DLM63-DLO62</f>
        <v>0</v>
      </c>
      <c r="DLP63" s="957">
        <f t="shared" ref="DLP63" si="3003">DLN63-DLP62</f>
        <v>0</v>
      </c>
      <c r="DLQ63" s="957">
        <f t="shared" ref="DLQ63" si="3004">DLO63-DLQ62</f>
        <v>0</v>
      </c>
      <c r="DLR63" s="957">
        <f t="shared" ref="DLR63" si="3005">DLP63-DLR62</f>
        <v>0</v>
      </c>
      <c r="DLS63" s="957">
        <f t="shared" ref="DLS63" si="3006">DLQ63-DLS62</f>
        <v>0</v>
      </c>
      <c r="DLT63" s="957">
        <f t="shared" ref="DLT63" si="3007">DLR63-DLT62</f>
        <v>0</v>
      </c>
      <c r="DLU63" s="957">
        <f t="shared" ref="DLU63" si="3008">DLS63-DLU62</f>
        <v>0</v>
      </c>
      <c r="DLV63" s="957">
        <f t="shared" ref="DLV63" si="3009">DLT63-DLV62</f>
        <v>0</v>
      </c>
      <c r="DLW63" s="957">
        <f t="shared" ref="DLW63" si="3010">DLU63-DLW62</f>
        <v>0</v>
      </c>
      <c r="DLX63" s="957">
        <f t="shared" ref="DLX63" si="3011">DLV63-DLX62</f>
        <v>0</v>
      </c>
      <c r="DLY63" s="957">
        <f t="shared" ref="DLY63" si="3012">DLW63-DLY62</f>
        <v>0</v>
      </c>
      <c r="DLZ63" s="957">
        <f t="shared" ref="DLZ63" si="3013">DLX63-DLZ62</f>
        <v>0</v>
      </c>
      <c r="DMA63" s="957">
        <f t="shared" ref="DMA63" si="3014">DLY63-DMA62</f>
        <v>0</v>
      </c>
      <c r="DMB63" s="957">
        <f t="shared" ref="DMB63" si="3015">DLZ63-DMB62</f>
        <v>0</v>
      </c>
      <c r="DMC63" s="957">
        <f t="shared" ref="DMC63" si="3016">DMA63-DMC62</f>
        <v>0</v>
      </c>
      <c r="DMD63" s="957">
        <f t="shared" ref="DMD63" si="3017">DMB63-DMD62</f>
        <v>0</v>
      </c>
      <c r="DME63" s="957">
        <f t="shared" ref="DME63" si="3018">DMC63-DME62</f>
        <v>0</v>
      </c>
      <c r="DMF63" s="957">
        <f t="shared" ref="DMF63" si="3019">DMD63-DMF62</f>
        <v>0</v>
      </c>
      <c r="DMG63" s="957">
        <f t="shared" ref="DMG63" si="3020">DME63-DMG62</f>
        <v>0</v>
      </c>
      <c r="DMH63" s="957">
        <f t="shared" ref="DMH63" si="3021">DMF63-DMH62</f>
        <v>0</v>
      </c>
      <c r="DMI63" s="957">
        <f t="shared" ref="DMI63" si="3022">DMG63-DMI62</f>
        <v>0</v>
      </c>
      <c r="DMJ63" s="957">
        <f t="shared" ref="DMJ63" si="3023">DMH63-DMJ62</f>
        <v>0</v>
      </c>
      <c r="DMK63" s="957">
        <f t="shared" ref="DMK63" si="3024">DMI63-DMK62</f>
        <v>0</v>
      </c>
      <c r="DML63" s="957">
        <f t="shared" ref="DML63" si="3025">DMJ63-DML62</f>
        <v>0</v>
      </c>
      <c r="DMM63" s="957">
        <f t="shared" ref="DMM63" si="3026">DMK63-DMM62</f>
        <v>0</v>
      </c>
      <c r="DMN63" s="957">
        <f t="shared" ref="DMN63" si="3027">DML63-DMN62</f>
        <v>0</v>
      </c>
      <c r="DMO63" s="957">
        <f t="shared" ref="DMO63" si="3028">DMM63-DMO62</f>
        <v>0</v>
      </c>
      <c r="DMP63" s="957">
        <f t="shared" ref="DMP63" si="3029">DMN63-DMP62</f>
        <v>0</v>
      </c>
      <c r="DMQ63" s="957">
        <f t="shared" ref="DMQ63" si="3030">DMO63-DMQ62</f>
        <v>0</v>
      </c>
      <c r="DMR63" s="957">
        <f t="shared" ref="DMR63" si="3031">DMP63-DMR62</f>
        <v>0</v>
      </c>
      <c r="DMS63" s="957">
        <f t="shared" ref="DMS63" si="3032">DMQ63-DMS62</f>
        <v>0</v>
      </c>
      <c r="DMT63" s="957">
        <f t="shared" ref="DMT63" si="3033">DMR63-DMT62</f>
        <v>0</v>
      </c>
      <c r="DMU63" s="957">
        <f t="shared" ref="DMU63" si="3034">DMS63-DMU62</f>
        <v>0</v>
      </c>
      <c r="DMV63" s="957">
        <f t="shared" ref="DMV63" si="3035">DMT63-DMV62</f>
        <v>0</v>
      </c>
      <c r="DMW63" s="957">
        <f t="shared" ref="DMW63" si="3036">DMU63-DMW62</f>
        <v>0</v>
      </c>
      <c r="DMX63" s="957">
        <f t="shared" ref="DMX63" si="3037">DMV63-DMX62</f>
        <v>0</v>
      </c>
      <c r="DMY63" s="957">
        <f t="shared" ref="DMY63" si="3038">DMW63-DMY62</f>
        <v>0</v>
      </c>
      <c r="DMZ63" s="957">
        <f t="shared" ref="DMZ63" si="3039">DMX63-DMZ62</f>
        <v>0</v>
      </c>
      <c r="DNA63" s="957">
        <f t="shared" ref="DNA63" si="3040">DMY63-DNA62</f>
        <v>0</v>
      </c>
      <c r="DNB63" s="957">
        <f t="shared" ref="DNB63" si="3041">DMZ63-DNB62</f>
        <v>0</v>
      </c>
      <c r="DNC63" s="957">
        <f t="shared" ref="DNC63" si="3042">DNA63-DNC62</f>
        <v>0</v>
      </c>
      <c r="DND63" s="957">
        <f t="shared" ref="DND63" si="3043">DNB63-DND62</f>
        <v>0</v>
      </c>
      <c r="DNE63" s="957">
        <f t="shared" ref="DNE63" si="3044">DNC63-DNE62</f>
        <v>0</v>
      </c>
      <c r="DNF63" s="957">
        <f t="shared" ref="DNF63" si="3045">DND63-DNF62</f>
        <v>0</v>
      </c>
      <c r="DNG63" s="957">
        <f t="shared" ref="DNG63" si="3046">DNE63-DNG62</f>
        <v>0</v>
      </c>
      <c r="DNH63" s="957">
        <f t="shared" ref="DNH63" si="3047">DNF63-DNH62</f>
        <v>0</v>
      </c>
      <c r="DNI63" s="957">
        <f t="shared" ref="DNI63" si="3048">DNG63-DNI62</f>
        <v>0</v>
      </c>
      <c r="DNJ63" s="957">
        <f t="shared" ref="DNJ63" si="3049">DNH63-DNJ62</f>
        <v>0</v>
      </c>
      <c r="DNK63" s="957">
        <f t="shared" ref="DNK63" si="3050">DNI63-DNK62</f>
        <v>0</v>
      </c>
      <c r="DNL63" s="957">
        <f t="shared" ref="DNL63" si="3051">DNJ63-DNL62</f>
        <v>0</v>
      </c>
      <c r="DNM63" s="957">
        <f t="shared" ref="DNM63" si="3052">DNK63-DNM62</f>
        <v>0</v>
      </c>
      <c r="DNN63" s="957">
        <f t="shared" ref="DNN63" si="3053">DNL63-DNN62</f>
        <v>0</v>
      </c>
      <c r="DNO63" s="957">
        <f t="shared" ref="DNO63" si="3054">DNM63-DNO62</f>
        <v>0</v>
      </c>
      <c r="DNP63" s="957">
        <f t="shared" ref="DNP63" si="3055">DNN63-DNP62</f>
        <v>0</v>
      </c>
      <c r="DNQ63" s="957">
        <f t="shared" ref="DNQ63" si="3056">DNO63-DNQ62</f>
        <v>0</v>
      </c>
      <c r="DNR63" s="957">
        <f t="shared" ref="DNR63" si="3057">DNP63-DNR62</f>
        <v>0</v>
      </c>
      <c r="DNS63" s="957">
        <f t="shared" ref="DNS63" si="3058">DNQ63-DNS62</f>
        <v>0</v>
      </c>
      <c r="DNT63" s="957">
        <f t="shared" ref="DNT63" si="3059">DNR63-DNT62</f>
        <v>0</v>
      </c>
      <c r="DNU63" s="957">
        <f t="shared" ref="DNU63" si="3060">DNS63-DNU62</f>
        <v>0</v>
      </c>
      <c r="DNV63" s="957">
        <f t="shared" ref="DNV63" si="3061">DNT63-DNV62</f>
        <v>0</v>
      </c>
      <c r="DNW63" s="957">
        <f t="shared" ref="DNW63" si="3062">DNU63-DNW62</f>
        <v>0</v>
      </c>
      <c r="DNX63" s="957">
        <f t="shared" ref="DNX63" si="3063">DNV63-DNX62</f>
        <v>0</v>
      </c>
      <c r="DNY63" s="957">
        <f t="shared" ref="DNY63" si="3064">DNW63-DNY62</f>
        <v>0</v>
      </c>
      <c r="DNZ63" s="957">
        <f t="shared" ref="DNZ63" si="3065">DNX63-DNZ62</f>
        <v>0</v>
      </c>
      <c r="DOA63" s="957">
        <f t="shared" ref="DOA63" si="3066">DNY63-DOA62</f>
        <v>0</v>
      </c>
      <c r="DOB63" s="957">
        <f t="shared" ref="DOB63" si="3067">DNZ63-DOB62</f>
        <v>0</v>
      </c>
      <c r="DOC63" s="957">
        <f t="shared" ref="DOC63" si="3068">DOA63-DOC62</f>
        <v>0</v>
      </c>
      <c r="DOD63" s="957">
        <f t="shared" ref="DOD63" si="3069">DOB63-DOD62</f>
        <v>0</v>
      </c>
      <c r="DOE63" s="957">
        <f t="shared" ref="DOE63" si="3070">DOC63-DOE62</f>
        <v>0</v>
      </c>
      <c r="DOF63" s="957">
        <f t="shared" ref="DOF63" si="3071">DOD63-DOF62</f>
        <v>0</v>
      </c>
      <c r="DOG63" s="957">
        <f t="shared" ref="DOG63" si="3072">DOE63-DOG62</f>
        <v>0</v>
      </c>
      <c r="DOH63" s="957">
        <f t="shared" ref="DOH63" si="3073">DOF63-DOH62</f>
        <v>0</v>
      </c>
      <c r="DOI63" s="957">
        <f t="shared" ref="DOI63" si="3074">DOG63-DOI62</f>
        <v>0</v>
      </c>
      <c r="DOJ63" s="957">
        <f t="shared" ref="DOJ63" si="3075">DOH63-DOJ62</f>
        <v>0</v>
      </c>
      <c r="DOK63" s="957">
        <f t="shared" ref="DOK63" si="3076">DOI63-DOK62</f>
        <v>0</v>
      </c>
      <c r="DOL63" s="957">
        <f t="shared" ref="DOL63" si="3077">DOJ63-DOL62</f>
        <v>0</v>
      </c>
      <c r="DOM63" s="957">
        <f t="shared" ref="DOM63" si="3078">DOK63-DOM62</f>
        <v>0</v>
      </c>
      <c r="DON63" s="957">
        <f t="shared" ref="DON63" si="3079">DOL63-DON62</f>
        <v>0</v>
      </c>
      <c r="DOO63" s="957">
        <f t="shared" ref="DOO63" si="3080">DOM63-DOO62</f>
        <v>0</v>
      </c>
      <c r="DOP63" s="957">
        <f t="shared" ref="DOP63" si="3081">DON63-DOP62</f>
        <v>0</v>
      </c>
      <c r="DOQ63" s="957">
        <f t="shared" ref="DOQ63" si="3082">DOO63-DOQ62</f>
        <v>0</v>
      </c>
      <c r="DOR63" s="957">
        <f t="shared" ref="DOR63" si="3083">DOP63-DOR62</f>
        <v>0</v>
      </c>
      <c r="DOS63" s="957">
        <f t="shared" ref="DOS63" si="3084">DOQ63-DOS62</f>
        <v>0</v>
      </c>
      <c r="DOT63" s="957">
        <f t="shared" ref="DOT63" si="3085">DOR63-DOT62</f>
        <v>0</v>
      </c>
      <c r="DOU63" s="957">
        <f t="shared" ref="DOU63" si="3086">DOS63-DOU62</f>
        <v>0</v>
      </c>
      <c r="DOV63" s="957">
        <f t="shared" ref="DOV63" si="3087">DOT63-DOV62</f>
        <v>0</v>
      </c>
      <c r="DOW63" s="957">
        <f t="shared" ref="DOW63" si="3088">DOU63-DOW62</f>
        <v>0</v>
      </c>
      <c r="DOX63" s="957">
        <f t="shared" ref="DOX63" si="3089">DOV63-DOX62</f>
        <v>0</v>
      </c>
      <c r="DOY63" s="957">
        <f t="shared" ref="DOY63" si="3090">DOW63-DOY62</f>
        <v>0</v>
      </c>
      <c r="DOZ63" s="957">
        <f t="shared" ref="DOZ63" si="3091">DOX63-DOZ62</f>
        <v>0</v>
      </c>
      <c r="DPA63" s="957">
        <f t="shared" ref="DPA63" si="3092">DOY63-DPA62</f>
        <v>0</v>
      </c>
      <c r="DPB63" s="957">
        <f t="shared" ref="DPB63" si="3093">DOZ63-DPB62</f>
        <v>0</v>
      </c>
      <c r="DPC63" s="957">
        <f t="shared" ref="DPC63" si="3094">DPA63-DPC62</f>
        <v>0</v>
      </c>
      <c r="DPD63" s="957">
        <f t="shared" ref="DPD63" si="3095">DPB63-DPD62</f>
        <v>0</v>
      </c>
      <c r="DPE63" s="957">
        <f t="shared" ref="DPE63" si="3096">DPC63-DPE62</f>
        <v>0</v>
      </c>
      <c r="DPF63" s="957">
        <f t="shared" ref="DPF63" si="3097">DPD63-DPF62</f>
        <v>0</v>
      </c>
      <c r="DPG63" s="957">
        <f t="shared" ref="DPG63" si="3098">DPE63-DPG62</f>
        <v>0</v>
      </c>
      <c r="DPH63" s="957">
        <f t="shared" ref="DPH63" si="3099">DPF63-DPH62</f>
        <v>0</v>
      </c>
      <c r="DPI63" s="957">
        <f t="shared" ref="DPI63" si="3100">DPG63-DPI62</f>
        <v>0</v>
      </c>
      <c r="DPJ63" s="957">
        <f t="shared" ref="DPJ63" si="3101">DPH63-DPJ62</f>
        <v>0</v>
      </c>
      <c r="DPK63" s="957">
        <f t="shared" ref="DPK63" si="3102">DPI63-DPK62</f>
        <v>0</v>
      </c>
      <c r="DPL63" s="957">
        <f t="shared" ref="DPL63" si="3103">DPJ63-DPL62</f>
        <v>0</v>
      </c>
      <c r="DPM63" s="957">
        <f t="shared" ref="DPM63" si="3104">DPK63-DPM62</f>
        <v>0</v>
      </c>
      <c r="DPN63" s="957">
        <f t="shared" ref="DPN63" si="3105">DPL63-DPN62</f>
        <v>0</v>
      </c>
      <c r="DPO63" s="957">
        <f t="shared" ref="DPO63" si="3106">DPM63-DPO62</f>
        <v>0</v>
      </c>
      <c r="DPP63" s="957">
        <f t="shared" ref="DPP63" si="3107">DPN63-DPP62</f>
        <v>0</v>
      </c>
      <c r="DPQ63" s="957">
        <f t="shared" ref="DPQ63" si="3108">DPO63-DPQ62</f>
        <v>0</v>
      </c>
      <c r="DPR63" s="957">
        <f t="shared" ref="DPR63" si="3109">DPP63-DPR62</f>
        <v>0</v>
      </c>
      <c r="DPS63" s="957">
        <f t="shared" ref="DPS63" si="3110">DPQ63-DPS62</f>
        <v>0</v>
      </c>
      <c r="DPT63" s="957">
        <f t="shared" ref="DPT63" si="3111">DPR63-DPT62</f>
        <v>0</v>
      </c>
      <c r="DPU63" s="957">
        <f t="shared" ref="DPU63" si="3112">DPS63-DPU62</f>
        <v>0</v>
      </c>
      <c r="DPV63" s="957">
        <f t="shared" ref="DPV63" si="3113">DPT63-DPV62</f>
        <v>0</v>
      </c>
      <c r="DPW63" s="957">
        <f t="shared" ref="DPW63" si="3114">DPU63-DPW62</f>
        <v>0</v>
      </c>
      <c r="DPX63" s="957">
        <f t="shared" ref="DPX63" si="3115">DPV63-DPX62</f>
        <v>0</v>
      </c>
      <c r="DPY63" s="957">
        <f t="shared" ref="DPY63" si="3116">DPW63-DPY62</f>
        <v>0</v>
      </c>
      <c r="DPZ63" s="957">
        <f t="shared" ref="DPZ63" si="3117">DPX63-DPZ62</f>
        <v>0</v>
      </c>
      <c r="DQA63" s="957">
        <f t="shared" ref="DQA63" si="3118">DPY63-DQA62</f>
        <v>0</v>
      </c>
      <c r="DQB63" s="957">
        <f t="shared" ref="DQB63" si="3119">DPZ63-DQB62</f>
        <v>0</v>
      </c>
      <c r="DQC63" s="957">
        <f t="shared" ref="DQC63" si="3120">DQA63-DQC62</f>
        <v>0</v>
      </c>
      <c r="DQD63" s="957">
        <f t="shared" ref="DQD63" si="3121">DQB63-DQD62</f>
        <v>0</v>
      </c>
      <c r="DQE63" s="957">
        <f t="shared" ref="DQE63" si="3122">DQC63-DQE62</f>
        <v>0</v>
      </c>
      <c r="DQF63" s="957">
        <f t="shared" ref="DQF63" si="3123">DQD63-DQF62</f>
        <v>0</v>
      </c>
      <c r="DQG63" s="957">
        <f t="shared" ref="DQG63" si="3124">DQE63-DQG62</f>
        <v>0</v>
      </c>
      <c r="DQH63" s="957">
        <f t="shared" ref="DQH63" si="3125">DQF63-DQH62</f>
        <v>0</v>
      </c>
      <c r="DQI63" s="957">
        <f t="shared" ref="DQI63" si="3126">DQG63-DQI62</f>
        <v>0</v>
      </c>
      <c r="DQJ63" s="957">
        <f t="shared" ref="DQJ63" si="3127">DQH63-DQJ62</f>
        <v>0</v>
      </c>
      <c r="DQK63" s="957">
        <f t="shared" ref="DQK63" si="3128">DQI63-DQK62</f>
        <v>0</v>
      </c>
      <c r="DQL63" s="957">
        <f t="shared" ref="DQL63" si="3129">DQJ63-DQL62</f>
        <v>0</v>
      </c>
      <c r="DQM63" s="957">
        <f t="shared" ref="DQM63" si="3130">DQK63-DQM62</f>
        <v>0</v>
      </c>
      <c r="DQN63" s="957">
        <f t="shared" ref="DQN63" si="3131">DQL63-DQN62</f>
        <v>0</v>
      </c>
      <c r="DQO63" s="957">
        <f t="shared" ref="DQO63" si="3132">DQM63-DQO62</f>
        <v>0</v>
      </c>
      <c r="DQP63" s="957">
        <f t="shared" ref="DQP63" si="3133">DQN63-DQP62</f>
        <v>0</v>
      </c>
      <c r="DQQ63" s="957">
        <f t="shared" ref="DQQ63" si="3134">DQO63-DQQ62</f>
        <v>0</v>
      </c>
      <c r="DQR63" s="957">
        <f t="shared" ref="DQR63" si="3135">DQP63-DQR62</f>
        <v>0</v>
      </c>
      <c r="DQS63" s="957">
        <f t="shared" ref="DQS63" si="3136">DQQ63-DQS62</f>
        <v>0</v>
      </c>
      <c r="DQT63" s="957">
        <f t="shared" ref="DQT63" si="3137">DQR63-DQT62</f>
        <v>0</v>
      </c>
      <c r="DQU63" s="957">
        <f t="shared" ref="DQU63" si="3138">DQS63-DQU62</f>
        <v>0</v>
      </c>
      <c r="DQV63" s="957">
        <f t="shared" ref="DQV63" si="3139">DQT63-DQV62</f>
        <v>0</v>
      </c>
      <c r="DQW63" s="957">
        <f t="shared" ref="DQW63" si="3140">DQU63-DQW62</f>
        <v>0</v>
      </c>
      <c r="DQX63" s="957">
        <f t="shared" ref="DQX63" si="3141">DQV63-DQX62</f>
        <v>0</v>
      </c>
      <c r="DQY63" s="957">
        <f t="shared" ref="DQY63" si="3142">DQW63-DQY62</f>
        <v>0</v>
      </c>
      <c r="DQZ63" s="957">
        <f t="shared" ref="DQZ63" si="3143">DQX63-DQZ62</f>
        <v>0</v>
      </c>
      <c r="DRA63" s="957">
        <f t="shared" ref="DRA63" si="3144">DQY63-DRA62</f>
        <v>0</v>
      </c>
      <c r="DRB63" s="957">
        <f t="shared" ref="DRB63" si="3145">DQZ63-DRB62</f>
        <v>0</v>
      </c>
      <c r="DRC63" s="957">
        <f t="shared" ref="DRC63" si="3146">DRA63-DRC62</f>
        <v>0</v>
      </c>
      <c r="DRD63" s="957">
        <f t="shared" ref="DRD63" si="3147">DRB63-DRD62</f>
        <v>0</v>
      </c>
      <c r="DRE63" s="957">
        <f t="shared" ref="DRE63" si="3148">DRC63-DRE62</f>
        <v>0</v>
      </c>
      <c r="DRF63" s="957">
        <f t="shared" ref="DRF63" si="3149">DRD63-DRF62</f>
        <v>0</v>
      </c>
      <c r="DRG63" s="957">
        <f t="shared" ref="DRG63" si="3150">DRE63-DRG62</f>
        <v>0</v>
      </c>
      <c r="DRH63" s="957">
        <f t="shared" ref="DRH63" si="3151">DRF63-DRH62</f>
        <v>0</v>
      </c>
      <c r="DRI63" s="957">
        <f t="shared" ref="DRI63" si="3152">DRG63-DRI62</f>
        <v>0</v>
      </c>
      <c r="DRJ63" s="957">
        <f t="shared" ref="DRJ63" si="3153">DRH63-DRJ62</f>
        <v>0</v>
      </c>
      <c r="DRK63" s="957">
        <f t="shared" ref="DRK63" si="3154">DRI63-DRK62</f>
        <v>0</v>
      </c>
      <c r="DRL63" s="957">
        <f t="shared" ref="DRL63" si="3155">DRJ63-DRL62</f>
        <v>0</v>
      </c>
      <c r="DRM63" s="957">
        <f t="shared" ref="DRM63" si="3156">DRK63-DRM62</f>
        <v>0</v>
      </c>
      <c r="DRN63" s="957">
        <f t="shared" ref="DRN63" si="3157">DRL63-DRN62</f>
        <v>0</v>
      </c>
      <c r="DRO63" s="957">
        <f t="shared" ref="DRO63" si="3158">DRM63-DRO62</f>
        <v>0</v>
      </c>
      <c r="DRP63" s="957">
        <f t="shared" ref="DRP63" si="3159">DRN63-DRP62</f>
        <v>0</v>
      </c>
      <c r="DRQ63" s="957">
        <f t="shared" ref="DRQ63" si="3160">DRO63-DRQ62</f>
        <v>0</v>
      </c>
      <c r="DRR63" s="957">
        <f t="shared" ref="DRR63" si="3161">DRP63-DRR62</f>
        <v>0</v>
      </c>
      <c r="DRS63" s="957">
        <f t="shared" ref="DRS63" si="3162">DRQ63-DRS62</f>
        <v>0</v>
      </c>
      <c r="DRT63" s="957">
        <f t="shared" ref="DRT63" si="3163">DRR63-DRT62</f>
        <v>0</v>
      </c>
      <c r="DRU63" s="957">
        <f t="shared" ref="DRU63" si="3164">DRS63-DRU62</f>
        <v>0</v>
      </c>
      <c r="DRV63" s="957">
        <f t="shared" ref="DRV63" si="3165">DRT63-DRV62</f>
        <v>0</v>
      </c>
      <c r="DRW63" s="957">
        <f t="shared" ref="DRW63" si="3166">DRU63-DRW62</f>
        <v>0</v>
      </c>
      <c r="DRX63" s="957">
        <f t="shared" ref="DRX63" si="3167">DRV63-DRX62</f>
        <v>0</v>
      </c>
      <c r="DRY63" s="957">
        <f t="shared" ref="DRY63" si="3168">DRW63-DRY62</f>
        <v>0</v>
      </c>
      <c r="DRZ63" s="957">
        <f t="shared" ref="DRZ63" si="3169">DRX63-DRZ62</f>
        <v>0</v>
      </c>
      <c r="DSA63" s="957">
        <f t="shared" ref="DSA63" si="3170">DRY63-DSA62</f>
        <v>0</v>
      </c>
      <c r="DSB63" s="957">
        <f t="shared" ref="DSB63" si="3171">DRZ63-DSB62</f>
        <v>0</v>
      </c>
      <c r="DSC63" s="957">
        <f t="shared" ref="DSC63" si="3172">DSA63-DSC62</f>
        <v>0</v>
      </c>
      <c r="DSD63" s="957">
        <f t="shared" ref="DSD63" si="3173">DSB63-DSD62</f>
        <v>0</v>
      </c>
      <c r="DSE63" s="957">
        <f t="shared" ref="DSE63" si="3174">DSC63-DSE62</f>
        <v>0</v>
      </c>
      <c r="DSF63" s="957">
        <f t="shared" ref="DSF63" si="3175">DSD63-DSF62</f>
        <v>0</v>
      </c>
      <c r="DSG63" s="957">
        <f t="shared" ref="DSG63" si="3176">DSE63-DSG62</f>
        <v>0</v>
      </c>
      <c r="DSH63" s="957">
        <f t="shared" ref="DSH63" si="3177">DSF63-DSH62</f>
        <v>0</v>
      </c>
      <c r="DSI63" s="957">
        <f t="shared" ref="DSI63" si="3178">DSG63-DSI62</f>
        <v>0</v>
      </c>
      <c r="DSJ63" s="957">
        <f t="shared" ref="DSJ63" si="3179">DSH63-DSJ62</f>
        <v>0</v>
      </c>
      <c r="DSK63" s="957">
        <f t="shared" ref="DSK63" si="3180">DSI63-DSK62</f>
        <v>0</v>
      </c>
      <c r="DSL63" s="957">
        <f t="shared" ref="DSL63" si="3181">DSJ63-DSL62</f>
        <v>0</v>
      </c>
      <c r="DSM63" s="957">
        <f t="shared" ref="DSM63" si="3182">DSK63-DSM62</f>
        <v>0</v>
      </c>
      <c r="DSN63" s="957">
        <f t="shared" ref="DSN63" si="3183">DSL63-DSN62</f>
        <v>0</v>
      </c>
      <c r="DSO63" s="957">
        <f t="shared" ref="DSO63" si="3184">DSM63-DSO62</f>
        <v>0</v>
      </c>
      <c r="DSP63" s="957">
        <f t="shared" ref="DSP63" si="3185">DSN63-DSP62</f>
        <v>0</v>
      </c>
      <c r="DSQ63" s="957">
        <f t="shared" ref="DSQ63" si="3186">DSO63-DSQ62</f>
        <v>0</v>
      </c>
      <c r="DSR63" s="957">
        <f t="shared" ref="DSR63" si="3187">DSP63-DSR62</f>
        <v>0</v>
      </c>
      <c r="DSS63" s="957">
        <f t="shared" ref="DSS63" si="3188">DSQ63-DSS62</f>
        <v>0</v>
      </c>
      <c r="DST63" s="957">
        <f t="shared" ref="DST63" si="3189">DSR63-DST62</f>
        <v>0</v>
      </c>
      <c r="DSU63" s="957">
        <f t="shared" ref="DSU63" si="3190">DSS63-DSU62</f>
        <v>0</v>
      </c>
      <c r="DSV63" s="957">
        <f t="shared" ref="DSV63" si="3191">DST63-DSV62</f>
        <v>0</v>
      </c>
      <c r="DSW63" s="957">
        <f t="shared" ref="DSW63" si="3192">DSU63-DSW62</f>
        <v>0</v>
      </c>
      <c r="DSX63" s="957">
        <f t="shared" ref="DSX63" si="3193">DSV63-DSX62</f>
        <v>0</v>
      </c>
      <c r="DSY63" s="957">
        <f t="shared" ref="DSY63" si="3194">DSW63-DSY62</f>
        <v>0</v>
      </c>
      <c r="DSZ63" s="957">
        <f t="shared" ref="DSZ63" si="3195">DSX63-DSZ62</f>
        <v>0</v>
      </c>
      <c r="DTA63" s="957">
        <f t="shared" ref="DTA63" si="3196">DSY63-DTA62</f>
        <v>0</v>
      </c>
      <c r="DTB63" s="957">
        <f t="shared" ref="DTB63" si="3197">DSZ63-DTB62</f>
        <v>0</v>
      </c>
      <c r="DTC63" s="957">
        <f t="shared" ref="DTC63" si="3198">DTA63-DTC62</f>
        <v>0</v>
      </c>
      <c r="DTD63" s="957">
        <f t="shared" ref="DTD63" si="3199">DTB63-DTD62</f>
        <v>0</v>
      </c>
      <c r="DTE63" s="957">
        <f t="shared" ref="DTE63" si="3200">DTC63-DTE62</f>
        <v>0</v>
      </c>
      <c r="DTF63" s="957">
        <f t="shared" ref="DTF63" si="3201">DTD63-DTF62</f>
        <v>0</v>
      </c>
      <c r="DTG63" s="957">
        <f t="shared" ref="DTG63" si="3202">DTE63-DTG62</f>
        <v>0</v>
      </c>
      <c r="DTH63" s="957">
        <f t="shared" ref="DTH63" si="3203">DTF63-DTH62</f>
        <v>0</v>
      </c>
      <c r="DTI63" s="957">
        <f t="shared" ref="DTI63" si="3204">DTG63-DTI62</f>
        <v>0</v>
      </c>
      <c r="DTJ63" s="957">
        <f t="shared" ref="DTJ63" si="3205">DTH63-DTJ62</f>
        <v>0</v>
      </c>
      <c r="DTK63" s="957">
        <f t="shared" ref="DTK63" si="3206">DTI63-DTK62</f>
        <v>0</v>
      </c>
      <c r="DTL63" s="957">
        <f t="shared" ref="DTL63" si="3207">DTJ63-DTL62</f>
        <v>0</v>
      </c>
      <c r="DTM63" s="957">
        <f t="shared" ref="DTM63" si="3208">DTK63-DTM62</f>
        <v>0</v>
      </c>
      <c r="DTN63" s="957">
        <f t="shared" ref="DTN63" si="3209">DTL63-DTN62</f>
        <v>0</v>
      </c>
      <c r="DTO63" s="957">
        <f t="shared" ref="DTO63" si="3210">DTM63-DTO62</f>
        <v>0</v>
      </c>
      <c r="DTP63" s="957">
        <f t="shared" ref="DTP63" si="3211">DTN63-DTP62</f>
        <v>0</v>
      </c>
      <c r="DTQ63" s="957">
        <f t="shared" ref="DTQ63" si="3212">DTO63-DTQ62</f>
        <v>0</v>
      </c>
      <c r="DTR63" s="957">
        <f t="shared" ref="DTR63" si="3213">DTP63-DTR62</f>
        <v>0</v>
      </c>
      <c r="DTS63" s="957">
        <f t="shared" ref="DTS63" si="3214">DTQ63-DTS62</f>
        <v>0</v>
      </c>
      <c r="DTT63" s="957">
        <f t="shared" ref="DTT63" si="3215">DTR63-DTT62</f>
        <v>0</v>
      </c>
      <c r="DTU63" s="957">
        <f t="shared" ref="DTU63" si="3216">DTS63-DTU62</f>
        <v>0</v>
      </c>
      <c r="DTV63" s="957">
        <f t="shared" ref="DTV63" si="3217">DTT63-DTV62</f>
        <v>0</v>
      </c>
      <c r="DTW63" s="957">
        <f t="shared" ref="DTW63" si="3218">DTU63-DTW62</f>
        <v>0</v>
      </c>
      <c r="DTX63" s="957">
        <f t="shared" ref="DTX63" si="3219">DTV63-DTX62</f>
        <v>0</v>
      </c>
      <c r="DTY63" s="957">
        <f t="shared" ref="DTY63" si="3220">DTW63-DTY62</f>
        <v>0</v>
      </c>
      <c r="DTZ63" s="957">
        <f t="shared" ref="DTZ63" si="3221">DTX63-DTZ62</f>
        <v>0</v>
      </c>
      <c r="DUA63" s="957">
        <f t="shared" ref="DUA63" si="3222">DTY63-DUA62</f>
        <v>0</v>
      </c>
      <c r="DUB63" s="957">
        <f t="shared" ref="DUB63" si="3223">DTZ63-DUB62</f>
        <v>0</v>
      </c>
      <c r="DUC63" s="957">
        <f t="shared" ref="DUC63" si="3224">DUA63-DUC62</f>
        <v>0</v>
      </c>
      <c r="DUD63" s="957">
        <f t="shared" ref="DUD63" si="3225">DUB63-DUD62</f>
        <v>0</v>
      </c>
      <c r="DUE63" s="957">
        <f t="shared" ref="DUE63" si="3226">DUC63-DUE62</f>
        <v>0</v>
      </c>
      <c r="DUF63" s="957">
        <f t="shared" ref="DUF63" si="3227">DUD63-DUF62</f>
        <v>0</v>
      </c>
      <c r="DUG63" s="957">
        <f t="shared" ref="DUG63" si="3228">DUE63-DUG62</f>
        <v>0</v>
      </c>
      <c r="DUH63" s="957">
        <f t="shared" ref="DUH63" si="3229">DUF63-DUH62</f>
        <v>0</v>
      </c>
      <c r="DUI63" s="957">
        <f t="shared" ref="DUI63" si="3230">DUG63-DUI62</f>
        <v>0</v>
      </c>
      <c r="DUJ63" s="957">
        <f t="shared" ref="DUJ63" si="3231">DUH63-DUJ62</f>
        <v>0</v>
      </c>
      <c r="DUK63" s="957">
        <f t="shared" ref="DUK63" si="3232">DUI63-DUK62</f>
        <v>0</v>
      </c>
      <c r="DUL63" s="957">
        <f t="shared" ref="DUL63" si="3233">DUJ63-DUL62</f>
        <v>0</v>
      </c>
      <c r="DUM63" s="957">
        <f t="shared" ref="DUM63" si="3234">DUK63-DUM62</f>
        <v>0</v>
      </c>
      <c r="DUN63" s="957">
        <f t="shared" ref="DUN63" si="3235">DUL63-DUN62</f>
        <v>0</v>
      </c>
      <c r="DUO63" s="957">
        <f t="shared" ref="DUO63" si="3236">DUM63-DUO62</f>
        <v>0</v>
      </c>
      <c r="DUP63" s="957">
        <f t="shared" ref="DUP63" si="3237">DUN63-DUP62</f>
        <v>0</v>
      </c>
      <c r="DUQ63" s="957">
        <f t="shared" ref="DUQ63" si="3238">DUO63-DUQ62</f>
        <v>0</v>
      </c>
      <c r="DUR63" s="957">
        <f t="shared" ref="DUR63" si="3239">DUP63-DUR62</f>
        <v>0</v>
      </c>
      <c r="DUS63" s="957">
        <f t="shared" ref="DUS63" si="3240">DUQ63-DUS62</f>
        <v>0</v>
      </c>
      <c r="DUT63" s="957">
        <f t="shared" ref="DUT63" si="3241">DUR63-DUT62</f>
        <v>0</v>
      </c>
      <c r="DUU63" s="957">
        <f t="shared" ref="DUU63" si="3242">DUS63-DUU62</f>
        <v>0</v>
      </c>
      <c r="DUV63" s="957">
        <f t="shared" ref="DUV63" si="3243">DUT63-DUV62</f>
        <v>0</v>
      </c>
      <c r="DUW63" s="957">
        <f t="shared" ref="DUW63" si="3244">DUU63-DUW62</f>
        <v>0</v>
      </c>
      <c r="DUX63" s="957">
        <f t="shared" ref="DUX63" si="3245">DUV63-DUX62</f>
        <v>0</v>
      </c>
      <c r="DUY63" s="957">
        <f t="shared" ref="DUY63" si="3246">DUW63-DUY62</f>
        <v>0</v>
      </c>
      <c r="DUZ63" s="957">
        <f t="shared" ref="DUZ63" si="3247">DUX63-DUZ62</f>
        <v>0</v>
      </c>
      <c r="DVA63" s="957">
        <f t="shared" ref="DVA63" si="3248">DUY63-DVA62</f>
        <v>0</v>
      </c>
      <c r="DVB63" s="957">
        <f t="shared" ref="DVB63" si="3249">DUZ63-DVB62</f>
        <v>0</v>
      </c>
      <c r="DVC63" s="957">
        <f t="shared" ref="DVC63" si="3250">DVA63-DVC62</f>
        <v>0</v>
      </c>
      <c r="DVD63" s="957">
        <f t="shared" ref="DVD63" si="3251">DVB63-DVD62</f>
        <v>0</v>
      </c>
      <c r="DVE63" s="957">
        <f t="shared" ref="DVE63" si="3252">DVC63-DVE62</f>
        <v>0</v>
      </c>
      <c r="DVF63" s="957">
        <f t="shared" ref="DVF63" si="3253">DVD63-DVF62</f>
        <v>0</v>
      </c>
      <c r="DVG63" s="957">
        <f t="shared" ref="DVG63" si="3254">DVE63-DVG62</f>
        <v>0</v>
      </c>
      <c r="DVH63" s="957">
        <f t="shared" ref="DVH63" si="3255">DVF63-DVH62</f>
        <v>0</v>
      </c>
      <c r="DVI63" s="957">
        <f t="shared" ref="DVI63" si="3256">DVG63-DVI62</f>
        <v>0</v>
      </c>
      <c r="DVJ63" s="957">
        <f t="shared" ref="DVJ63" si="3257">DVH63-DVJ62</f>
        <v>0</v>
      </c>
      <c r="DVK63" s="957">
        <f t="shared" ref="DVK63" si="3258">DVI63-DVK62</f>
        <v>0</v>
      </c>
      <c r="DVL63" s="957">
        <f t="shared" ref="DVL63" si="3259">DVJ63-DVL62</f>
        <v>0</v>
      </c>
      <c r="DVM63" s="957">
        <f t="shared" ref="DVM63" si="3260">DVK63-DVM62</f>
        <v>0</v>
      </c>
      <c r="DVN63" s="957">
        <f t="shared" ref="DVN63" si="3261">DVL63-DVN62</f>
        <v>0</v>
      </c>
      <c r="DVO63" s="957">
        <f t="shared" ref="DVO63" si="3262">DVM63-DVO62</f>
        <v>0</v>
      </c>
      <c r="DVP63" s="957">
        <f t="shared" ref="DVP63" si="3263">DVN63-DVP62</f>
        <v>0</v>
      </c>
      <c r="DVQ63" s="957">
        <f t="shared" ref="DVQ63" si="3264">DVO63-DVQ62</f>
        <v>0</v>
      </c>
      <c r="DVR63" s="957">
        <f t="shared" ref="DVR63" si="3265">DVP63-DVR62</f>
        <v>0</v>
      </c>
      <c r="DVS63" s="957">
        <f t="shared" ref="DVS63" si="3266">DVQ63-DVS62</f>
        <v>0</v>
      </c>
      <c r="DVT63" s="957">
        <f t="shared" ref="DVT63" si="3267">DVR63-DVT62</f>
        <v>0</v>
      </c>
      <c r="DVU63" s="957">
        <f t="shared" ref="DVU63" si="3268">DVS63-DVU62</f>
        <v>0</v>
      </c>
      <c r="DVV63" s="957">
        <f t="shared" ref="DVV63" si="3269">DVT63-DVV62</f>
        <v>0</v>
      </c>
      <c r="DVW63" s="957">
        <f t="shared" ref="DVW63" si="3270">DVU63-DVW62</f>
        <v>0</v>
      </c>
      <c r="DVX63" s="957">
        <f t="shared" ref="DVX63" si="3271">DVV63-DVX62</f>
        <v>0</v>
      </c>
      <c r="DVY63" s="957">
        <f t="shared" ref="DVY63" si="3272">DVW63-DVY62</f>
        <v>0</v>
      </c>
      <c r="DVZ63" s="957">
        <f t="shared" ref="DVZ63" si="3273">DVX63-DVZ62</f>
        <v>0</v>
      </c>
      <c r="DWA63" s="957">
        <f t="shared" ref="DWA63" si="3274">DVY63-DWA62</f>
        <v>0</v>
      </c>
      <c r="DWB63" s="957">
        <f t="shared" ref="DWB63" si="3275">DVZ63-DWB62</f>
        <v>0</v>
      </c>
      <c r="DWC63" s="957">
        <f t="shared" ref="DWC63" si="3276">DWA63-DWC62</f>
        <v>0</v>
      </c>
      <c r="DWD63" s="957">
        <f t="shared" ref="DWD63" si="3277">DWB63-DWD62</f>
        <v>0</v>
      </c>
      <c r="DWE63" s="957">
        <f t="shared" ref="DWE63" si="3278">DWC63-DWE62</f>
        <v>0</v>
      </c>
      <c r="DWF63" s="957">
        <f t="shared" ref="DWF63" si="3279">DWD63-DWF62</f>
        <v>0</v>
      </c>
      <c r="DWG63" s="957">
        <f t="shared" ref="DWG63" si="3280">DWE63-DWG62</f>
        <v>0</v>
      </c>
      <c r="DWH63" s="957">
        <f t="shared" ref="DWH63" si="3281">DWF63-DWH62</f>
        <v>0</v>
      </c>
      <c r="DWI63" s="957">
        <f t="shared" ref="DWI63" si="3282">DWG63-DWI62</f>
        <v>0</v>
      </c>
      <c r="DWJ63" s="957">
        <f t="shared" ref="DWJ63" si="3283">DWH63-DWJ62</f>
        <v>0</v>
      </c>
      <c r="DWK63" s="957">
        <f t="shared" ref="DWK63" si="3284">DWI63-DWK62</f>
        <v>0</v>
      </c>
      <c r="DWL63" s="957">
        <f t="shared" ref="DWL63" si="3285">DWJ63-DWL62</f>
        <v>0</v>
      </c>
      <c r="DWM63" s="957">
        <f t="shared" ref="DWM63" si="3286">DWK63-DWM62</f>
        <v>0</v>
      </c>
      <c r="DWN63" s="957">
        <f t="shared" ref="DWN63" si="3287">DWL63-DWN62</f>
        <v>0</v>
      </c>
      <c r="DWO63" s="957">
        <f t="shared" ref="DWO63" si="3288">DWM63-DWO62</f>
        <v>0</v>
      </c>
      <c r="DWP63" s="957">
        <f t="shared" ref="DWP63" si="3289">DWN63-DWP62</f>
        <v>0</v>
      </c>
      <c r="DWQ63" s="957">
        <f t="shared" ref="DWQ63" si="3290">DWO63-DWQ62</f>
        <v>0</v>
      </c>
      <c r="DWR63" s="957">
        <f t="shared" ref="DWR63" si="3291">DWP63-DWR62</f>
        <v>0</v>
      </c>
      <c r="DWS63" s="957">
        <f t="shared" ref="DWS63" si="3292">DWQ63-DWS62</f>
        <v>0</v>
      </c>
      <c r="DWT63" s="957">
        <f t="shared" ref="DWT63" si="3293">DWR63-DWT62</f>
        <v>0</v>
      </c>
      <c r="DWU63" s="957">
        <f t="shared" ref="DWU63" si="3294">DWS63-DWU62</f>
        <v>0</v>
      </c>
      <c r="DWV63" s="957">
        <f t="shared" ref="DWV63" si="3295">DWT63-DWV62</f>
        <v>0</v>
      </c>
      <c r="DWW63" s="957">
        <f t="shared" ref="DWW63" si="3296">DWU63-DWW62</f>
        <v>0</v>
      </c>
      <c r="DWX63" s="957">
        <f t="shared" ref="DWX63" si="3297">DWV63-DWX62</f>
        <v>0</v>
      </c>
      <c r="DWY63" s="957">
        <f t="shared" ref="DWY63" si="3298">DWW63-DWY62</f>
        <v>0</v>
      </c>
      <c r="DWZ63" s="957">
        <f t="shared" ref="DWZ63" si="3299">DWX63-DWZ62</f>
        <v>0</v>
      </c>
      <c r="DXA63" s="957">
        <f t="shared" ref="DXA63" si="3300">DWY63-DXA62</f>
        <v>0</v>
      </c>
      <c r="DXB63" s="957">
        <f t="shared" ref="DXB63" si="3301">DWZ63-DXB62</f>
        <v>0</v>
      </c>
      <c r="DXC63" s="957">
        <f t="shared" ref="DXC63" si="3302">DXA63-DXC62</f>
        <v>0</v>
      </c>
      <c r="DXD63" s="957">
        <f t="shared" ref="DXD63" si="3303">DXB63-DXD62</f>
        <v>0</v>
      </c>
      <c r="DXE63" s="957">
        <f t="shared" ref="DXE63" si="3304">DXC63-DXE62</f>
        <v>0</v>
      </c>
      <c r="DXF63" s="957">
        <f t="shared" ref="DXF63" si="3305">DXD63-DXF62</f>
        <v>0</v>
      </c>
      <c r="DXG63" s="957">
        <f t="shared" ref="DXG63" si="3306">DXE63-DXG62</f>
        <v>0</v>
      </c>
      <c r="DXH63" s="957">
        <f t="shared" ref="DXH63" si="3307">DXF63-DXH62</f>
        <v>0</v>
      </c>
      <c r="DXI63" s="957">
        <f t="shared" ref="DXI63" si="3308">DXG63-DXI62</f>
        <v>0</v>
      </c>
      <c r="DXJ63" s="957">
        <f t="shared" ref="DXJ63" si="3309">DXH63-DXJ62</f>
        <v>0</v>
      </c>
      <c r="DXK63" s="957">
        <f t="shared" ref="DXK63" si="3310">DXI63-DXK62</f>
        <v>0</v>
      </c>
      <c r="DXL63" s="957">
        <f t="shared" ref="DXL63" si="3311">DXJ63-DXL62</f>
        <v>0</v>
      </c>
      <c r="DXM63" s="957">
        <f t="shared" ref="DXM63" si="3312">DXK63-DXM62</f>
        <v>0</v>
      </c>
      <c r="DXN63" s="957">
        <f t="shared" ref="DXN63" si="3313">DXL63-DXN62</f>
        <v>0</v>
      </c>
      <c r="DXO63" s="957">
        <f t="shared" ref="DXO63" si="3314">DXM63-DXO62</f>
        <v>0</v>
      </c>
      <c r="DXP63" s="957">
        <f t="shared" ref="DXP63" si="3315">DXN63-DXP62</f>
        <v>0</v>
      </c>
      <c r="DXQ63" s="957">
        <f t="shared" ref="DXQ63" si="3316">DXO63-DXQ62</f>
        <v>0</v>
      </c>
      <c r="DXR63" s="957">
        <f t="shared" ref="DXR63" si="3317">DXP63-DXR62</f>
        <v>0</v>
      </c>
      <c r="DXS63" s="957">
        <f t="shared" ref="DXS63" si="3318">DXQ63-DXS62</f>
        <v>0</v>
      </c>
      <c r="DXT63" s="957">
        <f t="shared" ref="DXT63" si="3319">DXR63-DXT62</f>
        <v>0</v>
      </c>
      <c r="DXU63" s="957">
        <f t="shared" ref="DXU63" si="3320">DXS63-DXU62</f>
        <v>0</v>
      </c>
      <c r="DXV63" s="957">
        <f t="shared" ref="DXV63" si="3321">DXT63-DXV62</f>
        <v>0</v>
      </c>
      <c r="DXW63" s="957">
        <f t="shared" ref="DXW63" si="3322">DXU63-DXW62</f>
        <v>0</v>
      </c>
      <c r="DXX63" s="957">
        <f t="shared" ref="DXX63" si="3323">DXV63-DXX62</f>
        <v>0</v>
      </c>
      <c r="DXY63" s="957">
        <f t="shared" ref="DXY63" si="3324">DXW63-DXY62</f>
        <v>0</v>
      </c>
      <c r="DXZ63" s="957">
        <f t="shared" ref="DXZ63" si="3325">DXX63-DXZ62</f>
        <v>0</v>
      </c>
      <c r="DYA63" s="957">
        <f t="shared" ref="DYA63" si="3326">DXY63-DYA62</f>
        <v>0</v>
      </c>
      <c r="DYB63" s="957">
        <f t="shared" ref="DYB63" si="3327">DXZ63-DYB62</f>
        <v>0</v>
      </c>
      <c r="DYC63" s="957">
        <f t="shared" ref="DYC63" si="3328">DYA63-DYC62</f>
        <v>0</v>
      </c>
      <c r="DYD63" s="957">
        <f t="shared" ref="DYD63" si="3329">DYB63-DYD62</f>
        <v>0</v>
      </c>
      <c r="DYE63" s="957">
        <f t="shared" ref="DYE63" si="3330">DYC63-DYE62</f>
        <v>0</v>
      </c>
      <c r="DYF63" s="957">
        <f t="shared" ref="DYF63" si="3331">DYD63-DYF62</f>
        <v>0</v>
      </c>
      <c r="DYG63" s="957">
        <f t="shared" ref="DYG63" si="3332">DYE63-DYG62</f>
        <v>0</v>
      </c>
      <c r="DYH63" s="957">
        <f t="shared" ref="DYH63" si="3333">DYF63-DYH62</f>
        <v>0</v>
      </c>
      <c r="DYI63" s="957">
        <f t="shared" ref="DYI63" si="3334">DYG63-DYI62</f>
        <v>0</v>
      </c>
      <c r="DYJ63" s="957">
        <f t="shared" ref="DYJ63" si="3335">DYH63-DYJ62</f>
        <v>0</v>
      </c>
      <c r="DYK63" s="957">
        <f t="shared" ref="DYK63" si="3336">DYI63-DYK62</f>
        <v>0</v>
      </c>
      <c r="DYL63" s="957">
        <f t="shared" ref="DYL63" si="3337">DYJ63-DYL62</f>
        <v>0</v>
      </c>
      <c r="DYM63" s="957">
        <f t="shared" ref="DYM63" si="3338">DYK63-DYM62</f>
        <v>0</v>
      </c>
      <c r="DYN63" s="957">
        <f t="shared" ref="DYN63" si="3339">DYL63-DYN62</f>
        <v>0</v>
      </c>
      <c r="DYO63" s="957">
        <f t="shared" ref="DYO63" si="3340">DYM63-DYO62</f>
        <v>0</v>
      </c>
      <c r="DYP63" s="957">
        <f t="shared" ref="DYP63" si="3341">DYN63-DYP62</f>
        <v>0</v>
      </c>
      <c r="DYQ63" s="957">
        <f t="shared" ref="DYQ63" si="3342">DYO63-DYQ62</f>
        <v>0</v>
      </c>
      <c r="DYR63" s="957">
        <f t="shared" ref="DYR63" si="3343">DYP63-DYR62</f>
        <v>0</v>
      </c>
      <c r="DYS63" s="957">
        <f t="shared" ref="DYS63" si="3344">DYQ63-DYS62</f>
        <v>0</v>
      </c>
      <c r="DYT63" s="957">
        <f t="shared" ref="DYT63" si="3345">DYR63-DYT62</f>
        <v>0</v>
      </c>
      <c r="DYU63" s="957">
        <f t="shared" ref="DYU63" si="3346">DYS63-DYU62</f>
        <v>0</v>
      </c>
      <c r="DYV63" s="957">
        <f t="shared" ref="DYV63" si="3347">DYT63-DYV62</f>
        <v>0</v>
      </c>
      <c r="DYW63" s="957">
        <f t="shared" ref="DYW63" si="3348">DYU63-DYW62</f>
        <v>0</v>
      </c>
      <c r="DYX63" s="957">
        <f t="shared" ref="DYX63" si="3349">DYV63-DYX62</f>
        <v>0</v>
      </c>
      <c r="DYY63" s="957">
        <f t="shared" ref="DYY63" si="3350">DYW63-DYY62</f>
        <v>0</v>
      </c>
      <c r="DYZ63" s="957">
        <f t="shared" ref="DYZ63" si="3351">DYX63-DYZ62</f>
        <v>0</v>
      </c>
      <c r="DZA63" s="957">
        <f t="shared" ref="DZA63" si="3352">DYY63-DZA62</f>
        <v>0</v>
      </c>
      <c r="DZB63" s="957">
        <f t="shared" ref="DZB63" si="3353">DYZ63-DZB62</f>
        <v>0</v>
      </c>
      <c r="DZC63" s="957">
        <f t="shared" ref="DZC63" si="3354">DZA63-DZC62</f>
        <v>0</v>
      </c>
      <c r="DZD63" s="957">
        <f t="shared" ref="DZD63" si="3355">DZB63-DZD62</f>
        <v>0</v>
      </c>
      <c r="DZE63" s="957">
        <f t="shared" ref="DZE63" si="3356">DZC63-DZE62</f>
        <v>0</v>
      </c>
      <c r="DZF63" s="957">
        <f t="shared" ref="DZF63" si="3357">DZD63-DZF62</f>
        <v>0</v>
      </c>
      <c r="DZG63" s="957">
        <f t="shared" ref="DZG63" si="3358">DZE63-DZG62</f>
        <v>0</v>
      </c>
      <c r="DZH63" s="957">
        <f t="shared" ref="DZH63" si="3359">DZF63-DZH62</f>
        <v>0</v>
      </c>
      <c r="DZI63" s="957">
        <f t="shared" ref="DZI63" si="3360">DZG63-DZI62</f>
        <v>0</v>
      </c>
      <c r="DZJ63" s="957">
        <f t="shared" ref="DZJ63" si="3361">DZH63-DZJ62</f>
        <v>0</v>
      </c>
      <c r="DZK63" s="957">
        <f t="shared" ref="DZK63" si="3362">DZI63-DZK62</f>
        <v>0</v>
      </c>
      <c r="DZL63" s="957">
        <f t="shared" ref="DZL63" si="3363">DZJ63-DZL62</f>
        <v>0</v>
      </c>
      <c r="DZM63" s="957">
        <f t="shared" ref="DZM63" si="3364">DZK63-DZM62</f>
        <v>0</v>
      </c>
      <c r="DZN63" s="957">
        <f t="shared" ref="DZN63" si="3365">DZL63-DZN62</f>
        <v>0</v>
      </c>
      <c r="DZO63" s="957">
        <f t="shared" ref="DZO63" si="3366">DZM63-DZO62</f>
        <v>0</v>
      </c>
      <c r="DZP63" s="957">
        <f t="shared" ref="DZP63" si="3367">DZN63-DZP62</f>
        <v>0</v>
      </c>
      <c r="DZQ63" s="957">
        <f t="shared" ref="DZQ63" si="3368">DZO63-DZQ62</f>
        <v>0</v>
      </c>
      <c r="DZR63" s="957">
        <f t="shared" ref="DZR63" si="3369">DZP63-DZR62</f>
        <v>0</v>
      </c>
      <c r="DZS63" s="957">
        <f t="shared" ref="DZS63" si="3370">DZQ63-DZS62</f>
        <v>0</v>
      </c>
      <c r="DZT63" s="957">
        <f t="shared" ref="DZT63" si="3371">DZR63-DZT62</f>
        <v>0</v>
      </c>
      <c r="DZU63" s="957">
        <f t="shared" ref="DZU63" si="3372">DZS63-DZU62</f>
        <v>0</v>
      </c>
      <c r="DZV63" s="957">
        <f t="shared" ref="DZV63" si="3373">DZT63-DZV62</f>
        <v>0</v>
      </c>
      <c r="DZW63" s="957">
        <f t="shared" ref="DZW63" si="3374">DZU63-DZW62</f>
        <v>0</v>
      </c>
      <c r="DZX63" s="957">
        <f t="shared" ref="DZX63" si="3375">DZV63-DZX62</f>
        <v>0</v>
      </c>
      <c r="DZY63" s="957">
        <f t="shared" ref="DZY63" si="3376">DZW63-DZY62</f>
        <v>0</v>
      </c>
      <c r="DZZ63" s="957">
        <f t="shared" ref="DZZ63" si="3377">DZX63-DZZ62</f>
        <v>0</v>
      </c>
      <c r="EAA63" s="957">
        <f t="shared" ref="EAA63" si="3378">DZY63-EAA62</f>
        <v>0</v>
      </c>
      <c r="EAB63" s="957">
        <f t="shared" ref="EAB63" si="3379">DZZ63-EAB62</f>
        <v>0</v>
      </c>
      <c r="EAC63" s="957">
        <f t="shared" ref="EAC63" si="3380">EAA63-EAC62</f>
        <v>0</v>
      </c>
      <c r="EAD63" s="957">
        <f t="shared" ref="EAD63" si="3381">EAB63-EAD62</f>
        <v>0</v>
      </c>
      <c r="EAE63" s="957">
        <f t="shared" ref="EAE63" si="3382">EAC63-EAE62</f>
        <v>0</v>
      </c>
      <c r="EAF63" s="957">
        <f t="shared" ref="EAF63" si="3383">EAD63-EAF62</f>
        <v>0</v>
      </c>
      <c r="EAG63" s="957">
        <f t="shared" ref="EAG63" si="3384">EAE63-EAG62</f>
        <v>0</v>
      </c>
      <c r="EAH63" s="957">
        <f t="shared" ref="EAH63" si="3385">EAF63-EAH62</f>
        <v>0</v>
      </c>
      <c r="EAI63" s="957">
        <f t="shared" ref="EAI63" si="3386">EAG63-EAI62</f>
        <v>0</v>
      </c>
      <c r="EAJ63" s="957">
        <f t="shared" ref="EAJ63" si="3387">EAH63-EAJ62</f>
        <v>0</v>
      </c>
      <c r="EAK63" s="957">
        <f t="shared" ref="EAK63" si="3388">EAI63-EAK62</f>
        <v>0</v>
      </c>
      <c r="EAL63" s="957">
        <f t="shared" ref="EAL63" si="3389">EAJ63-EAL62</f>
        <v>0</v>
      </c>
      <c r="EAM63" s="957">
        <f t="shared" ref="EAM63" si="3390">EAK63-EAM62</f>
        <v>0</v>
      </c>
      <c r="EAN63" s="957">
        <f t="shared" ref="EAN63" si="3391">EAL63-EAN62</f>
        <v>0</v>
      </c>
      <c r="EAO63" s="957">
        <f t="shared" ref="EAO63" si="3392">EAM63-EAO62</f>
        <v>0</v>
      </c>
      <c r="EAP63" s="957">
        <f t="shared" ref="EAP63" si="3393">EAN63-EAP62</f>
        <v>0</v>
      </c>
      <c r="EAQ63" s="957">
        <f t="shared" ref="EAQ63" si="3394">EAO63-EAQ62</f>
        <v>0</v>
      </c>
      <c r="EAR63" s="957">
        <f t="shared" ref="EAR63" si="3395">EAP63-EAR62</f>
        <v>0</v>
      </c>
      <c r="EAS63" s="957">
        <f t="shared" ref="EAS63" si="3396">EAQ63-EAS62</f>
        <v>0</v>
      </c>
      <c r="EAT63" s="957">
        <f t="shared" ref="EAT63" si="3397">EAR63-EAT62</f>
        <v>0</v>
      </c>
      <c r="EAU63" s="957">
        <f t="shared" ref="EAU63" si="3398">EAS63-EAU62</f>
        <v>0</v>
      </c>
      <c r="EAV63" s="957">
        <f t="shared" ref="EAV63" si="3399">EAT63-EAV62</f>
        <v>0</v>
      </c>
      <c r="EAW63" s="957">
        <f t="shared" ref="EAW63" si="3400">EAU63-EAW62</f>
        <v>0</v>
      </c>
      <c r="EAX63" s="957">
        <f t="shared" ref="EAX63" si="3401">EAV63-EAX62</f>
        <v>0</v>
      </c>
      <c r="EAY63" s="957">
        <f t="shared" ref="EAY63" si="3402">EAW63-EAY62</f>
        <v>0</v>
      </c>
      <c r="EAZ63" s="957">
        <f t="shared" ref="EAZ63" si="3403">EAX63-EAZ62</f>
        <v>0</v>
      </c>
      <c r="EBA63" s="957">
        <f t="shared" ref="EBA63" si="3404">EAY63-EBA62</f>
        <v>0</v>
      </c>
      <c r="EBB63" s="957">
        <f t="shared" ref="EBB63" si="3405">EAZ63-EBB62</f>
        <v>0</v>
      </c>
      <c r="EBC63" s="957">
        <f t="shared" ref="EBC63" si="3406">EBA63-EBC62</f>
        <v>0</v>
      </c>
      <c r="EBD63" s="957">
        <f t="shared" ref="EBD63" si="3407">EBB63-EBD62</f>
        <v>0</v>
      </c>
      <c r="EBE63" s="957">
        <f t="shared" ref="EBE63" si="3408">EBC63-EBE62</f>
        <v>0</v>
      </c>
      <c r="EBF63" s="957">
        <f t="shared" ref="EBF63" si="3409">EBD63-EBF62</f>
        <v>0</v>
      </c>
      <c r="EBG63" s="957">
        <f t="shared" ref="EBG63" si="3410">EBE63-EBG62</f>
        <v>0</v>
      </c>
      <c r="EBH63" s="957">
        <f t="shared" ref="EBH63" si="3411">EBF63-EBH62</f>
        <v>0</v>
      </c>
      <c r="EBI63" s="957">
        <f t="shared" ref="EBI63" si="3412">EBG63-EBI62</f>
        <v>0</v>
      </c>
      <c r="EBJ63" s="957">
        <f t="shared" ref="EBJ63" si="3413">EBH63-EBJ62</f>
        <v>0</v>
      </c>
      <c r="EBK63" s="957">
        <f t="shared" ref="EBK63" si="3414">EBI63-EBK62</f>
        <v>0</v>
      </c>
      <c r="EBL63" s="957">
        <f t="shared" ref="EBL63" si="3415">EBJ63-EBL62</f>
        <v>0</v>
      </c>
      <c r="EBM63" s="957">
        <f t="shared" ref="EBM63" si="3416">EBK63-EBM62</f>
        <v>0</v>
      </c>
      <c r="EBN63" s="957">
        <f t="shared" ref="EBN63" si="3417">EBL63-EBN62</f>
        <v>0</v>
      </c>
      <c r="EBO63" s="957">
        <f t="shared" ref="EBO63" si="3418">EBM63-EBO62</f>
        <v>0</v>
      </c>
      <c r="EBP63" s="957">
        <f t="shared" ref="EBP63" si="3419">EBN63-EBP62</f>
        <v>0</v>
      </c>
      <c r="EBQ63" s="957">
        <f t="shared" ref="EBQ63" si="3420">EBO63-EBQ62</f>
        <v>0</v>
      </c>
      <c r="EBR63" s="957">
        <f t="shared" ref="EBR63" si="3421">EBP63-EBR62</f>
        <v>0</v>
      </c>
      <c r="EBS63" s="957">
        <f t="shared" ref="EBS63" si="3422">EBQ63-EBS62</f>
        <v>0</v>
      </c>
      <c r="EBT63" s="957">
        <f t="shared" ref="EBT63" si="3423">EBR63-EBT62</f>
        <v>0</v>
      </c>
      <c r="EBU63" s="957">
        <f t="shared" ref="EBU63" si="3424">EBS63-EBU62</f>
        <v>0</v>
      </c>
      <c r="EBV63" s="957">
        <f t="shared" ref="EBV63" si="3425">EBT63-EBV62</f>
        <v>0</v>
      </c>
      <c r="EBW63" s="957">
        <f t="shared" ref="EBW63" si="3426">EBU63-EBW62</f>
        <v>0</v>
      </c>
      <c r="EBX63" s="957">
        <f t="shared" ref="EBX63" si="3427">EBV63-EBX62</f>
        <v>0</v>
      </c>
      <c r="EBY63" s="957">
        <f t="shared" ref="EBY63" si="3428">EBW63-EBY62</f>
        <v>0</v>
      </c>
      <c r="EBZ63" s="957">
        <f t="shared" ref="EBZ63" si="3429">EBX63-EBZ62</f>
        <v>0</v>
      </c>
      <c r="ECA63" s="957">
        <f t="shared" ref="ECA63" si="3430">EBY63-ECA62</f>
        <v>0</v>
      </c>
      <c r="ECB63" s="957">
        <f t="shared" ref="ECB63" si="3431">EBZ63-ECB62</f>
        <v>0</v>
      </c>
      <c r="ECC63" s="957">
        <f t="shared" ref="ECC63" si="3432">ECA63-ECC62</f>
        <v>0</v>
      </c>
      <c r="ECD63" s="957">
        <f t="shared" ref="ECD63" si="3433">ECB63-ECD62</f>
        <v>0</v>
      </c>
      <c r="ECE63" s="957">
        <f t="shared" ref="ECE63" si="3434">ECC63-ECE62</f>
        <v>0</v>
      </c>
      <c r="ECF63" s="957">
        <f t="shared" ref="ECF63" si="3435">ECD63-ECF62</f>
        <v>0</v>
      </c>
      <c r="ECG63" s="957">
        <f t="shared" ref="ECG63" si="3436">ECE63-ECG62</f>
        <v>0</v>
      </c>
      <c r="ECH63" s="957">
        <f t="shared" ref="ECH63" si="3437">ECF63-ECH62</f>
        <v>0</v>
      </c>
      <c r="ECI63" s="957">
        <f t="shared" ref="ECI63" si="3438">ECG63-ECI62</f>
        <v>0</v>
      </c>
      <c r="ECJ63" s="957">
        <f t="shared" ref="ECJ63" si="3439">ECH63-ECJ62</f>
        <v>0</v>
      </c>
      <c r="ECK63" s="957">
        <f t="shared" ref="ECK63" si="3440">ECI63-ECK62</f>
        <v>0</v>
      </c>
      <c r="ECL63" s="957">
        <f t="shared" ref="ECL63" si="3441">ECJ63-ECL62</f>
        <v>0</v>
      </c>
      <c r="ECM63" s="957">
        <f t="shared" ref="ECM63" si="3442">ECK63-ECM62</f>
        <v>0</v>
      </c>
      <c r="ECN63" s="957">
        <f t="shared" ref="ECN63" si="3443">ECL63-ECN62</f>
        <v>0</v>
      </c>
      <c r="ECO63" s="957">
        <f t="shared" ref="ECO63" si="3444">ECM63-ECO62</f>
        <v>0</v>
      </c>
      <c r="ECP63" s="957">
        <f t="shared" ref="ECP63" si="3445">ECN63-ECP62</f>
        <v>0</v>
      </c>
      <c r="ECQ63" s="957">
        <f t="shared" ref="ECQ63" si="3446">ECO63-ECQ62</f>
        <v>0</v>
      </c>
      <c r="ECR63" s="957">
        <f t="shared" ref="ECR63" si="3447">ECP63-ECR62</f>
        <v>0</v>
      </c>
      <c r="ECS63" s="957">
        <f t="shared" ref="ECS63" si="3448">ECQ63-ECS62</f>
        <v>0</v>
      </c>
      <c r="ECT63" s="957">
        <f t="shared" ref="ECT63" si="3449">ECR63-ECT62</f>
        <v>0</v>
      </c>
      <c r="ECU63" s="957">
        <f t="shared" ref="ECU63" si="3450">ECS63-ECU62</f>
        <v>0</v>
      </c>
      <c r="ECV63" s="957">
        <f t="shared" ref="ECV63" si="3451">ECT63-ECV62</f>
        <v>0</v>
      </c>
      <c r="ECW63" s="957">
        <f t="shared" ref="ECW63" si="3452">ECU63-ECW62</f>
        <v>0</v>
      </c>
      <c r="ECX63" s="957">
        <f t="shared" ref="ECX63" si="3453">ECV63-ECX62</f>
        <v>0</v>
      </c>
      <c r="ECY63" s="957">
        <f t="shared" ref="ECY63" si="3454">ECW63-ECY62</f>
        <v>0</v>
      </c>
      <c r="ECZ63" s="957">
        <f t="shared" ref="ECZ63" si="3455">ECX63-ECZ62</f>
        <v>0</v>
      </c>
      <c r="EDA63" s="957">
        <f t="shared" ref="EDA63" si="3456">ECY63-EDA62</f>
        <v>0</v>
      </c>
      <c r="EDB63" s="957">
        <f t="shared" ref="EDB63" si="3457">ECZ63-EDB62</f>
        <v>0</v>
      </c>
      <c r="EDC63" s="957">
        <f t="shared" ref="EDC63" si="3458">EDA63-EDC62</f>
        <v>0</v>
      </c>
      <c r="EDD63" s="957">
        <f t="shared" ref="EDD63" si="3459">EDB63-EDD62</f>
        <v>0</v>
      </c>
      <c r="EDE63" s="957">
        <f t="shared" ref="EDE63" si="3460">EDC63-EDE62</f>
        <v>0</v>
      </c>
      <c r="EDF63" s="957">
        <f t="shared" ref="EDF63" si="3461">EDD63-EDF62</f>
        <v>0</v>
      </c>
      <c r="EDG63" s="957">
        <f t="shared" ref="EDG63" si="3462">EDE63-EDG62</f>
        <v>0</v>
      </c>
      <c r="EDH63" s="957">
        <f t="shared" ref="EDH63" si="3463">EDF63-EDH62</f>
        <v>0</v>
      </c>
      <c r="EDI63" s="957">
        <f t="shared" ref="EDI63" si="3464">EDG63-EDI62</f>
        <v>0</v>
      </c>
      <c r="EDJ63" s="957">
        <f t="shared" ref="EDJ63" si="3465">EDH63-EDJ62</f>
        <v>0</v>
      </c>
      <c r="EDK63" s="957">
        <f t="shared" ref="EDK63" si="3466">EDI63-EDK62</f>
        <v>0</v>
      </c>
      <c r="EDL63" s="957">
        <f t="shared" ref="EDL63" si="3467">EDJ63-EDL62</f>
        <v>0</v>
      </c>
      <c r="EDM63" s="957">
        <f t="shared" ref="EDM63" si="3468">EDK63-EDM62</f>
        <v>0</v>
      </c>
      <c r="EDN63" s="957">
        <f t="shared" ref="EDN63" si="3469">EDL63-EDN62</f>
        <v>0</v>
      </c>
      <c r="EDO63" s="957">
        <f t="shared" ref="EDO63" si="3470">EDM63-EDO62</f>
        <v>0</v>
      </c>
      <c r="EDP63" s="957">
        <f t="shared" ref="EDP63" si="3471">EDN63-EDP62</f>
        <v>0</v>
      </c>
      <c r="EDQ63" s="957">
        <f t="shared" ref="EDQ63" si="3472">EDO63-EDQ62</f>
        <v>0</v>
      </c>
      <c r="EDR63" s="957">
        <f t="shared" ref="EDR63" si="3473">EDP63-EDR62</f>
        <v>0</v>
      </c>
      <c r="EDS63" s="957">
        <f t="shared" ref="EDS63" si="3474">EDQ63-EDS62</f>
        <v>0</v>
      </c>
      <c r="EDT63" s="957">
        <f t="shared" ref="EDT63" si="3475">EDR63-EDT62</f>
        <v>0</v>
      </c>
      <c r="EDU63" s="957">
        <f t="shared" ref="EDU63" si="3476">EDS63-EDU62</f>
        <v>0</v>
      </c>
      <c r="EDV63" s="957">
        <f t="shared" ref="EDV63" si="3477">EDT63-EDV62</f>
        <v>0</v>
      </c>
      <c r="EDW63" s="957">
        <f t="shared" ref="EDW63" si="3478">EDU63-EDW62</f>
        <v>0</v>
      </c>
      <c r="EDX63" s="957">
        <f t="shared" ref="EDX63" si="3479">EDV63-EDX62</f>
        <v>0</v>
      </c>
      <c r="EDY63" s="957">
        <f t="shared" ref="EDY63" si="3480">EDW63-EDY62</f>
        <v>0</v>
      </c>
      <c r="EDZ63" s="957">
        <f t="shared" ref="EDZ63" si="3481">EDX63-EDZ62</f>
        <v>0</v>
      </c>
      <c r="EEA63" s="957">
        <f t="shared" ref="EEA63" si="3482">EDY63-EEA62</f>
        <v>0</v>
      </c>
      <c r="EEB63" s="957">
        <f t="shared" ref="EEB63" si="3483">EDZ63-EEB62</f>
        <v>0</v>
      </c>
      <c r="EEC63" s="957">
        <f t="shared" ref="EEC63" si="3484">EEA63-EEC62</f>
        <v>0</v>
      </c>
      <c r="EED63" s="957">
        <f t="shared" ref="EED63" si="3485">EEB63-EED62</f>
        <v>0</v>
      </c>
      <c r="EEE63" s="957">
        <f t="shared" ref="EEE63" si="3486">EEC63-EEE62</f>
        <v>0</v>
      </c>
      <c r="EEF63" s="957">
        <f t="shared" ref="EEF63" si="3487">EED63-EEF62</f>
        <v>0</v>
      </c>
      <c r="EEG63" s="957">
        <f t="shared" ref="EEG63" si="3488">EEE63-EEG62</f>
        <v>0</v>
      </c>
      <c r="EEH63" s="957">
        <f t="shared" ref="EEH63" si="3489">EEF63-EEH62</f>
        <v>0</v>
      </c>
      <c r="EEI63" s="957">
        <f t="shared" ref="EEI63" si="3490">EEG63-EEI62</f>
        <v>0</v>
      </c>
      <c r="EEJ63" s="957">
        <f t="shared" ref="EEJ63" si="3491">EEH63-EEJ62</f>
        <v>0</v>
      </c>
      <c r="EEK63" s="957">
        <f t="shared" ref="EEK63" si="3492">EEI63-EEK62</f>
        <v>0</v>
      </c>
      <c r="EEL63" s="957">
        <f t="shared" ref="EEL63" si="3493">EEJ63-EEL62</f>
        <v>0</v>
      </c>
      <c r="EEM63" s="957">
        <f t="shared" ref="EEM63" si="3494">EEK63-EEM62</f>
        <v>0</v>
      </c>
      <c r="EEN63" s="957">
        <f t="shared" ref="EEN63" si="3495">EEL63-EEN62</f>
        <v>0</v>
      </c>
      <c r="EEO63" s="957">
        <f t="shared" ref="EEO63" si="3496">EEM63-EEO62</f>
        <v>0</v>
      </c>
      <c r="EEP63" s="957">
        <f t="shared" ref="EEP63" si="3497">EEN63-EEP62</f>
        <v>0</v>
      </c>
      <c r="EEQ63" s="957">
        <f t="shared" ref="EEQ63" si="3498">EEO63-EEQ62</f>
        <v>0</v>
      </c>
      <c r="EER63" s="957">
        <f t="shared" ref="EER63" si="3499">EEP63-EER62</f>
        <v>0</v>
      </c>
      <c r="EES63" s="957">
        <f t="shared" ref="EES63" si="3500">EEQ63-EES62</f>
        <v>0</v>
      </c>
      <c r="EET63" s="957">
        <f t="shared" ref="EET63" si="3501">EER63-EET62</f>
        <v>0</v>
      </c>
      <c r="EEU63" s="957">
        <f t="shared" ref="EEU63" si="3502">EES63-EEU62</f>
        <v>0</v>
      </c>
      <c r="EEV63" s="957">
        <f t="shared" ref="EEV63" si="3503">EET63-EEV62</f>
        <v>0</v>
      </c>
      <c r="EEW63" s="957">
        <f t="shared" ref="EEW63" si="3504">EEU63-EEW62</f>
        <v>0</v>
      </c>
      <c r="EEX63" s="957">
        <f t="shared" ref="EEX63" si="3505">EEV63-EEX62</f>
        <v>0</v>
      </c>
      <c r="EEY63" s="957">
        <f t="shared" ref="EEY63" si="3506">EEW63-EEY62</f>
        <v>0</v>
      </c>
      <c r="EEZ63" s="957">
        <f t="shared" ref="EEZ63" si="3507">EEX63-EEZ62</f>
        <v>0</v>
      </c>
      <c r="EFA63" s="957">
        <f t="shared" ref="EFA63" si="3508">EEY63-EFA62</f>
        <v>0</v>
      </c>
      <c r="EFB63" s="957">
        <f t="shared" ref="EFB63" si="3509">EEZ63-EFB62</f>
        <v>0</v>
      </c>
      <c r="EFC63" s="957">
        <f t="shared" ref="EFC63" si="3510">EFA63-EFC62</f>
        <v>0</v>
      </c>
      <c r="EFD63" s="957">
        <f t="shared" ref="EFD63" si="3511">EFB63-EFD62</f>
        <v>0</v>
      </c>
      <c r="EFE63" s="957">
        <f t="shared" ref="EFE63" si="3512">EFC63-EFE62</f>
        <v>0</v>
      </c>
      <c r="EFF63" s="957">
        <f t="shared" ref="EFF63" si="3513">EFD63-EFF62</f>
        <v>0</v>
      </c>
      <c r="EFG63" s="957">
        <f t="shared" ref="EFG63" si="3514">EFE63-EFG62</f>
        <v>0</v>
      </c>
      <c r="EFH63" s="957">
        <f t="shared" ref="EFH63" si="3515">EFF63-EFH62</f>
        <v>0</v>
      </c>
      <c r="EFI63" s="957">
        <f t="shared" ref="EFI63" si="3516">EFG63-EFI62</f>
        <v>0</v>
      </c>
      <c r="EFJ63" s="957">
        <f t="shared" ref="EFJ63" si="3517">EFH63-EFJ62</f>
        <v>0</v>
      </c>
      <c r="EFK63" s="957">
        <f t="shared" ref="EFK63" si="3518">EFI63-EFK62</f>
        <v>0</v>
      </c>
      <c r="EFL63" s="957">
        <f t="shared" ref="EFL63" si="3519">EFJ63-EFL62</f>
        <v>0</v>
      </c>
      <c r="EFM63" s="957">
        <f t="shared" ref="EFM63" si="3520">EFK63-EFM62</f>
        <v>0</v>
      </c>
      <c r="EFN63" s="957">
        <f t="shared" ref="EFN63" si="3521">EFL63-EFN62</f>
        <v>0</v>
      </c>
      <c r="EFO63" s="957">
        <f t="shared" ref="EFO63" si="3522">EFM63-EFO62</f>
        <v>0</v>
      </c>
      <c r="EFP63" s="957">
        <f t="shared" ref="EFP63" si="3523">EFN63-EFP62</f>
        <v>0</v>
      </c>
      <c r="EFQ63" s="957">
        <f t="shared" ref="EFQ63" si="3524">EFO63-EFQ62</f>
        <v>0</v>
      </c>
      <c r="EFR63" s="957">
        <f t="shared" ref="EFR63" si="3525">EFP63-EFR62</f>
        <v>0</v>
      </c>
      <c r="EFS63" s="957">
        <f t="shared" ref="EFS63" si="3526">EFQ63-EFS62</f>
        <v>0</v>
      </c>
      <c r="EFT63" s="957">
        <f t="shared" ref="EFT63" si="3527">EFR63-EFT62</f>
        <v>0</v>
      </c>
      <c r="EFU63" s="957">
        <f t="shared" ref="EFU63" si="3528">EFS63-EFU62</f>
        <v>0</v>
      </c>
      <c r="EFV63" s="957">
        <f t="shared" ref="EFV63" si="3529">EFT63-EFV62</f>
        <v>0</v>
      </c>
      <c r="EFW63" s="957">
        <f t="shared" ref="EFW63" si="3530">EFU63-EFW62</f>
        <v>0</v>
      </c>
      <c r="EFX63" s="957">
        <f t="shared" ref="EFX63" si="3531">EFV63-EFX62</f>
        <v>0</v>
      </c>
      <c r="EFY63" s="957">
        <f t="shared" ref="EFY63" si="3532">EFW63-EFY62</f>
        <v>0</v>
      </c>
      <c r="EFZ63" s="957">
        <f t="shared" ref="EFZ63" si="3533">EFX63-EFZ62</f>
        <v>0</v>
      </c>
      <c r="EGA63" s="957">
        <f t="shared" ref="EGA63" si="3534">EFY63-EGA62</f>
        <v>0</v>
      </c>
      <c r="EGB63" s="957">
        <f t="shared" ref="EGB63" si="3535">EFZ63-EGB62</f>
        <v>0</v>
      </c>
      <c r="EGC63" s="957">
        <f t="shared" ref="EGC63" si="3536">EGA63-EGC62</f>
        <v>0</v>
      </c>
      <c r="EGD63" s="957">
        <f t="shared" ref="EGD63" si="3537">EGB63-EGD62</f>
        <v>0</v>
      </c>
      <c r="EGE63" s="957">
        <f t="shared" ref="EGE63" si="3538">EGC63-EGE62</f>
        <v>0</v>
      </c>
      <c r="EGF63" s="957">
        <f t="shared" ref="EGF63" si="3539">EGD63-EGF62</f>
        <v>0</v>
      </c>
      <c r="EGG63" s="957">
        <f t="shared" ref="EGG63" si="3540">EGE63-EGG62</f>
        <v>0</v>
      </c>
      <c r="EGH63" s="957">
        <f t="shared" ref="EGH63" si="3541">EGF63-EGH62</f>
        <v>0</v>
      </c>
      <c r="EGI63" s="957">
        <f t="shared" ref="EGI63" si="3542">EGG63-EGI62</f>
        <v>0</v>
      </c>
      <c r="EGJ63" s="957">
        <f t="shared" ref="EGJ63" si="3543">EGH63-EGJ62</f>
        <v>0</v>
      </c>
      <c r="EGK63" s="957">
        <f t="shared" ref="EGK63" si="3544">EGI63-EGK62</f>
        <v>0</v>
      </c>
      <c r="EGL63" s="957">
        <f t="shared" ref="EGL63" si="3545">EGJ63-EGL62</f>
        <v>0</v>
      </c>
      <c r="EGM63" s="957">
        <f t="shared" ref="EGM63" si="3546">EGK63-EGM62</f>
        <v>0</v>
      </c>
      <c r="EGN63" s="957">
        <f t="shared" ref="EGN63" si="3547">EGL63-EGN62</f>
        <v>0</v>
      </c>
      <c r="EGO63" s="957">
        <f t="shared" ref="EGO63" si="3548">EGM63-EGO62</f>
        <v>0</v>
      </c>
      <c r="EGP63" s="957">
        <f t="shared" ref="EGP63" si="3549">EGN63-EGP62</f>
        <v>0</v>
      </c>
      <c r="EGQ63" s="957">
        <f t="shared" ref="EGQ63" si="3550">EGO63-EGQ62</f>
        <v>0</v>
      </c>
      <c r="EGR63" s="957">
        <f t="shared" ref="EGR63" si="3551">EGP63-EGR62</f>
        <v>0</v>
      </c>
      <c r="EGS63" s="957">
        <f t="shared" ref="EGS63" si="3552">EGQ63-EGS62</f>
        <v>0</v>
      </c>
      <c r="EGT63" s="957">
        <f t="shared" ref="EGT63" si="3553">EGR63-EGT62</f>
        <v>0</v>
      </c>
      <c r="EGU63" s="957">
        <f t="shared" ref="EGU63" si="3554">EGS63-EGU62</f>
        <v>0</v>
      </c>
      <c r="EGV63" s="957">
        <f t="shared" ref="EGV63" si="3555">EGT63-EGV62</f>
        <v>0</v>
      </c>
      <c r="EGW63" s="957">
        <f t="shared" ref="EGW63" si="3556">EGU63-EGW62</f>
        <v>0</v>
      </c>
      <c r="EGX63" s="957">
        <f t="shared" ref="EGX63" si="3557">EGV63-EGX62</f>
        <v>0</v>
      </c>
      <c r="EGY63" s="957">
        <f t="shared" ref="EGY63" si="3558">EGW63-EGY62</f>
        <v>0</v>
      </c>
      <c r="EGZ63" s="957">
        <f t="shared" ref="EGZ63" si="3559">EGX63-EGZ62</f>
        <v>0</v>
      </c>
      <c r="EHA63" s="957">
        <f t="shared" ref="EHA63" si="3560">EGY63-EHA62</f>
        <v>0</v>
      </c>
      <c r="EHB63" s="957">
        <f t="shared" ref="EHB63" si="3561">EGZ63-EHB62</f>
        <v>0</v>
      </c>
      <c r="EHC63" s="957">
        <f t="shared" ref="EHC63" si="3562">EHA63-EHC62</f>
        <v>0</v>
      </c>
      <c r="EHD63" s="957">
        <f t="shared" ref="EHD63" si="3563">EHB63-EHD62</f>
        <v>0</v>
      </c>
      <c r="EHE63" s="957">
        <f t="shared" ref="EHE63" si="3564">EHC63-EHE62</f>
        <v>0</v>
      </c>
      <c r="EHF63" s="957">
        <f t="shared" ref="EHF63" si="3565">EHD63-EHF62</f>
        <v>0</v>
      </c>
      <c r="EHG63" s="957">
        <f t="shared" ref="EHG63" si="3566">EHE63-EHG62</f>
        <v>0</v>
      </c>
      <c r="EHH63" s="957">
        <f t="shared" ref="EHH63" si="3567">EHF63-EHH62</f>
        <v>0</v>
      </c>
      <c r="EHI63" s="957">
        <f t="shared" ref="EHI63" si="3568">EHG63-EHI62</f>
        <v>0</v>
      </c>
      <c r="EHJ63" s="957">
        <f t="shared" ref="EHJ63" si="3569">EHH63-EHJ62</f>
        <v>0</v>
      </c>
      <c r="EHK63" s="957">
        <f t="shared" ref="EHK63" si="3570">EHI63-EHK62</f>
        <v>0</v>
      </c>
      <c r="EHL63" s="957">
        <f t="shared" ref="EHL63" si="3571">EHJ63-EHL62</f>
        <v>0</v>
      </c>
      <c r="EHM63" s="957">
        <f t="shared" ref="EHM63" si="3572">EHK63-EHM62</f>
        <v>0</v>
      </c>
      <c r="EHN63" s="957">
        <f t="shared" ref="EHN63" si="3573">EHL63-EHN62</f>
        <v>0</v>
      </c>
      <c r="EHO63" s="957">
        <f t="shared" ref="EHO63" si="3574">EHM63-EHO62</f>
        <v>0</v>
      </c>
      <c r="EHP63" s="957">
        <f t="shared" ref="EHP63" si="3575">EHN63-EHP62</f>
        <v>0</v>
      </c>
      <c r="EHQ63" s="957">
        <f t="shared" ref="EHQ63" si="3576">EHO63-EHQ62</f>
        <v>0</v>
      </c>
      <c r="EHR63" s="957">
        <f t="shared" ref="EHR63" si="3577">EHP63-EHR62</f>
        <v>0</v>
      </c>
      <c r="EHS63" s="957">
        <f t="shared" ref="EHS63" si="3578">EHQ63-EHS62</f>
        <v>0</v>
      </c>
      <c r="EHT63" s="957">
        <f t="shared" ref="EHT63" si="3579">EHR63-EHT62</f>
        <v>0</v>
      </c>
      <c r="EHU63" s="957">
        <f t="shared" ref="EHU63" si="3580">EHS63-EHU62</f>
        <v>0</v>
      </c>
      <c r="EHV63" s="957">
        <f t="shared" ref="EHV63" si="3581">EHT63-EHV62</f>
        <v>0</v>
      </c>
      <c r="EHW63" s="957">
        <f t="shared" ref="EHW63" si="3582">EHU63-EHW62</f>
        <v>0</v>
      </c>
      <c r="EHX63" s="957">
        <f t="shared" ref="EHX63" si="3583">EHV63-EHX62</f>
        <v>0</v>
      </c>
      <c r="EHY63" s="957">
        <f t="shared" ref="EHY63" si="3584">EHW63-EHY62</f>
        <v>0</v>
      </c>
      <c r="EHZ63" s="957">
        <f t="shared" ref="EHZ63" si="3585">EHX63-EHZ62</f>
        <v>0</v>
      </c>
      <c r="EIA63" s="957">
        <f t="shared" ref="EIA63" si="3586">EHY63-EIA62</f>
        <v>0</v>
      </c>
      <c r="EIB63" s="957">
        <f t="shared" ref="EIB63" si="3587">EHZ63-EIB62</f>
        <v>0</v>
      </c>
      <c r="EIC63" s="957">
        <f t="shared" ref="EIC63" si="3588">EIA63-EIC62</f>
        <v>0</v>
      </c>
      <c r="EID63" s="957">
        <f t="shared" ref="EID63" si="3589">EIB63-EID62</f>
        <v>0</v>
      </c>
      <c r="EIE63" s="957">
        <f t="shared" ref="EIE63" si="3590">EIC63-EIE62</f>
        <v>0</v>
      </c>
      <c r="EIF63" s="957">
        <f t="shared" ref="EIF63" si="3591">EID63-EIF62</f>
        <v>0</v>
      </c>
      <c r="EIG63" s="957">
        <f t="shared" ref="EIG63" si="3592">EIE63-EIG62</f>
        <v>0</v>
      </c>
      <c r="EIH63" s="957">
        <f t="shared" ref="EIH63" si="3593">EIF63-EIH62</f>
        <v>0</v>
      </c>
      <c r="EII63" s="957">
        <f t="shared" ref="EII63" si="3594">EIG63-EII62</f>
        <v>0</v>
      </c>
      <c r="EIJ63" s="957">
        <f t="shared" ref="EIJ63" si="3595">EIH63-EIJ62</f>
        <v>0</v>
      </c>
      <c r="EIK63" s="957">
        <f t="shared" ref="EIK63" si="3596">EII63-EIK62</f>
        <v>0</v>
      </c>
      <c r="EIL63" s="957">
        <f t="shared" ref="EIL63" si="3597">EIJ63-EIL62</f>
        <v>0</v>
      </c>
      <c r="EIM63" s="957">
        <f t="shared" ref="EIM63" si="3598">EIK63-EIM62</f>
        <v>0</v>
      </c>
      <c r="EIN63" s="957">
        <f t="shared" ref="EIN63" si="3599">EIL63-EIN62</f>
        <v>0</v>
      </c>
      <c r="EIO63" s="957">
        <f t="shared" ref="EIO63" si="3600">EIM63-EIO62</f>
        <v>0</v>
      </c>
      <c r="EIP63" s="957">
        <f t="shared" ref="EIP63" si="3601">EIN63-EIP62</f>
        <v>0</v>
      </c>
      <c r="EIQ63" s="957">
        <f t="shared" ref="EIQ63" si="3602">EIO63-EIQ62</f>
        <v>0</v>
      </c>
      <c r="EIR63" s="957">
        <f t="shared" ref="EIR63" si="3603">EIP63-EIR62</f>
        <v>0</v>
      </c>
      <c r="EIS63" s="957">
        <f t="shared" ref="EIS63" si="3604">EIQ63-EIS62</f>
        <v>0</v>
      </c>
      <c r="EIT63" s="957">
        <f t="shared" ref="EIT63" si="3605">EIR63-EIT62</f>
        <v>0</v>
      </c>
      <c r="EIU63" s="957">
        <f t="shared" ref="EIU63" si="3606">EIS63-EIU62</f>
        <v>0</v>
      </c>
      <c r="EIV63" s="957">
        <f t="shared" ref="EIV63" si="3607">EIT63-EIV62</f>
        <v>0</v>
      </c>
      <c r="EIW63" s="957">
        <f t="shared" ref="EIW63" si="3608">EIU63-EIW62</f>
        <v>0</v>
      </c>
      <c r="EIX63" s="957">
        <f t="shared" ref="EIX63" si="3609">EIV63-EIX62</f>
        <v>0</v>
      </c>
      <c r="EIY63" s="957">
        <f t="shared" ref="EIY63" si="3610">EIW63-EIY62</f>
        <v>0</v>
      </c>
      <c r="EIZ63" s="957">
        <f t="shared" ref="EIZ63" si="3611">EIX63-EIZ62</f>
        <v>0</v>
      </c>
      <c r="EJA63" s="957">
        <f t="shared" ref="EJA63" si="3612">EIY63-EJA62</f>
        <v>0</v>
      </c>
      <c r="EJB63" s="957">
        <f t="shared" ref="EJB63" si="3613">EIZ63-EJB62</f>
        <v>0</v>
      </c>
      <c r="EJC63" s="957">
        <f t="shared" ref="EJC63" si="3614">EJA63-EJC62</f>
        <v>0</v>
      </c>
      <c r="EJD63" s="957">
        <f t="shared" ref="EJD63" si="3615">EJB63-EJD62</f>
        <v>0</v>
      </c>
      <c r="EJE63" s="957">
        <f t="shared" ref="EJE63" si="3616">EJC63-EJE62</f>
        <v>0</v>
      </c>
      <c r="EJF63" s="957">
        <f t="shared" ref="EJF63" si="3617">EJD63-EJF62</f>
        <v>0</v>
      </c>
      <c r="EJG63" s="957">
        <f t="shared" ref="EJG63" si="3618">EJE63-EJG62</f>
        <v>0</v>
      </c>
      <c r="EJH63" s="957">
        <f t="shared" ref="EJH63" si="3619">EJF63-EJH62</f>
        <v>0</v>
      </c>
      <c r="EJI63" s="957">
        <f t="shared" ref="EJI63" si="3620">EJG63-EJI62</f>
        <v>0</v>
      </c>
      <c r="EJJ63" s="957">
        <f t="shared" ref="EJJ63" si="3621">EJH63-EJJ62</f>
        <v>0</v>
      </c>
      <c r="EJK63" s="957">
        <f t="shared" ref="EJK63" si="3622">EJI63-EJK62</f>
        <v>0</v>
      </c>
      <c r="EJL63" s="957">
        <f t="shared" ref="EJL63" si="3623">EJJ63-EJL62</f>
        <v>0</v>
      </c>
      <c r="EJM63" s="957">
        <f t="shared" ref="EJM63" si="3624">EJK63-EJM62</f>
        <v>0</v>
      </c>
      <c r="EJN63" s="957">
        <f t="shared" ref="EJN63" si="3625">EJL63-EJN62</f>
        <v>0</v>
      </c>
      <c r="EJO63" s="957">
        <f t="shared" ref="EJO63" si="3626">EJM63-EJO62</f>
        <v>0</v>
      </c>
      <c r="EJP63" s="957">
        <f t="shared" ref="EJP63" si="3627">EJN63-EJP62</f>
        <v>0</v>
      </c>
      <c r="EJQ63" s="957">
        <f t="shared" ref="EJQ63" si="3628">EJO63-EJQ62</f>
        <v>0</v>
      </c>
      <c r="EJR63" s="957">
        <f t="shared" ref="EJR63" si="3629">EJP63-EJR62</f>
        <v>0</v>
      </c>
      <c r="EJS63" s="957">
        <f t="shared" ref="EJS63" si="3630">EJQ63-EJS62</f>
        <v>0</v>
      </c>
      <c r="EJT63" s="957">
        <f t="shared" ref="EJT63" si="3631">EJR63-EJT62</f>
        <v>0</v>
      </c>
      <c r="EJU63" s="957">
        <f t="shared" ref="EJU63" si="3632">EJS63-EJU62</f>
        <v>0</v>
      </c>
      <c r="EJV63" s="957">
        <f t="shared" ref="EJV63" si="3633">EJT63-EJV62</f>
        <v>0</v>
      </c>
      <c r="EJW63" s="957">
        <f t="shared" ref="EJW63" si="3634">EJU63-EJW62</f>
        <v>0</v>
      </c>
      <c r="EJX63" s="957">
        <f t="shared" ref="EJX63" si="3635">EJV63-EJX62</f>
        <v>0</v>
      </c>
      <c r="EJY63" s="957">
        <f t="shared" ref="EJY63" si="3636">EJW63-EJY62</f>
        <v>0</v>
      </c>
      <c r="EJZ63" s="957">
        <f t="shared" ref="EJZ63" si="3637">EJX63-EJZ62</f>
        <v>0</v>
      </c>
      <c r="EKA63" s="957">
        <f t="shared" ref="EKA63" si="3638">EJY63-EKA62</f>
        <v>0</v>
      </c>
      <c r="EKB63" s="957">
        <f t="shared" ref="EKB63" si="3639">EJZ63-EKB62</f>
        <v>0</v>
      </c>
      <c r="EKC63" s="957">
        <f t="shared" ref="EKC63" si="3640">EKA63-EKC62</f>
        <v>0</v>
      </c>
      <c r="EKD63" s="957">
        <f t="shared" ref="EKD63" si="3641">EKB63-EKD62</f>
        <v>0</v>
      </c>
      <c r="EKE63" s="957">
        <f t="shared" ref="EKE63" si="3642">EKC63-EKE62</f>
        <v>0</v>
      </c>
      <c r="EKF63" s="957">
        <f t="shared" ref="EKF63" si="3643">EKD63-EKF62</f>
        <v>0</v>
      </c>
      <c r="EKG63" s="957">
        <f t="shared" ref="EKG63" si="3644">EKE63-EKG62</f>
        <v>0</v>
      </c>
      <c r="EKH63" s="957">
        <f t="shared" ref="EKH63" si="3645">EKF63-EKH62</f>
        <v>0</v>
      </c>
      <c r="EKI63" s="957">
        <f t="shared" ref="EKI63" si="3646">EKG63-EKI62</f>
        <v>0</v>
      </c>
      <c r="EKJ63" s="957">
        <f t="shared" ref="EKJ63" si="3647">EKH63-EKJ62</f>
        <v>0</v>
      </c>
      <c r="EKK63" s="957">
        <f t="shared" ref="EKK63" si="3648">EKI63-EKK62</f>
        <v>0</v>
      </c>
      <c r="EKL63" s="957">
        <f t="shared" ref="EKL63" si="3649">EKJ63-EKL62</f>
        <v>0</v>
      </c>
      <c r="EKM63" s="957">
        <f t="shared" ref="EKM63" si="3650">EKK63-EKM62</f>
        <v>0</v>
      </c>
      <c r="EKN63" s="957">
        <f t="shared" ref="EKN63" si="3651">EKL63-EKN62</f>
        <v>0</v>
      </c>
      <c r="EKO63" s="957">
        <f t="shared" ref="EKO63" si="3652">EKM63-EKO62</f>
        <v>0</v>
      </c>
      <c r="EKP63" s="957">
        <f t="shared" ref="EKP63" si="3653">EKN63-EKP62</f>
        <v>0</v>
      </c>
      <c r="EKQ63" s="957">
        <f t="shared" ref="EKQ63" si="3654">EKO63-EKQ62</f>
        <v>0</v>
      </c>
      <c r="EKR63" s="957">
        <f t="shared" ref="EKR63" si="3655">EKP63-EKR62</f>
        <v>0</v>
      </c>
      <c r="EKS63" s="957">
        <f t="shared" ref="EKS63" si="3656">EKQ63-EKS62</f>
        <v>0</v>
      </c>
      <c r="EKT63" s="957">
        <f t="shared" ref="EKT63" si="3657">EKR63-EKT62</f>
        <v>0</v>
      </c>
      <c r="EKU63" s="957">
        <f t="shared" ref="EKU63" si="3658">EKS63-EKU62</f>
        <v>0</v>
      </c>
      <c r="EKV63" s="957">
        <f t="shared" ref="EKV63" si="3659">EKT63-EKV62</f>
        <v>0</v>
      </c>
      <c r="EKW63" s="957">
        <f t="shared" ref="EKW63" si="3660">EKU63-EKW62</f>
        <v>0</v>
      </c>
      <c r="EKX63" s="957">
        <f t="shared" ref="EKX63" si="3661">EKV63-EKX62</f>
        <v>0</v>
      </c>
      <c r="EKY63" s="957">
        <f t="shared" ref="EKY63" si="3662">EKW63-EKY62</f>
        <v>0</v>
      </c>
      <c r="EKZ63" s="957">
        <f t="shared" ref="EKZ63" si="3663">EKX63-EKZ62</f>
        <v>0</v>
      </c>
      <c r="ELA63" s="957">
        <f t="shared" ref="ELA63" si="3664">EKY63-ELA62</f>
        <v>0</v>
      </c>
      <c r="ELB63" s="957">
        <f t="shared" ref="ELB63" si="3665">EKZ63-ELB62</f>
        <v>0</v>
      </c>
      <c r="ELC63" s="957">
        <f t="shared" ref="ELC63" si="3666">ELA63-ELC62</f>
        <v>0</v>
      </c>
      <c r="ELD63" s="957">
        <f t="shared" ref="ELD63" si="3667">ELB63-ELD62</f>
        <v>0</v>
      </c>
      <c r="ELE63" s="957">
        <f t="shared" ref="ELE63" si="3668">ELC63-ELE62</f>
        <v>0</v>
      </c>
      <c r="ELF63" s="957">
        <f t="shared" ref="ELF63" si="3669">ELD63-ELF62</f>
        <v>0</v>
      </c>
      <c r="ELG63" s="957">
        <f t="shared" ref="ELG63" si="3670">ELE63-ELG62</f>
        <v>0</v>
      </c>
      <c r="ELH63" s="957">
        <f t="shared" ref="ELH63" si="3671">ELF63-ELH62</f>
        <v>0</v>
      </c>
      <c r="ELI63" s="957">
        <f t="shared" ref="ELI63" si="3672">ELG63-ELI62</f>
        <v>0</v>
      </c>
      <c r="ELJ63" s="957">
        <f t="shared" ref="ELJ63" si="3673">ELH63-ELJ62</f>
        <v>0</v>
      </c>
      <c r="ELK63" s="957">
        <f t="shared" ref="ELK63" si="3674">ELI63-ELK62</f>
        <v>0</v>
      </c>
      <c r="ELL63" s="957">
        <f t="shared" ref="ELL63" si="3675">ELJ63-ELL62</f>
        <v>0</v>
      </c>
      <c r="ELM63" s="957">
        <f t="shared" ref="ELM63" si="3676">ELK63-ELM62</f>
        <v>0</v>
      </c>
      <c r="ELN63" s="957">
        <f t="shared" ref="ELN63" si="3677">ELL63-ELN62</f>
        <v>0</v>
      </c>
      <c r="ELO63" s="957">
        <f t="shared" ref="ELO63" si="3678">ELM63-ELO62</f>
        <v>0</v>
      </c>
      <c r="ELP63" s="957">
        <f t="shared" ref="ELP63" si="3679">ELN63-ELP62</f>
        <v>0</v>
      </c>
      <c r="ELQ63" s="957">
        <f t="shared" ref="ELQ63" si="3680">ELO63-ELQ62</f>
        <v>0</v>
      </c>
      <c r="ELR63" s="957">
        <f t="shared" ref="ELR63" si="3681">ELP63-ELR62</f>
        <v>0</v>
      </c>
      <c r="ELS63" s="957">
        <f t="shared" ref="ELS63" si="3682">ELQ63-ELS62</f>
        <v>0</v>
      </c>
      <c r="ELT63" s="957">
        <f t="shared" ref="ELT63" si="3683">ELR63-ELT62</f>
        <v>0</v>
      </c>
      <c r="ELU63" s="957">
        <f t="shared" ref="ELU63" si="3684">ELS63-ELU62</f>
        <v>0</v>
      </c>
      <c r="ELV63" s="957">
        <f t="shared" ref="ELV63" si="3685">ELT63-ELV62</f>
        <v>0</v>
      </c>
      <c r="ELW63" s="957">
        <f t="shared" ref="ELW63" si="3686">ELU63-ELW62</f>
        <v>0</v>
      </c>
      <c r="ELX63" s="957">
        <f t="shared" ref="ELX63" si="3687">ELV63-ELX62</f>
        <v>0</v>
      </c>
      <c r="ELY63" s="957">
        <f t="shared" ref="ELY63" si="3688">ELW63-ELY62</f>
        <v>0</v>
      </c>
      <c r="ELZ63" s="957">
        <f t="shared" ref="ELZ63" si="3689">ELX63-ELZ62</f>
        <v>0</v>
      </c>
      <c r="EMA63" s="957">
        <f t="shared" ref="EMA63" si="3690">ELY63-EMA62</f>
        <v>0</v>
      </c>
      <c r="EMB63" s="957">
        <f t="shared" ref="EMB63" si="3691">ELZ63-EMB62</f>
        <v>0</v>
      </c>
      <c r="EMC63" s="957">
        <f t="shared" ref="EMC63" si="3692">EMA63-EMC62</f>
        <v>0</v>
      </c>
      <c r="EMD63" s="957">
        <f t="shared" ref="EMD63" si="3693">EMB63-EMD62</f>
        <v>0</v>
      </c>
      <c r="EME63" s="957">
        <f t="shared" ref="EME63" si="3694">EMC63-EME62</f>
        <v>0</v>
      </c>
      <c r="EMF63" s="957">
        <f t="shared" ref="EMF63" si="3695">EMD63-EMF62</f>
        <v>0</v>
      </c>
      <c r="EMG63" s="957">
        <f t="shared" ref="EMG63" si="3696">EME63-EMG62</f>
        <v>0</v>
      </c>
      <c r="EMH63" s="957">
        <f t="shared" ref="EMH63" si="3697">EMF63-EMH62</f>
        <v>0</v>
      </c>
      <c r="EMI63" s="957">
        <f t="shared" ref="EMI63" si="3698">EMG63-EMI62</f>
        <v>0</v>
      </c>
      <c r="EMJ63" s="957">
        <f t="shared" ref="EMJ63" si="3699">EMH63-EMJ62</f>
        <v>0</v>
      </c>
      <c r="EMK63" s="957">
        <f t="shared" ref="EMK63" si="3700">EMI63-EMK62</f>
        <v>0</v>
      </c>
      <c r="EML63" s="957">
        <f t="shared" ref="EML63" si="3701">EMJ63-EML62</f>
        <v>0</v>
      </c>
      <c r="EMM63" s="957">
        <f t="shared" ref="EMM63" si="3702">EMK63-EMM62</f>
        <v>0</v>
      </c>
      <c r="EMN63" s="957">
        <f t="shared" ref="EMN63" si="3703">EML63-EMN62</f>
        <v>0</v>
      </c>
      <c r="EMO63" s="957">
        <f t="shared" ref="EMO63" si="3704">EMM63-EMO62</f>
        <v>0</v>
      </c>
      <c r="EMP63" s="957">
        <f t="shared" ref="EMP63" si="3705">EMN63-EMP62</f>
        <v>0</v>
      </c>
      <c r="EMQ63" s="957">
        <f t="shared" ref="EMQ63" si="3706">EMO63-EMQ62</f>
        <v>0</v>
      </c>
      <c r="EMR63" s="957">
        <f t="shared" ref="EMR63" si="3707">EMP63-EMR62</f>
        <v>0</v>
      </c>
      <c r="EMS63" s="957">
        <f t="shared" ref="EMS63" si="3708">EMQ63-EMS62</f>
        <v>0</v>
      </c>
      <c r="EMT63" s="957">
        <f t="shared" ref="EMT63" si="3709">EMR63-EMT62</f>
        <v>0</v>
      </c>
      <c r="EMU63" s="957">
        <f t="shared" ref="EMU63" si="3710">EMS63-EMU62</f>
        <v>0</v>
      </c>
      <c r="EMV63" s="957">
        <f t="shared" ref="EMV63" si="3711">EMT63-EMV62</f>
        <v>0</v>
      </c>
      <c r="EMW63" s="957">
        <f t="shared" ref="EMW63" si="3712">EMU63-EMW62</f>
        <v>0</v>
      </c>
      <c r="EMX63" s="957">
        <f t="shared" ref="EMX63" si="3713">EMV63-EMX62</f>
        <v>0</v>
      </c>
      <c r="EMY63" s="957">
        <f t="shared" ref="EMY63" si="3714">EMW63-EMY62</f>
        <v>0</v>
      </c>
      <c r="EMZ63" s="957">
        <f t="shared" ref="EMZ63" si="3715">EMX63-EMZ62</f>
        <v>0</v>
      </c>
      <c r="ENA63" s="957">
        <f t="shared" ref="ENA63" si="3716">EMY63-ENA62</f>
        <v>0</v>
      </c>
      <c r="ENB63" s="957">
        <f t="shared" ref="ENB63" si="3717">EMZ63-ENB62</f>
        <v>0</v>
      </c>
      <c r="ENC63" s="957">
        <f t="shared" ref="ENC63" si="3718">ENA63-ENC62</f>
        <v>0</v>
      </c>
      <c r="END63" s="957">
        <f t="shared" ref="END63" si="3719">ENB63-END62</f>
        <v>0</v>
      </c>
      <c r="ENE63" s="957">
        <f t="shared" ref="ENE63" si="3720">ENC63-ENE62</f>
        <v>0</v>
      </c>
      <c r="ENF63" s="957">
        <f t="shared" ref="ENF63" si="3721">END63-ENF62</f>
        <v>0</v>
      </c>
      <c r="ENG63" s="957">
        <f t="shared" ref="ENG63" si="3722">ENE63-ENG62</f>
        <v>0</v>
      </c>
      <c r="ENH63" s="957">
        <f t="shared" ref="ENH63" si="3723">ENF63-ENH62</f>
        <v>0</v>
      </c>
      <c r="ENI63" s="957">
        <f t="shared" ref="ENI63" si="3724">ENG63-ENI62</f>
        <v>0</v>
      </c>
      <c r="ENJ63" s="957">
        <f t="shared" ref="ENJ63" si="3725">ENH63-ENJ62</f>
        <v>0</v>
      </c>
      <c r="ENK63" s="957">
        <f t="shared" ref="ENK63" si="3726">ENI63-ENK62</f>
        <v>0</v>
      </c>
      <c r="ENL63" s="957">
        <f t="shared" ref="ENL63" si="3727">ENJ63-ENL62</f>
        <v>0</v>
      </c>
      <c r="ENM63" s="957">
        <f t="shared" ref="ENM63" si="3728">ENK63-ENM62</f>
        <v>0</v>
      </c>
      <c r="ENN63" s="957">
        <f t="shared" ref="ENN63" si="3729">ENL63-ENN62</f>
        <v>0</v>
      </c>
      <c r="ENO63" s="957">
        <f t="shared" ref="ENO63" si="3730">ENM63-ENO62</f>
        <v>0</v>
      </c>
      <c r="ENP63" s="957">
        <f t="shared" ref="ENP63" si="3731">ENN63-ENP62</f>
        <v>0</v>
      </c>
      <c r="ENQ63" s="957">
        <f t="shared" ref="ENQ63" si="3732">ENO63-ENQ62</f>
        <v>0</v>
      </c>
      <c r="ENR63" s="957">
        <f t="shared" ref="ENR63" si="3733">ENP63-ENR62</f>
        <v>0</v>
      </c>
      <c r="ENS63" s="957">
        <f t="shared" ref="ENS63" si="3734">ENQ63-ENS62</f>
        <v>0</v>
      </c>
      <c r="ENT63" s="957">
        <f t="shared" ref="ENT63" si="3735">ENR63-ENT62</f>
        <v>0</v>
      </c>
      <c r="ENU63" s="957">
        <f t="shared" ref="ENU63" si="3736">ENS63-ENU62</f>
        <v>0</v>
      </c>
      <c r="ENV63" s="957">
        <f t="shared" ref="ENV63" si="3737">ENT63-ENV62</f>
        <v>0</v>
      </c>
      <c r="ENW63" s="957">
        <f t="shared" ref="ENW63" si="3738">ENU63-ENW62</f>
        <v>0</v>
      </c>
      <c r="ENX63" s="957">
        <f t="shared" ref="ENX63" si="3739">ENV63-ENX62</f>
        <v>0</v>
      </c>
      <c r="ENY63" s="957">
        <f t="shared" ref="ENY63" si="3740">ENW63-ENY62</f>
        <v>0</v>
      </c>
      <c r="ENZ63" s="957">
        <f t="shared" ref="ENZ63" si="3741">ENX63-ENZ62</f>
        <v>0</v>
      </c>
      <c r="EOA63" s="957">
        <f t="shared" ref="EOA63" si="3742">ENY63-EOA62</f>
        <v>0</v>
      </c>
      <c r="EOB63" s="957">
        <f t="shared" ref="EOB63" si="3743">ENZ63-EOB62</f>
        <v>0</v>
      </c>
      <c r="EOC63" s="957">
        <f t="shared" ref="EOC63" si="3744">EOA63-EOC62</f>
        <v>0</v>
      </c>
      <c r="EOD63" s="957">
        <f t="shared" ref="EOD63" si="3745">EOB63-EOD62</f>
        <v>0</v>
      </c>
      <c r="EOE63" s="957">
        <f t="shared" ref="EOE63" si="3746">EOC63-EOE62</f>
        <v>0</v>
      </c>
      <c r="EOF63" s="957">
        <f t="shared" ref="EOF63" si="3747">EOD63-EOF62</f>
        <v>0</v>
      </c>
      <c r="EOG63" s="957">
        <f t="shared" ref="EOG63" si="3748">EOE63-EOG62</f>
        <v>0</v>
      </c>
      <c r="EOH63" s="957">
        <f t="shared" ref="EOH63" si="3749">EOF63-EOH62</f>
        <v>0</v>
      </c>
      <c r="EOI63" s="957">
        <f t="shared" ref="EOI63" si="3750">EOG63-EOI62</f>
        <v>0</v>
      </c>
      <c r="EOJ63" s="957">
        <f t="shared" ref="EOJ63" si="3751">EOH63-EOJ62</f>
        <v>0</v>
      </c>
      <c r="EOK63" s="957">
        <f t="shared" ref="EOK63" si="3752">EOI63-EOK62</f>
        <v>0</v>
      </c>
      <c r="EOL63" s="957">
        <f t="shared" ref="EOL63" si="3753">EOJ63-EOL62</f>
        <v>0</v>
      </c>
      <c r="EOM63" s="957">
        <f t="shared" ref="EOM63" si="3754">EOK63-EOM62</f>
        <v>0</v>
      </c>
      <c r="EON63" s="957">
        <f t="shared" ref="EON63" si="3755">EOL63-EON62</f>
        <v>0</v>
      </c>
      <c r="EOO63" s="957">
        <f t="shared" ref="EOO63" si="3756">EOM63-EOO62</f>
        <v>0</v>
      </c>
      <c r="EOP63" s="957">
        <f t="shared" ref="EOP63" si="3757">EON63-EOP62</f>
        <v>0</v>
      </c>
      <c r="EOQ63" s="957">
        <f t="shared" ref="EOQ63" si="3758">EOO63-EOQ62</f>
        <v>0</v>
      </c>
      <c r="EOR63" s="957">
        <f t="shared" ref="EOR63" si="3759">EOP63-EOR62</f>
        <v>0</v>
      </c>
      <c r="EOS63" s="957">
        <f t="shared" ref="EOS63" si="3760">EOQ63-EOS62</f>
        <v>0</v>
      </c>
      <c r="EOT63" s="957">
        <f t="shared" ref="EOT63" si="3761">EOR63-EOT62</f>
        <v>0</v>
      </c>
      <c r="EOU63" s="957">
        <f t="shared" ref="EOU63" si="3762">EOS63-EOU62</f>
        <v>0</v>
      </c>
      <c r="EOV63" s="957">
        <f t="shared" ref="EOV63" si="3763">EOT63-EOV62</f>
        <v>0</v>
      </c>
      <c r="EOW63" s="957">
        <f t="shared" ref="EOW63" si="3764">EOU63-EOW62</f>
        <v>0</v>
      </c>
      <c r="EOX63" s="957">
        <f t="shared" ref="EOX63" si="3765">EOV63-EOX62</f>
        <v>0</v>
      </c>
      <c r="EOY63" s="957">
        <f t="shared" ref="EOY63" si="3766">EOW63-EOY62</f>
        <v>0</v>
      </c>
      <c r="EOZ63" s="957">
        <f t="shared" ref="EOZ63" si="3767">EOX63-EOZ62</f>
        <v>0</v>
      </c>
      <c r="EPA63" s="957">
        <f t="shared" ref="EPA63" si="3768">EOY63-EPA62</f>
        <v>0</v>
      </c>
      <c r="EPB63" s="957">
        <f t="shared" ref="EPB63" si="3769">EOZ63-EPB62</f>
        <v>0</v>
      </c>
      <c r="EPC63" s="957">
        <f t="shared" ref="EPC63" si="3770">EPA63-EPC62</f>
        <v>0</v>
      </c>
      <c r="EPD63" s="957">
        <f t="shared" ref="EPD63" si="3771">EPB63-EPD62</f>
        <v>0</v>
      </c>
      <c r="EPE63" s="957">
        <f t="shared" ref="EPE63" si="3772">EPC63-EPE62</f>
        <v>0</v>
      </c>
      <c r="EPF63" s="957">
        <f t="shared" ref="EPF63" si="3773">EPD63-EPF62</f>
        <v>0</v>
      </c>
      <c r="EPG63" s="957">
        <f t="shared" ref="EPG63" si="3774">EPE63-EPG62</f>
        <v>0</v>
      </c>
      <c r="EPH63" s="957">
        <f t="shared" ref="EPH63" si="3775">EPF63-EPH62</f>
        <v>0</v>
      </c>
      <c r="EPI63" s="957">
        <f t="shared" ref="EPI63" si="3776">EPG63-EPI62</f>
        <v>0</v>
      </c>
      <c r="EPJ63" s="957">
        <f t="shared" ref="EPJ63" si="3777">EPH63-EPJ62</f>
        <v>0</v>
      </c>
      <c r="EPK63" s="957">
        <f t="shared" ref="EPK63" si="3778">EPI63-EPK62</f>
        <v>0</v>
      </c>
      <c r="EPL63" s="957">
        <f t="shared" ref="EPL63" si="3779">EPJ63-EPL62</f>
        <v>0</v>
      </c>
      <c r="EPM63" s="957">
        <f t="shared" ref="EPM63" si="3780">EPK63-EPM62</f>
        <v>0</v>
      </c>
      <c r="EPN63" s="957">
        <f t="shared" ref="EPN63" si="3781">EPL63-EPN62</f>
        <v>0</v>
      </c>
      <c r="EPO63" s="957">
        <f t="shared" ref="EPO63" si="3782">EPM63-EPO62</f>
        <v>0</v>
      </c>
      <c r="EPP63" s="957">
        <f t="shared" ref="EPP63" si="3783">EPN63-EPP62</f>
        <v>0</v>
      </c>
      <c r="EPQ63" s="957">
        <f t="shared" ref="EPQ63" si="3784">EPO63-EPQ62</f>
        <v>0</v>
      </c>
      <c r="EPR63" s="957">
        <f t="shared" ref="EPR63" si="3785">EPP63-EPR62</f>
        <v>0</v>
      </c>
      <c r="EPS63" s="957">
        <f t="shared" ref="EPS63" si="3786">EPQ63-EPS62</f>
        <v>0</v>
      </c>
      <c r="EPT63" s="957">
        <f t="shared" ref="EPT63" si="3787">EPR63-EPT62</f>
        <v>0</v>
      </c>
      <c r="EPU63" s="957">
        <f t="shared" ref="EPU63" si="3788">EPS63-EPU62</f>
        <v>0</v>
      </c>
      <c r="EPV63" s="957">
        <f t="shared" ref="EPV63" si="3789">EPT63-EPV62</f>
        <v>0</v>
      </c>
      <c r="EPW63" s="957">
        <f t="shared" ref="EPW63" si="3790">EPU63-EPW62</f>
        <v>0</v>
      </c>
      <c r="EPX63" s="957">
        <f t="shared" ref="EPX63" si="3791">EPV63-EPX62</f>
        <v>0</v>
      </c>
      <c r="EPY63" s="957">
        <f t="shared" ref="EPY63" si="3792">EPW63-EPY62</f>
        <v>0</v>
      </c>
      <c r="EPZ63" s="957">
        <f t="shared" ref="EPZ63" si="3793">EPX63-EPZ62</f>
        <v>0</v>
      </c>
      <c r="EQA63" s="957">
        <f t="shared" ref="EQA63" si="3794">EPY63-EQA62</f>
        <v>0</v>
      </c>
      <c r="EQB63" s="957">
        <f t="shared" ref="EQB63" si="3795">EPZ63-EQB62</f>
        <v>0</v>
      </c>
      <c r="EQC63" s="957">
        <f t="shared" ref="EQC63" si="3796">EQA63-EQC62</f>
        <v>0</v>
      </c>
      <c r="EQD63" s="957">
        <f t="shared" ref="EQD63" si="3797">EQB63-EQD62</f>
        <v>0</v>
      </c>
      <c r="EQE63" s="957">
        <f t="shared" ref="EQE63" si="3798">EQC63-EQE62</f>
        <v>0</v>
      </c>
      <c r="EQF63" s="957">
        <f t="shared" ref="EQF63" si="3799">EQD63-EQF62</f>
        <v>0</v>
      </c>
      <c r="EQG63" s="957">
        <f t="shared" ref="EQG63" si="3800">EQE63-EQG62</f>
        <v>0</v>
      </c>
      <c r="EQH63" s="957">
        <f t="shared" ref="EQH63" si="3801">EQF63-EQH62</f>
        <v>0</v>
      </c>
      <c r="EQI63" s="957">
        <f t="shared" ref="EQI63" si="3802">EQG63-EQI62</f>
        <v>0</v>
      </c>
      <c r="EQJ63" s="957">
        <f t="shared" ref="EQJ63" si="3803">EQH63-EQJ62</f>
        <v>0</v>
      </c>
      <c r="EQK63" s="957">
        <f t="shared" ref="EQK63" si="3804">EQI63-EQK62</f>
        <v>0</v>
      </c>
      <c r="EQL63" s="957">
        <f t="shared" ref="EQL63" si="3805">EQJ63-EQL62</f>
        <v>0</v>
      </c>
      <c r="EQM63" s="957">
        <f t="shared" ref="EQM63" si="3806">EQK63-EQM62</f>
        <v>0</v>
      </c>
      <c r="EQN63" s="957">
        <f t="shared" ref="EQN63" si="3807">EQL63-EQN62</f>
        <v>0</v>
      </c>
      <c r="EQO63" s="957">
        <f t="shared" ref="EQO63" si="3808">EQM63-EQO62</f>
        <v>0</v>
      </c>
      <c r="EQP63" s="957">
        <f t="shared" ref="EQP63" si="3809">EQN63-EQP62</f>
        <v>0</v>
      </c>
      <c r="EQQ63" s="957">
        <f t="shared" ref="EQQ63" si="3810">EQO63-EQQ62</f>
        <v>0</v>
      </c>
      <c r="EQR63" s="957">
        <f t="shared" ref="EQR63" si="3811">EQP63-EQR62</f>
        <v>0</v>
      </c>
      <c r="EQS63" s="957">
        <f t="shared" ref="EQS63" si="3812">EQQ63-EQS62</f>
        <v>0</v>
      </c>
      <c r="EQT63" s="957">
        <f t="shared" ref="EQT63" si="3813">EQR63-EQT62</f>
        <v>0</v>
      </c>
      <c r="EQU63" s="957">
        <f t="shared" ref="EQU63" si="3814">EQS63-EQU62</f>
        <v>0</v>
      </c>
      <c r="EQV63" s="957">
        <f t="shared" ref="EQV63" si="3815">EQT63-EQV62</f>
        <v>0</v>
      </c>
      <c r="EQW63" s="957">
        <f t="shared" ref="EQW63" si="3816">EQU63-EQW62</f>
        <v>0</v>
      </c>
      <c r="EQX63" s="957">
        <f t="shared" ref="EQX63" si="3817">EQV63-EQX62</f>
        <v>0</v>
      </c>
      <c r="EQY63" s="957">
        <f t="shared" ref="EQY63" si="3818">EQW63-EQY62</f>
        <v>0</v>
      </c>
      <c r="EQZ63" s="957">
        <f t="shared" ref="EQZ63" si="3819">EQX63-EQZ62</f>
        <v>0</v>
      </c>
      <c r="ERA63" s="957">
        <f t="shared" ref="ERA63" si="3820">EQY63-ERA62</f>
        <v>0</v>
      </c>
      <c r="ERB63" s="957">
        <f t="shared" ref="ERB63" si="3821">EQZ63-ERB62</f>
        <v>0</v>
      </c>
      <c r="ERC63" s="957">
        <f t="shared" ref="ERC63" si="3822">ERA63-ERC62</f>
        <v>0</v>
      </c>
      <c r="ERD63" s="957">
        <f t="shared" ref="ERD63" si="3823">ERB63-ERD62</f>
        <v>0</v>
      </c>
      <c r="ERE63" s="957">
        <f t="shared" ref="ERE63" si="3824">ERC63-ERE62</f>
        <v>0</v>
      </c>
      <c r="ERF63" s="957">
        <f t="shared" ref="ERF63" si="3825">ERD63-ERF62</f>
        <v>0</v>
      </c>
      <c r="ERG63" s="957">
        <f t="shared" ref="ERG63" si="3826">ERE63-ERG62</f>
        <v>0</v>
      </c>
      <c r="ERH63" s="957">
        <f t="shared" ref="ERH63" si="3827">ERF63-ERH62</f>
        <v>0</v>
      </c>
      <c r="ERI63" s="957">
        <f t="shared" ref="ERI63" si="3828">ERG63-ERI62</f>
        <v>0</v>
      </c>
      <c r="ERJ63" s="957">
        <f t="shared" ref="ERJ63" si="3829">ERH63-ERJ62</f>
        <v>0</v>
      </c>
      <c r="ERK63" s="957">
        <f t="shared" ref="ERK63" si="3830">ERI63-ERK62</f>
        <v>0</v>
      </c>
      <c r="ERL63" s="957">
        <f t="shared" ref="ERL63" si="3831">ERJ63-ERL62</f>
        <v>0</v>
      </c>
      <c r="ERM63" s="957">
        <f t="shared" ref="ERM63" si="3832">ERK63-ERM62</f>
        <v>0</v>
      </c>
      <c r="ERN63" s="957">
        <f t="shared" ref="ERN63" si="3833">ERL63-ERN62</f>
        <v>0</v>
      </c>
      <c r="ERO63" s="957">
        <f t="shared" ref="ERO63" si="3834">ERM63-ERO62</f>
        <v>0</v>
      </c>
      <c r="ERP63" s="957">
        <f t="shared" ref="ERP63" si="3835">ERN63-ERP62</f>
        <v>0</v>
      </c>
      <c r="ERQ63" s="957">
        <f t="shared" ref="ERQ63" si="3836">ERO63-ERQ62</f>
        <v>0</v>
      </c>
      <c r="ERR63" s="957">
        <f t="shared" ref="ERR63" si="3837">ERP63-ERR62</f>
        <v>0</v>
      </c>
      <c r="ERS63" s="957">
        <f t="shared" ref="ERS63" si="3838">ERQ63-ERS62</f>
        <v>0</v>
      </c>
      <c r="ERT63" s="957">
        <f t="shared" ref="ERT63" si="3839">ERR63-ERT62</f>
        <v>0</v>
      </c>
      <c r="ERU63" s="957">
        <f t="shared" ref="ERU63" si="3840">ERS63-ERU62</f>
        <v>0</v>
      </c>
      <c r="ERV63" s="957">
        <f t="shared" ref="ERV63" si="3841">ERT63-ERV62</f>
        <v>0</v>
      </c>
      <c r="ERW63" s="957">
        <f t="shared" ref="ERW63" si="3842">ERU63-ERW62</f>
        <v>0</v>
      </c>
      <c r="ERX63" s="957">
        <f t="shared" ref="ERX63" si="3843">ERV63-ERX62</f>
        <v>0</v>
      </c>
      <c r="ERY63" s="957">
        <f t="shared" ref="ERY63" si="3844">ERW63-ERY62</f>
        <v>0</v>
      </c>
      <c r="ERZ63" s="957">
        <f t="shared" ref="ERZ63" si="3845">ERX63-ERZ62</f>
        <v>0</v>
      </c>
      <c r="ESA63" s="957">
        <f t="shared" ref="ESA63" si="3846">ERY63-ESA62</f>
        <v>0</v>
      </c>
      <c r="ESB63" s="957">
        <f t="shared" ref="ESB63" si="3847">ERZ63-ESB62</f>
        <v>0</v>
      </c>
      <c r="ESC63" s="957">
        <f t="shared" ref="ESC63" si="3848">ESA63-ESC62</f>
        <v>0</v>
      </c>
      <c r="ESD63" s="957">
        <f t="shared" ref="ESD63" si="3849">ESB63-ESD62</f>
        <v>0</v>
      </c>
      <c r="ESE63" s="957">
        <f t="shared" ref="ESE63" si="3850">ESC63-ESE62</f>
        <v>0</v>
      </c>
      <c r="ESF63" s="957">
        <f t="shared" ref="ESF63" si="3851">ESD63-ESF62</f>
        <v>0</v>
      </c>
      <c r="ESG63" s="957">
        <f t="shared" ref="ESG63" si="3852">ESE63-ESG62</f>
        <v>0</v>
      </c>
      <c r="ESH63" s="957">
        <f t="shared" ref="ESH63" si="3853">ESF63-ESH62</f>
        <v>0</v>
      </c>
      <c r="ESI63" s="957">
        <f t="shared" ref="ESI63" si="3854">ESG63-ESI62</f>
        <v>0</v>
      </c>
      <c r="ESJ63" s="957">
        <f t="shared" ref="ESJ63" si="3855">ESH63-ESJ62</f>
        <v>0</v>
      </c>
      <c r="ESK63" s="957">
        <f t="shared" ref="ESK63" si="3856">ESI63-ESK62</f>
        <v>0</v>
      </c>
      <c r="ESL63" s="957">
        <f t="shared" ref="ESL63" si="3857">ESJ63-ESL62</f>
        <v>0</v>
      </c>
      <c r="ESM63" s="957">
        <f t="shared" ref="ESM63" si="3858">ESK63-ESM62</f>
        <v>0</v>
      </c>
      <c r="ESN63" s="957">
        <f t="shared" ref="ESN63" si="3859">ESL63-ESN62</f>
        <v>0</v>
      </c>
      <c r="ESO63" s="957">
        <f t="shared" ref="ESO63" si="3860">ESM63-ESO62</f>
        <v>0</v>
      </c>
      <c r="ESP63" s="957">
        <f t="shared" ref="ESP63" si="3861">ESN63-ESP62</f>
        <v>0</v>
      </c>
      <c r="ESQ63" s="957">
        <f t="shared" ref="ESQ63" si="3862">ESO63-ESQ62</f>
        <v>0</v>
      </c>
      <c r="ESR63" s="957">
        <f t="shared" ref="ESR63" si="3863">ESP63-ESR62</f>
        <v>0</v>
      </c>
      <c r="ESS63" s="957">
        <f t="shared" ref="ESS63" si="3864">ESQ63-ESS62</f>
        <v>0</v>
      </c>
      <c r="EST63" s="957">
        <f t="shared" ref="EST63" si="3865">ESR63-EST62</f>
        <v>0</v>
      </c>
      <c r="ESU63" s="957">
        <f t="shared" ref="ESU63" si="3866">ESS63-ESU62</f>
        <v>0</v>
      </c>
      <c r="ESV63" s="957">
        <f t="shared" ref="ESV63" si="3867">EST63-ESV62</f>
        <v>0</v>
      </c>
      <c r="ESW63" s="957">
        <f t="shared" ref="ESW63" si="3868">ESU63-ESW62</f>
        <v>0</v>
      </c>
      <c r="ESX63" s="957">
        <f t="shared" ref="ESX63" si="3869">ESV63-ESX62</f>
        <v>0</v>
      </c>
      <c r="ESY63" s="957">
        <f t="shared" ref="ESY63" si="3870">ESW63-ESY62</f>
        <v>0</v>
      </c>
      <c r="ESZ63" s="957">
        <f t="shared" ref="ESZ63" si="3871">ESX63-ESZ62</f>
        <v>0</v>
      </c>
      <c r="ETA63" s="957">
        <f t="shared" ref="ETA63" si="3872">ESY63-ETA62</f>
        <v>0</v>
      </c>
      <c r="ETB63" s="957">
        <f t="shared" ref="ETB63" si="3873">ESZ63-ETB62</f>
        <v>0</v>
      </c>
      <c r="ETC63" s="957">
        <f t="shared" ref="ETC63" si="3874">ETA63-ETC62</f>
        <v>0</v>
      </c>
      <c r="ETD63" s="957">
        <f t="shared" ref="ETD63" si="3875">ETB63-ETD62</f>
        <v>0</v>
      </c>
      <c r="ETE63" s="957">
        <f t="shared" ref="ETE63" si="3876">ETC63-ETE62</f>
        <v>0</v>
      </c>
      <c r="ETF63" s="957">
        <f t="shared" ref="ETF63" si="3877">ETD63-ETF62</f>
        <v>0</v>
      </c>
      <c r="ETG63" s="957">
        <f t="shared" ref="ETG63" si="3878">ETE63-ETG62</f>
        <v>0</v>
      </c>
      <c r="ETH63" s="957">
        <f t="shared" ref="ETH63" si="3879">ETF63-ETH62</f>
        <v>0</v>
      </c>
      <c r="ETI63" s="957">
        <f t="shared" ref="ETI63" si="3880">ETG63-ETI62</f>
        <v>0</v>
      </c>
      <c r="ETJ63" s="957">
        <f t="shared" ref="ETJ63" si="3881">ETH63-ETJ62</f>
        <v>0</v>
      </c>
      <c r="ETK63" s="957">
        <f t="shared" ref="ETK63" si="3882">ETI63-ETK62</f>
        <v>0</v>
      </c>
      <c r="ETL63" s="957">
        <f t="shared" ref="ETL63" si="3883">ETJ63-ETL62</f>
        <v>0</v>
      </c>
      <c r="ETM63" s="957">
        <f t="shared" ref="ETM63" si="3884">ETK63-ETM62</f>
        <v>0</v>
      </c>
      <c r="ETN63" s="957">
        <f t="shared" ref="ETN63" si="3885">ETL63-ETN62</f>
        <v>0</v>
      </c>
      <c r="ETO63" s="957">
        <f t="shared" ref="ETO63" si="3886">ETM63-ETO62</f>
        <v>0</v>
      </c>
      <c r="ETP63" s="957">
        <f t="shared" ref="ETP63" si="3887">ETN63-ETP62</f>
        <v>0</v>
      </c>
      <c r="ETQ63" s="957">
        <f t="shared" ref="ETQ63" si="3888">ETO63-ETQ62</f>
        <v>0</v>
      </c>
      <c r="ETR63" s="957">
        <f t="shared" ref="ETR63" si="3889">ETP63-ETR62</f>
        <v>0</v>
      </c>
      <c r="ETS63" s="957">
        <f t="shared" ref="ETS63" si="3890">ETQ63-ETS62</f>
        <v>0</v>
      </c>
      <c r="ETT63" s="957">
        <f t="shared" ref="ETT63" si="3891">ETR63-ETT62</f>
        <v>0</v>
      </c>
      <c r="ETU63" s="957">
        <f t="shared" ref="ETU63" si="3892">ETS63-ETU62</f>
        <v>0</v>
      </c>
      <c r="ETV63" s="957">
        <f t="shared" ref="ETV63" si="3893">ETT63-ETV62</f>
        <v>0</v>
      </c>
      <c r="ETW63" s="957">
        <f t="shared" ref="ETW63" si="3894">ETU63-ETW62</f>
        <v>0</v>
      </c>
      <c r="ETX63" s="957">
        <f t="shared" ref="ETX63" si="3895">ETV63-ETX62</f>
        <v>0</v>
      </c>
      <c r="ETY63" s="957">
        <f t="shared" ref="ETY63" si="3896">ETW63-ETY62</f>
        <v>0</v>
      </c>
      <c r="ETZ63" s="957">
        <f t="shared" ref="ETZ63" si="3897">ETX63-ETZ62</f>
        <v>0</v>
      </c>
      <c r="EUA63" s="957">
        <f t="shared" ref="EUA63" si="3898">ETY63-EUA62</f>
        <v>0</v>
      </c>
      <c r="EUB63" s="957">
        <f t="shared" ref="EUB63" si="3899">ETZ63-EUB62</f>
        <v>0</v>
      </c>
      <c r="EUC63" s="957">
        <f t="shared" ref="EUC63" si="3900">EUA63-EUC62</f>
        <v>0</v>
      </c>
      <c r="EUD63" s="957">
        <f t="shared" ref="EUD63" si="3901">EUB63-EUD62</f>
        <v>0</v>
      </c>
      <c r="EUE63" s="957">
        <f t="shared" ref="EUE63" si="3902">EUC63-EUE62</f>
        <v>0</v>
      </c>
      <c r="EUF63" s="957">
        <f t="shared" ref="EUF63" si="3903">EUD63-EUF62</f>
        <v>0</v>
      </c>
      <c r="EUG63" s="957">
        <f t="shared" ref="EUG63" si="3904">EUE63-EUG62</f>
        <v>0</v>
      </c>
      <c r="EUH63" s="957">
        <f t="shared" ref="EUH63" si="3905">EUF63-EUH62</f>
        <v>0</v>
      </c>
      <c r="EUI63" s="957">
        <f t="shared" ref="EUI63" si="3906">EUG63-EUI62</f>
        <v>0</v>
      </c>
      <c r="EUJ63" s="957">
        <f t="shared" ref="EUJ63" si="3907">EUH63-EUJ62</f>
        <v>0</v>
      </c>
      <c r="EUK63" s="957">
        <f t="shared" ref="EUK63" si="3908">EUI63-EUK62</f>
        <v>0</v>
      </c>
      <c r="EUL63" s="957">
        <f t="shared" ref="EUL63" si="3909">EUJ63-EUL62</f>
        <v>0</v>
      </c>
      <c r="EUM63" s="957">
        <f t="shared" ref="EUM63" si="3910">EUK63-EUM62</f>
        <v>0</v>
      </c>
      <c r="EUN63" s="957">
        <f t="shared" ref="EUN63" si="3911">EUL63-EUN62</f>
        <v>0</v>
      </c>
      <c r="EUO63" s="957">
        <f t="shared" ref="EUO63" si="3912">EUM63-EUO62</f>
        <v>0</v>
      </c>
      <c r="EUP63" s="957">
        <f t="shared" ref="EUP63" si="3913">EUN63-EUP62</f>
        <v>0</v>
      </c>
      <c r="EUQ63" s="957">
        <f t="shared" ref="EUQ63" si="3914">EUO63-EUQ62</f>
        <v>0</v>
      </c>
      <c r="EUR63" s="957">
        <f t="shared" ref="EUR63" si="3915">EUP63-EUR62</f>
        <v>0</v>
      </c>
      <c r="EUS63" s="957">
        <f t="shared" ref="EUS63" si="3916">EUQ63-EUS62</f>
        <v>0</v>
      </c>
      <c r="EUT63" s="957">
        <f t="shared" ref="EUT63" si="3917">EUR63-EUT62</f>
        <v>0</v>
      </c>
      <c r="EUU63" s="957">
        <f t="shared" ref="EUU63" si="3918">EUS63-EUU62</f>
        <v>0</v>
      </c>
      <c r="EUV63" s="957">
        <f t="shared" ref="EUV63" si="3919">EUT63-EUV62</f>
        <v>0</v>
      </c>
      <c r="EUW63" s="957">
        <f t="shared" ref="EUW63" si="3920">EUU63-EUW62</f>
        <v>0</v>
      </c>
      <c r="EUX63" s="957">
        <f t="shared" ref="EUX63" si="3921">EUV63-EUX62</f>
        <v>0</v>
      </c>
      <c r="EUY63" s="957">
        <f t="shared" ref="EUY63" si="3922">EUW63-EUY62</f>
        <v>0</v>
      </c>
      <c r="EUZ63" s="957">
        <f t="shared" ref="EUZ63" si="3923">EUX63-EUZ62</f>
        <v>0</v>
      </c>
      <c r="EVA63" s="957">
        <f t="shared" ref="EVA63" si="3924">EUY63-EVA62</f>
        <v>0</v>
      </c>
      <c r="EVB63" s="957">
        <f t="shared" ref="EVB63" si="3925">EUZ63-EVB62</f>
        <v>0</v>
      </c>
      <c r="EVC63" s="957">
        <f t="shared" ref="EVC63" si="3926">EVA63-EVC62</f>
        <v>0</v>
      </c>
      <c r="EVD63" s="957">
        <f t="shared" ref="EVD63" si="3927">EVB63-EVD62</f>
        <v>0</v>
      </c>
      <c r="EVE63" s="957">
        <f t="shared" ref="EVE63" si="3928">EVC63-EVE62</f>
        <v>0</v>
      </c>
      <c r="EVF63" s="957">
        <f t="shared" ref="EVF63" si="3929">EVD63-EVF62</f>
        <v>0</v>
      </c>
      <c r="EVG63" s="957">
        <f t="shared" ref="EVG63" si="3930">EVE63-EVG62</f>
        <v>0</v>
      </c>
      <c r="EVH63" s="957">
        <f t="shared" ref="EVH63" si="3931">EVF63-EVH62</f>
        <v>0</v>
      </c>
      <c r="EVI63" s="957">
        <f t="shared" ref="EVI63" si="3932">EVG63-EVI62</f>
        <v>0</v>
      </c>
      <c r="EVJ63" s="957">
        <f t="shared" ref="EVJ63" si="3933">EVH63-EVJ62</f>
        <v>0</v>
      </c>
      <c r="EVK63" s="957">
        <f t="shared" ref="EVK63" si="3934">EVI63-EVK62</f>
        <v>0</v>
      </c>
      <c r="EVL63" s="957">
        <f t="shared" ref="EVL63" si="3935">EVJ63-EVL62</f>
        <v>0</v>
      </c>
      <c r="EVM63" s="957">
        <f t="shared" ref="EVM63" si="3936">EVK63-EVM62</f>
        <v>0</v>
      </c>
      <c r="EVN63" s="957">
        <f t="shared" ref="EVN63" si="3937">EVL63-EVN62</f>
        <v>0</v>
      </c>
      <c r="EVO63" s="957">
        <f t="shared" ref="EVO63" si="3938">EVM63-EVO62</f>
        <v>0</v>
      </c>
      <c r="EVP63" s="957">
        <f t="shared" ref="EVP63" si="3939">EVN63-EVP62</f>
        <v>0</v>
      </c>
      <c r="EVQ63" s="957">
        <f t="shared" ref="EVQ63" si="3940">EVO63-EVQ62</f>
        <v>0</v>
      </c>
      <c r="EVR63" s="957">
        <f t="shared" ref="EVR63" si="3941">EVP63-EVR62</f>
        <v>0</v>
      </c>
      <c r="EVS63" s="957">
        <f t="shared" ref="EVS63" si="3942">EVQ63-EVS62</f>
        <v>0</v>
      </c>
      <c r="EVT63" s="957">
        <f t="shared" ref="EVT63" si="3943">EVR63-EVT62</f>
        <v>0</v>
      </c>
      <c r="EVU63" s="957">
        <f t="shared" ref="EVU63" si="3944">EVS63-EVU62</f>
        <v>0</v>
      </c>
      <c r="EVV63" s="957">
        <f t="shared" ref="EVV63" si="3945">EVT63-EVV62</f>
        <v>0</v>
      </c>
      <c r="EVW63" s="957">
        <f t="shared" ref="EVW63" si="3946">EVU63-EVW62</f>
        <v>0</v>
      </c>
      <c r="EVX63" s="957">
        <f t="shared" ref="EVX63" si="3947">EVV63-EVX62</f>
        <v>0</v>
      </c>
      <c r="EVY63" s="957">
        <f t="shared" ref="EVY63" si="3948">EVW63-EVY62</f>
        <v>0</v>
      </c>
      <c r="EVZ63" s="957">
        <f t="shared" ref="EVZ63" si="3949">EVX63-EVZ62</f>
        <v>0</v>
      </c>
      <c r="EWA63" s="957">
        <f t="shared" ref="EWA63" si="3950">EVY63-EWA62</f>
        <v>0</v>
      </c>
      <c r="EWB63" s="957">
        <f t="shared" ref="EWB63" si="3951">EVZ63-EWB62</f>
        <v>0</v>
      </c>
      <c r="EWC63" s="957">
        <f t="shared" ref="EWC63" si="3952">EWA63-EWC62</f>
        <v>0</v>
      </c>
      <c r="EWD63" s="957">
        <f t="shared" ref="EWD63" si="3953">EWB63-EWD62</f>
        <v>0</v>
      </c>
      <c r="EWE63" s="957">
        <f t="shared" ref="EWE63" si="3954">EWC63-EWE62</f>
        <v>0</v>
      </c>
      <c r="EWF63" s="957">
        <f t="shared" ref="EWF63" si="3955">EWD63-EWF62</f>
        <v>0</v>
      </c>
      <c r="EWG63" s="957">
        <f t="shared" ref="EWG63" si="3956">EWE63-EWG62</f>
        <v>0</v>
      </c>
      <c r="EWH63" s="957">
        <f t="shared" ref="EWH63" si="3957">EWF63-EWH62</f>
        <v>0</v>
      </c>
      <c r="EWI63" s="957">
        <f t="shared" ref="EWI63" si="3958">EWG63-EWI62</f>
        <v>0</v>
      </c>
      <c r="EWJ63" s="957">
        <f t="shared" ref="EWJ63" si="3959">EWH63-EWJ62</f>
        <v>0</v>
      </c>
      <c r="EWK63" s="957">
        <f t="shared" ref="EWK63" si="3960">EWI63-EWK62</f>
        <v>0</v>
      </c>
      <c r="EWL63" s="957">
        <f t="shared" ref="EWL63" si="3961">EWJ63-EWL62</f>
        <v>0</v>
      </c>
      <c r="EWM63" s="957">
        <f t="shared" ref="EWM63" si="3962">EWK63-EWM62</f>
        <v>0</v>
      </c>
      <c r="EWN63" s="957">
        <f t="shared" ref="EWN63" si="3963">EWL63-EWN62</f>
        <v>0</v>
      </c>
      <c r="EWO63" s="957">
        <f t="shared" ref="EWO63" si="3964">EWM63-EWO62</f>
        <v>0</v>
      </c>
      <c r="EWP63" s="957">
        <f t="shared" ref="EWP63" si="3965">EWN63-EWP62</f>
        <v>0</v>
      </c>
      <c r="EWQ63" s="957">
        <f t="shared" ref="EWQ63" si="3966">EWO63-EWQ62</f>
        <v>0</v>
      </c>
      <c r="EWR63" s="957">
        <f t="shared" ref="EWR63" si="3967">EWP63-EWR62</f>
        <v>0</v>
      </c>
      <c r="EWS63" s="957">
        <f t="shared" ref="EWS63" si="3968">EWQ63-EWS62</f>
        <v>0</v>
      </c>
      <c r="EWT63" s="957">
        <f t="shared" ref="EWT63" si="3969">EWR63-EWT62</f>
        <v>0</v>
      </c>
      <c r="EWU63" s="957">
        <f t="shared" ref="EWU63" si="3970">EWS63-EWU62</f>
        <v>0</v>
      </c>
      <c r="EWV63" s="957">
        <f t="shared" ref="EWV63" si="3971">EWT63-EWV62</f>
        <v>0</v>
      </c>
      <c r="EWW63" s="957">
        <f t="shared" ref="EWW63" si="3972">EWU63-EWW62</f>
        <v>0</v>
      </c>
      <c r="EWX63" s="957">
        <f t="shared" ref="EWX63" si="3973">EWV63-EWX62</f>
        <v>0</v>
      </c>
      <c r="EWY63" s="957">
        <f t="shared" ref="EWY63" si="3974">EWW63-EWY62</f>
        <v>0</v>
      </c>
      <c r="EWZ63" s="957">
        <f t="shared" ref="EWZ63" si="3975">EWX63-EWZ62</f>
        <v>0</v>
      </c>
      <c r="EXA63" s="957">
        <f t="shared" ref="EXA63" si="3976">EWY63-EXA62</f>
        <v>0</v>
      </c>
      <c r="EXB63" s="957">
        <f t="shared" ref="EXB63" si="3977">EWZ63-EXB62</f>
        <v>0</v>
      </c>
      <c r="EXC63" s="957">
        <f t="shared" ref="EXC63" si="3978">EXA63-EXC62</f>
        <v>0</v>
      </c>
      <c r="EXD63" s="957">
        <f t="shared" ref="EXD63" si="3979">EXB63-EXD62</f>
        <v>0</v>
      </c>
      <c r="EXE63" s="957">
        <f t="shared" ref="EXE63" si="3980">EXC63-EXE62</f>
        <v>0</v>
      </c>
      <c r="EXF63" s="957">
        <f t="shared" ref="EXF63" si="3981">EXD63-EXF62</f>
        <v>0</v>
      </c>
      <c r="EXG63" s="957">
        <f t="shared" ref="EXG63" si="3982">EXE63-EXG62</f>
        <v>0</v>
      </c>
      <c r="EXH63" s="957">
        <f t="shared" ref="EXH63" si="3983">EXF63-EXH62</f>
        <v>0</v>
      </c>
      <c r="EXI63" s="957">
        <f t="shared" ref="EXI63" si="3984">EXG63-EXI62</f>
        <v>0</v>
      </c>
      <c r="EXJ63" s="957">
        <f t="shared" ref="EXJ63" si="3985">EXH63-EXJ62</f>
        <v>0</v>
      </c>
      <c r="EXK63" s="957">
        <f t="shared" ref="EXK63" si="3986">EXI63-EXK62</f>
        <v>0</v>
      </c>
      <c r="EXL63" s="957">
        <f t="shared" ref="EXL63" si="3987">EXJ63-EXL62</f>
        <v>0</v>
      </c>
      <c r="EXM63" s="957">
        <f t="shared" ref="EXM63" si="3988">EXK63-EXM62</f>
        <v>0</v>
      </c>
      <c r="EXN63" s="957">
        <f t="shared" ref="EXN63" si="3989">EXL63-EXN62</f>
        <v>0</v>
      </c>
      <c r="EXO63" s="957">
        <f t="shared" ref="EXO63" si="3990">EXM63-EXO62</f>
        <v>0</v>
      </c>
      <c r="EXP63" s="957">
        <f t="shared" ref="EXP63" si="3991">EXN63-EXP62</f>
        <v>0</v>
      </c>
      <c r="EXQ63" s="957">
        <f t="shared" ref="EXQ63" si="3992">EXO63-EXQ62</f>
        <v>0</v>
      </c>
      <c r="EXR63" s="957">
        <f t="shared" ref="EXR63" si="3993">EXP63-EXR62</f>
        <v>0</v>
      </c>
      <c r="EXS63" s="957">
        <f t="shared" ref="EXS63" si="3994">EXQ63-EXS62</f>
        <v>0</v>
      </c>
      <c r="EXT63" s="957">
        <f t="shared" ref="EXT63" si="3995">EXR63-EXT62</f>
        <v>0</v>
      </c>
      <c r="EXU63" s="957">
        <f t="shared" ref="EXU63" si="3996">EXS63-EXU62</f>
        <v>0</v>
      </c>
      <c r="EXV63" s="957">
        <f t="shared" ref="EXV63" si="3997">EXT63-EXV62</f>
        <v>0</v>
      </c>
      <c r="EXW63" s="957">
        <f t="shared" ref="EXW63" si="3998">EXU63-EXW62</f>
        <v>0</v>
      </c>
      <c r="EXX63" s="957">
        <f t="shared" ref="EXX63" si="3999">EXV63-EXX62</f>
        <v>0</v>
      </c>
      <c r="EXY63" s="957">
        <f t="shared" ref="EXY63" si="4000">EXW63-EXY62</f>
        <v>0</v>
      </c>
      <c r="EXZ63" s="957">
        <f t="shared" ref="EXZ63" si="4001">EXX63-EXZ62</f>
        <v>0</v>
      </c>
      <c r="EYA63" s="957">
        <f t="shared" ref="EYA63" si="4002">EXY63-EYA62</f>
        <v>0</v>
      </c>
      <c r="EYB63" s="957">
        <f t="shared" ref="EYB63" si="4003">EXZ63-EYB62</f>
        <v>0</v>
      </c>
      <c r="EYC63" s="957">
        <f t="shared" ref="EYC63" si="4004">EYA63-EYC62</f>
        <v>0</v>
      </c>
      <c r="EYD63" s="957">
        <f t="shared" ref="EYD63" si="4005">EYB63-EYD62</f>
        <v>0</v>
      </c>
      <c r="EYE63" s="957">
        <f t="shared" ref="EYE63" si="4006">EYC63-EYE62</f>
        <v>0</v>
      </c>
      <c r="EYF63" s="957">
        <f t="shared" ref="EYF63" si="4007">EYD63-EYF62</f>
        <v>0</v>
      </c>
      <c r="EYG63" s="957">
        <f t="shared" ref="EYG63" si="4008">EYE63-EYG62</f>
        <v>0</v>
      </c>
      <c r="EYH63" s="957">
        <f t="shared" ref="EYH63" si="4009">EYF63-EYH62</f>
        <v>0</v>
      </c>
      <c r="EYI63" s="957">
        <f t="shared" ref="EYI63" si="4010">EYG63-EYI62</f>
        <v>0</v>
      </c>
      <c r="EYJ63" s="957">
        <f t="shared" ref="EYJ63" si="4011">EYH63-EYJ62</f>
        <v>0</v>
      </c>
      <c r="EYK63" s="957">
        <f t="shared" ref="EYK63" si="4012">EYI63-EYK62</f>
        <v>0</v>
      </c>
      <c r="EYL63" s="957">
        <f t="shared" ref="EYL63" si="4013">EYJ63-EYL62</f>
        <v>0</v>
      </c>
      <c r="EYM63" s="957">
        <f t="shared" ref="EYM63" si="4014">EYK63-EYM62</f>
        <v>0</v>
      </c>
      <c r="EYN63" s="957">
        <f t="shared" ref="EYN63" si="4015">EYL63-EYN62</f>
        <v>0</v>
      </c>
      <c r="EYO63" s="957">
        <f t="shared" ref="EYO63" si="4016">EYM63-EYO62</f>
        <v>0</v>
      </c>
      <c r="EYP63" s="957">
        <f t="shared" ref="EYP63" si="4017">EYN63-EYP62</f>
        <v>0</v>
      </c>
      <c r="EYQ63" s="957">
        <f t="shared" ref="EYQ63" si="4018">EYO63-EYQ62</f>
        <v>0</v>
      </c>
      <c r="EYR63" s="957">
        <f t="shared" ref="EYR63" si="4019">EYP63-EYR62</f>
        <v>0</v>
      </c>
      <c r="EYS63" s="957">
        <f t="shared" ref="EYS63" si="4020">EYQ63-EYS62</f>
        <v>0</v>
      </c>
      <c r="EYT63" s="957">
        <f t="shared" ref="EYT63" si="4021">EYR63-EYT62</f>
        <v>0</v>
      </c>
      <c r="EYU63" s="957">
        <f t="shared" ref="EYU63" si="4022">EYS63-EYU62</f>
        <v>0</v>
      </c>
      <c r="EYV63" s="957">
        <f t="shared" ref="EYV63" si="4023">EYT63-EYV62</f>
        <v>0</v>
      </c>
      <c r="EYW63" s="957">
        <f t="shared" ref="EYW63" si="4024">EYU63-EYW62</f>
        <v>0</v>
      </c>
      <c r="EYX63" s="957">
        <f t="shared" ref="EYX63" si="4025">EYV63-EYX62</f>
        <v>0</v>
      </c>
      <c r="EYY63" s="957">
        <f t="shared" ref="EYY63" si="4026">EYW63-EYY62</f>
        <v>0</v>
      </c>
      <c r="EYZ63" s="957">
        <f t="shared" ref="EYZ63" si="4027">EYX63-EYZ62</f>
        <v>0</v>
      </c>
      <c r="EZA63" s="957">
        <f t="shared" ref="EZA63" si="4028">EYY63-EZA62</f>
        <v>0</v>
      </c>
      <c r="EZB63" s="957">
        <f t="shared" ref="EZB63" si="4029">EYZ63-EZB62</f>
        <v>0</v>
      </c>
      <c r="EZC63" s="957">
        <f t="shared" ref="EZC63" si="4030">EZA63-EZC62</f>
        <v>0</v>
      </c>
      <c r="EZD63" s="957">
        <f t="shared" ref="EZD63" si="4031">EZB63-EZD62</f>
        <v>0</v>
      </c>
      <c r="EZE63" s="957">
        <f t="shared" ref="EZE63" si="4032">EZC63-EZE62</f>
        <v>0</v>
      </c>
      <c r="EZF63" s="957">
        <f t="shared" ref="EZF63" si="4033">EZD63-EZF62</f>
        <v>0</v>
      </c>
      <c r="EZG63" s="957">
        <f t="shared" ref="EZG63" si="4034">EZE63-EZG62</f>
        <v>0</v>
      </c>
      <c r="EZH63" s="957">
        <f t="shared" ref="EZH63" si="4035">EZF63-EZH62</f>
        <v>0</v>
      </c>
      <c r="EZI63" s="957">
        <f t="shared" ref="EZI63" si="4036">EZG63-EZI62</f>
        <v>0</v>
      </c>
      <c r="EZJ63" s="957">
        <f t="shared" ref="EZJ63" si="4037">EZH63-EZJ62</f>
        <v>0</v>
      </c>
      <c r="EZK63" s="957">
        <f t="shared" ref="EZK63" si="4038">EZI63-EZK62</f>
        <v>0</v>
      </c>
      <c r="EZL63" s="957">
        <f t="shared" ref="EZL63" si="4039">EZJ63-EZL62</f>
        <v>0</v>
      </c>
      <c r="EZM63" s="957">
        <f t="shared" ref="EZM63" si="4040">EZK63-EZM62</f>
        <v>0</v>
      </c>
      <c r="EZN63" s="957">
        <f t="shared" ref="EZN63" si="4041">EZL63-EZN62</f>
        <v>0</v>
      </c>
      <c r="EZO63" s="957">
        <f t="shared" ref="EZO63" si="4042">EZM63-EZO62</f>
        <v>0</v>
      </c>
      <c r="EZP63" s="957">
        <f t="shared" ref="EZP63" si="4043">EZN63-EZP62</f>
        <v>0</v>
      </c>
      <c r="EZQ63" s="957">
        <f t="shared" ref="EZQ63" si="4044">EZO63-EZQ62</f>
        <v>0</v>
      </c>
      <c r="EZR63" s="957">
        <f t="shared" ref="EZR63" si="4045">EZP63-EZR62</f>
        <v>0</v>
      </c>
      <c r="EZS63" s="957">
        <f t="shared" ref="EZS63" si="4046">EZQ63-EZS62</f>
        <v>0</v>
      </c>
      <c r="EZT63" s="957">
        <f t="shared" ref="EZT63" si="4047">EZR63-EZT62</f>
        <v>0</v>
      </c>
      <c r="EZU63" s="957">
        <f t="shared" ref="EZU63" si="4048">EZS63-EZU62</f>
        <v>0</v>
      </c>
      <c r="EZV63" s="957">
        <f t="shared" ref="EZV63" si="4049">EZT63-EZV62</f>
        <v>0</v>
      </c>
      <c r="EZW63" s="957">
        <f t="shared" ref="EZW63" si="4050">EZU63-EZW62</f>
        <v>0</v>
      </c>
      <c r="EZX63" s="957">
        <f t="shared" ref="EZX63" si="4051">EZV63-EZX62</f>
        <v>0</v>
      </c>
      <c r="EZY63" s="957">
        <f t="shared" ref="EZY63" si="4052">EZW63-EZY62</f>
        <v>0</v>
      </c>
      <c r="EZZ63" s="957">
        <f t="shared" ref="EZZ63" si="4053">EZX63-EZZ62</f>
        <v>0</v>
      </c>
      <c r="FAA63" s="957">
        <f t="shared" ref="FAA63" si="4054">EZY63-FAA62</f>
        <v>0</v>
      </c>
      <c r="FAB63" s="957">
        <f t="shared" ref="FAB63" si="4055">EZZ63-FAB62</f>
        <v>0</v>
      </c>
      <c r="FAC63" s="957">
        <f t="shared" ref="FAC63" si="4056">FAA63-FAC62</f>
        <v>0</v>
      </c>
      <c r="FAD63" s="957">
        <f t="shared" ref="FAD63" si="4057">FAB63-FAD62</f>
        <v>0</v>
      </c>
      <c r="FAE63" s="957">
        <f t="shared" ref="FAE63" si="4058">FAC63-FAE62</f>
        <v>0</v>
      </c>
      <c r="FAF63" s="957">
        <f t="shared" ref="FAF63" si="4059">FAD63-FAF62</f>
        <v>0</v>
      </c>
      <c r="FAG63" s="957">
        <f t="shared" ref="FAG63" si="4060">FAE63-FAG62</f>
        <v>0</v>
      </c>
      <c r="FAH63" s="957">
        <f t="shared" ref="FAH63" si="4061">FAF63-FAH62</f>
        <v>0</v>
      </c>
      <c r="FAI63" s="957">
        <f t="shared" ref="FAI63" si="4062">FAG63-FAI62</f>
        <v>0</v>
      </c>
      <c r="FAJ63" s="957">
        <f t="shared" ref="FAJ63" si="4063">FAH63-FAJ62</f>
        <v>0</v>
      </c>
      <c r="FAK63" s="957">
        <f t="shared" ref="FAK63" si="4064">FAI63-FAK62</f>
        <v>0</v>
      </c>
      <c r="FAL63" s="957">
        <f t="shared" ref="FAL63" si="4065">FAJ63-FAL62</f>
        <v>0</v>
      </c>
      <c r="FAM63" s="957">
        <f t="shared" ref="FAM63" si="4066">FAK63-FAM62</f>
        <v>0</v>
      </c>
      <c r="FAN63" s="957">
        <f t="shared" ref="FAN63" si="4067">FAL63-FAN62</f>
        <v>0</v>
      </c>
      <c r="FAO63" s="957">
        <f t="shared" ref="FAO63" si="4068">FAM63-FAO62</f>
        <v>0</v>
      </c>
      <c r="FAP63" s="957">
        <f t="shared" ref="FAP63" si="4069">FAN63-FAP62</f>
        <v>0</v>
      </c>
      <c r="FAQ63" s="957">
        <f t="shared" ref="FAQ63" si="4070">FAO63-FAQ62</f>
        <v>0</v>
      </c>
      <c r="FAR63" s="957">
        <f t="shared" ref="FAR63" si="4071">FAP63-FAR62</f>
        <v>0</v>
      </c>
      <c r="FAS63" s="957">
        <f t="shared" ref="FAS63" si="4072">FAQ63-FAS62</f>
        <v>0</v>
      </c>
      <c r="FAT63" s="957">
        <f t="shared" ref="FAT63" si="4073">FAR63-FAT62</f>
        <v>0</v>
      </c>
      <c r="FAU63" s="957">
        <f t="shared" ref="FAU63" si="4074">FAS63-FAU62</f>
        <v>0</v>
      </c>
      <c r="FAV63" s="957">
        <f t="shared" ref="FAV63" si="4075">FAT63-FAV62</f>
        <v>0</v>
      </c>
      <c r="FAW63" s="957">
        <f t="shared" ref="FAW63" si="4076">FAU63-FAW62</f>
        <v>0</v>
      </c>
      <c r="FAX63" s="957">
        <f t="shared" ref="FAX63" si="4077">FAV63-FAX62</f>
        <v>0</v>
      </c>
      <c r="FAY63" s="957">
        <f t="shared" ref="FAY63" si="4078">FAW63-FAY62</f>
        <v>0</v>
      </c>
      <c r="FAZ63" s="957">
        <f t="shared" ref="FAZ63" si="4079">FAX63-FAZ62</f>
        <v>0</v>
      </c>
      <c r="FBA63" s="957">
        <f t="shared" ref="FBA63" si="4080">FAY63-FBA62</f>
        <v>0</v>
      </c>
      <c r="FBB63" s="957">
        <f t="shared" ref="FBB63" si="4081">FAZ63-FBB62</f>
        <v>0</v>
      </c>
      <c r="FBC63" s="957">
        <f t="shared" ref="FBC63" si="4082">FBA63-FBC62</f>
        <v>0</v>
      </c>
      <c r="FBD63" s="957">
        <f t="shared" ref="FBD63" si="4083">FBB63-FBD62</f>
        <v>0</v>
      </c>
      <c r="FBE63" s="957">
        <f t="shared" ref="FBE63" si="4084">FBC63-FBE62</f>
        <v>0</v>
      </c>
      <c r="FBF63" s="957">
        <f t="shared" ref="FBF63" si="4085">FBD63-FBF62</f>
        <v>0</v>
      </c>
      <c r="FBG63" s="957">
        <f t="shared" ref="FBG63" si="4086">FBE63-FBG62</f>
        <v>0</v>
      </c>
      <c r="FBH63" s="957">
        <f t="shared" ref="FBH63" si="4087">FBF63-FBH62</f>
        <v>0</v>
      </c>
      <c r="FBI63" s="957">
        <f t="shared" ref="FBI63" si="4088">FBG63-FBI62</f>
        <v>0</v>
      </c>
      <c r="FBJ63" s="957">
        <f t="shared" ref="FBJ63" si="4089">FBH63-FBJ62</f>
        <v>0</v>
      </c>
      <c r="FBK63" s="957">
        <f t="shared" ref="FBK63" si="4090">FBI63-FBK62</f>
        <v>0</v>
      </c>
      <c r="FBL63" s="957">
        <f t="shared" ref="FBL63" si="4091">FBJ63-FBL62</f>
        <v>0</v>
      </c>
      <c r="FBM63" s="957">
        <f t="shared" ref="FBM63" si="4092">FBK63-FBM62</f>
        <v>0</v>
      </c>
      <c r="FBN63" s="957">
        <f t="shared" ref="FBN63" si="4093">FBL63-FBN62</f>
        <v>0</v>
      </c>
      <c r="FBO63" s="957">
        <f t="shared" ref="FBO63" si="4094">FBM63-FBO62</f>
        <v>0</v>
      </c>
      <c r="FBP63" s="957">
        <f t="shared" ref="FBP63" si="4095">FBN63-FBP62</f>
        <v>0</v>
      </c>
      <c r="FBQ63" s="957">
        <f t="shared" ref="FBQ63" si="4096">FBO63-FBQ62</f>
        <v>0</v>
      </c>
      <c r="FBR63" s="957">
        <f t="shared" ref="FBR63" si="4097">FBP63-FBR62</f>
        <v>0</v>
      </c>
      <c r="FBS63" s="957">
        <f t="shared" ref="FBS63" si="4098">FBQ63-FBS62</f>
        <v>0</v>
      </c>
      <c r="FBT63" s="957">
        <f t="shared" ref="FBT63" si="4099">FBR63-FBT62</f>
        <v>0</v>
      </c>
      <c r="FBU63" s="957">
        <f t="shared" ref="FBU63" si="4100">FBS63-FBU62</f>
        <v>0</v>
      </c>
      <c r="FBV63" s="957">
        <f t="shared" ref="FBV63" si="4101">FBT63-FBV62</f>
        <v>0</v>
      </c>
      <c r="FBW63" s="957">
        <f t="shared" ref="FBW63" si="4102">FBU63-FBW62</f>
        <v>0</v>
      </c>
      <c r="FBX63" s="957">
        <f t="shared" ref="FBX63" si="4103">FBV63-FBX62</f>
        <v>0</v>
      </c>
      <c r="FBY63" s="957">
        <f t="shared" ref="FBY63" si="4104">FBW63-FBY62</f>
        <v>0</v>
      </c>
      <c r="FBZ63" s="957">
        <f t="shared" ref="FBZ63" si="4105">FBX63-FBZ62</f>
        <v>0</v>
      </c>
      <c r="FCA63" s="957">
        <f t="shared" ref="FCA63" si="4106">FBY63-FCA62</f>
        <v>0</v>
      </c>
      <c r="FCB63" s="957">
        <f t="shared" ref="FCB63" si="4107">FBZ63-FCB62</f>
        <v>0</v>
      </c>
      <c r="FCC63" s="957">
        <f t="shared" ref="FCC63" si="4108">FCA63-FCC62</f>
        <v>0</v>
      </c>
      <c r="FCD63" s="957">
        <f t="shared" ref="FCD63" si="4109">FCB63-FCD62</f>
        <v>0</v>
      </c>
      <c r="FCE63" s="957">
        <f t="shared" ref="FCE63" si="4110">FCC63-FCE62</f>
        <v>0</v>
      </c>
      <c r="FCF63" s="957">
        <f t="shared" ref="FCF63" si="4111">FCD63-FCF62</f>
        <v>0</v>
      </c>
      <c r="FCG63" s="957">
        <f t="shared" ref="FCG63" si="4112">FCE63-FCG62</f>
        <v>0</v>
      </c>
      <c r="FCH63" s="957">
        <f t="shared" ref="FCH63" si="4113">FCF63-FCH62</f>
        <v>0</v>
      </c>
      <c r="FCI63" s="957">
        <f t="shared" ref="FCI63" si="4114">FCG63-FCI62</f>
        <v>0</v>
      </c>
      <c r="FCJ63" s="957">
        <f t="shared" ref="FCJ63" si="4115">FCH63-FCJ62</f>
        <v>0</v>
      </c>
      <c r="FCK63" s="957">
        <f t="shared" ref="FCK63" si="4116">FCI63-FCK62</f>
        <v>0</v>
      </c>
      <c r="FCL63" s="957">
        <f t="shared" ref="FCL63" si="4117">FCJ63-FCL62</f>
        <v>0</v>
      </c>
      <c r="FCM63" s="957">
        <f t="shared" ref="FCM63" si="4118">FCK63-FCM62</f>
        <v>0</v>
      </c>
      <c r="FCN63" s="957">
        <f t="shared" ref="FCN63" si="4119">FCL63-FCN62</f>
        <v>0</v>
      </c>
      <c r="FCO63" s="957">
        <f t="shared" ref="FCO63" si="4120">FCM63-FCO62</f>
        <v>0</v>
      </c>
      <c r="FCP63" s="957">
        <f t="shared" ref="FCP63" si="4121">FCN63-FCP62</f>
        <v>0</v>
      </c>
      <c r="FCQ63" s="957">
        <f t="shared" ref="FCQ63" si="4122">FCO63-FCQ62</f>
        <v>0</v>
      </c>
      <c r="FCR63" s="957">
        <f t="shared" ref="FCR63" si="4123">FCP63-FCR62</f>
        <v>0</v>
      </c>
      <c r="FCS63" s="957">
        <f t="shared" ref="FCS63" si="4124">FCQ63-FCS62</f>
        <v>0</v>
      </c>
      <c r="FCT63" s="957">
        <f t="shared" ref="FCT63" si="4125">FCR63-FCT62</f>
        <v>0</v>
      </c>
      <c r="FCU63" s="957">
        <f t="shared" ref="FCU63" si="4126">FCS63-FCU62</f>
        <v>0</v>
      </c>
      <c r="FCV63" s="957">
        <f t="shared" ref="FCV63" si="4127">FCT63-FCV62</f>
        <v>0</v>
      </c>
      <c r="FCW63" s="957">
        <f t="shared" ref="FCW63" si="4128">FCU63-FCW62</f>
        <v>0</v>
      </c>
      <c r="FCX63" s="957">
        <f t="shared" ref="FCX63" si="4129">FCV63-FCX62</f>
        <v>0</v>
      </c>
      <c r="FCY63" s="957">
        <f t="shared" ref="FCY63" si="4130">FCW63-FCY62</f>
        <v>0</v>
      </c>
      <c r="FCZ63" s="957">
        <f t="shared" ref="FCZ63" si="4131">FCX63-FCZ62</f>
        <v>0</v>
      </c>
      <c r="FDA63" s="957">
        <f t="shared" ref="FDA63" si="4132">FCY63-FDA62</f>
        <v>0</v>
      </c>
      <c r="FDB63" s="957">
        <f t="shared" ref="FDB63" si="4133">FCZ63-FDB62</f>
        <v>0</v>
      </c>
      <c r="FDC63" s="957">
        <f t="shared" ref="FDC63" si="4134">FDA63-FDC62</f>
        <v>0</v>
      </c>
      <c r="FDD63" s="957">
        <f t="shared" ref="FDD63" si="4135">FDB63-FDD62</f>
        <v>0</v>
      </c>
      <c r="FDE63" s="957">
        <f t="shared" ref="FDE63" si="4136">FDC63-FDE62</f>
        <v>0</v>
      </c>
      <c r="FDF63" s="957">
        <f t="shared" ref="FDF63" si="4137">FDD63-FDF62</f>
        <v>0</v>
      </c>
      <c r="FDG63" s="957">
        <f t="shared" ref="FDG63" si="4138">FDE63-FDG62</f>
        <v>0</v>
      </c>
      <c r="FDH63" s="957">
        <f t="shared" ref="FDH63" si="4139">FDF63-FDH62</f>
        <v>0</v>
      </c>
      <c r="FDI63" s="957">
        <f t="shared" ref="FDI63" si="4140">FDG63-FDI62</f>
        <v>0</v>
      </c>
      <c r="FDJ63" s="957">
        <f t="shared" ref="FDJ63" si="4141">FDH63-FDJ62</f>
        <v>0</v>
      </c>
      <c r="FDK63" s="957">
        <f t="shared" ref="FDK63" si="4142">FDI63-FDK62</f>
        <v>0</v>
      </c>
      <c r="FDL63" s="957">
        <f t="shared" ref="FDL63" si="4143">FDJ63-FDL62</f>
        <v>0</v>
      </c>
      <c r="FDM63" s="957">
        <f t="shared" ref="FDM63" si="4144">FDK63-FDM62</f>
        <v>0</v>
      </c>
      <c r="FDN63" s="957">
        <f t="shared" ref="FDN63" si="4145">FDL63-FDN62</f>
        <v>0</v>
      </c>
      <c r="FDO63" s="957">
        <f t="shared" ref="FDO63" si="4146">FDM63-FDO62</f>
        <v>0</v>
      </c>
      <c r="FDP63" s="957">
        <f t="shared" ref="FDP63" si="4147">FDN63-FDP62</f>
        <v>0</v>
      </c>
      <c r="FDQ63" s="957">
        <f t="shared" ref="FDQ63" si="4148">FDO63-FDQ62</f>
        <v>0</v>
      </c>
      <c r="FDR63" s="957">
        <f t="shared" ref="FDR63" si="4149">FDP63-FDR62</f>
        <v>0</v>
      </c>
      <c r="FDS63" s="957">
        <f t="shared" ref="FDS63" si="4150">FDQ63-FDS62</f>
        <v>0</v>
      </c>
      <c r="FDT63" s="957">
        <f t="shared" ref="FDT63" si="4151">FDR63-FDT62</f>
        <v>0</v>
      </c>
      <c r="FDU63" s="957">
        <f t="shared" ref="FDU63" si="4152">FDS63-FDU62</f>
        <v>0</v>
      </c>
      <c r="FDV63" s="957">
        <f t="shared" ref="FDV63" si="4153">FDT63-FDV62</f>
        <v>0</v>
      </c>
      <c r="FDW63" s="957">
        <f t="shared" ref="FDW63" si="4154">FDU63-FDW62</f>
        <v>0</v>
      </c>
      <c r="FDX63" s="957">
        <f t="shared" ref="FDX63" si="4155">FDV63-FDX62</f>
        <v>0</v>
      </c>
      <c r="FDY63" s="957">
        <f t="shared" ref="FDY63" si="4156">FDW63-FDY62</f>
        <v>0</v>
      </c>
      <c r="FDZ63" s="957">
        <f t="shared" ref="FDZ63" si="4157">FDX63-FDZ62</f>
        <v>0</v>
      </c>
      <c r="FEA63" s="957">
        <f t="shared" ref="FEA63" si="4158">FDY63-FEA62</f>
        <v>0</v>
      </c>
      <c r="FEB63" s="957">
        <f t="shared" ref="FEB63" si="4159">FDZ63-FEB62</f>
        <v>0</v>
      </c>
      <c r="FEC63" s="957">
        <f t="shared" ref="FEC63" si="4160">FEA63-FEC62</f>
        <v>0</v>
      </c>
      <c r="FED63" s="957">
        <f t="shared" ref="FED63" si="4161">FEB63-FED62</f>
        <v>0</v>
      </c>
      <c r="FEE63" s="957">
        <f t="shared" ref="FEE63" si="4162">FEC63-FEE62</f>
        <v>0</v>
      </c>
      <c r="FEF63" s="957">
        <f t="shared" ref="FEF63" si="4163">FED63-FEF62</f>
        <v>0</v>
      </c>
      <c r="FEG63" s="957">
        <f t="shared" ref="FEG63" si="4164">FEE63-FEG62</f>
        <v>0</v>
      </c>
      <c r="FEH63" s="957">
        <f t="shared" ref="FEH63" si="4165">FEF63-FEH62</f>
        <v>0</v>
      </c>
      <c r="FEI63" s="957">
        <f t="shared" ref="FEI63" si="4166">FEG63-FEI62</f>
        <v>0</v>
      </c>
      <c r="FEJ63" s="957">
        <f t="shared" ref="FEJ63" si="4167">FEH63-FEJ62</f>
        <v>0</v>
      </c>
      <c r="FEK63" s="957">
        <f t="shared" ref="FEK63" si="4168">FEI63-FEK62</f>
        <v>0</v>
      </c>
      <c r="FEL63" s="957">
        <f t="shared" ref="FEL63" si="4169">FEJ63-FEL62</f>
        <v>0</v>
      </c>
      <c r="FEM63" s="957">
        <f t="shared" ref="FEM63" si="4170">FEK63-FEM62</f>
        <v>0</v>
      </c>
      <c r="FEN63" s="957">
        <f t="shared" ref="FEN63" si="4171">FEL63-FEN62</f>
        <v>0</v>
      </c>
      <c r="FEO63" s="957">
        <f t="shared" ref="FEO63" si="4172">FEM63-FEO62</f>
        <v>0</v>
      </c>
      <c r="FEP63" s="957">
        <f t="shared" ref="FEP63" si="4173">FEN63-FEP62</f>
        <v>0</v>
      </c>
      <c r="FEQ63" s="957">
        <f t="shared" ref="FEQ63" si="4174">FEO63-FEQ62</f>
        <v>0</v>
      </c>
      <c r="FER63" s="957">
        <f t="shared" ref="FER63" si="4175">FEP63-FER62</f>
        <v>0</v>
      </c>
      <c r="FES63" s="957">
        <f t="shared" ref="FES63" si="4176">FEQ63-FES62</f>
        <v>0</v>
      </c>
      <c r="FET63" s="957">
        <f t="shared" ref="FET63" si="4177">FER63-FET62</f>
        <v>0</v>
      </c>
      <c r="FEU63" s="957">
        <f t="shared" ref="FEU63" si="4178">FES63-FEU62</f>
        <v>0</v>
      </c>
      <c r="FEV63" s="957">
        <f t="shared" ref="FEV63" si="4179">FET63-FEV62</f>
        <v>0</v>
      </c>
      <c r="FEW63" s="957">
        <f t="shared" ref="FEW63" si="4180">FEU63-FEW62</f>
        <v>0</v>
      </c>
      <c r="FEX63" s="957">
        <f t="shared" ref="FEX63" si="4181">FEV63-FEX62</f>
        <v>0</v>
      </c>
      <c r="FEY63" s="957">
        <f t="shared" ref="FEY63" si="4182">FEW63-FEY62</f>
        <v>0</v>
      </c>
      <c r="FEZ63" s="957">
        <f t="shared" ref="FEZ63" si="4183">FEX63-FEZ62</f>
        <v>0</v>
      </c>
      <c r="FFA63" s="957">
        <f t="shared" ref="FFA63" si="4184">FEY63-FFA62</f>
        <v>0</v>
      </c>
      <c r="FFB63" s="957">
        <f t="shared" ref="FFB63" si="4185">FEZ63-FFB62</f>
        <v>0</v>
      </c>
      <c r="FFC63" s="957">
        <f t="shared" ref="FFC63" si="4186">FFA63-FFC62</f>
        <v>0</v>
      </c>
      <c r="FFD63" s="957">
        <f t="shared" ref="FFD63" si="4187">FFB63-FFD62</f>
        <v>0</v>
      </c>
      <c r="FFE63" s="957">
        <f t="shared" ref="FFE63" si="4188">FFC63-FFE62</f>
        <v>0</v>
      </c>
      <c r="FFF63" s="957">
        <f t="shared" ref="FFF63" si="4189">FFD63-FFF62</f>
        <v>0</v>
      </c>
      <c r="FFG63" s="957">
        <f t="shared" ref="FFG63" si="4190">FFE63-FFG62</f>
        <v>0</v>
      </c>
      <c r="FFH63" s="957">
        <f t="shared" ref="FFH63" si="4191">FFF63-FFH62</f>
        <v>0</v>
      </c>
      <c r="FFI63" s="957">
        <f t="shared" ref="FFI63" si="4192">FFG63-FFI62</f>
        <v>0</v>
      </c>
      <c r="FFJ63" s="957">
        <f t="shared" ref="FFJ63" si="4193">FFH63-FFJ62</f>
        <v>0</v>
      </c>
      <c r="FFK63" s="957">
        <f t="shared" ref="FFK63" si="4194">FFI63-FFK62</f>
        <v>0</v>
      </c>
      <c r="FFL63" s="957">
        <f t="shared" ref="FFL63" si="4195">FFJ63-FFL62</f>
        <v>0</v>
      </c>
      <c r="FFM63" s="957">
        <f t="shared" ref="FFM63" si="4196">FFK63-FFM62</f>
        <v>0</v>
      </c>
      <c r="FFN63" s="957">
        <f t="shared" ref="FFN63" si="4197">FFL63-FFN62</f>
        <v>0</v>
      </c>
      <c r="FFO63" s="957">
        <f t="shared" ref="FFO63" si="4198">FFM63-FFO62</f>
        <v>0</v>
      </c>
      <c r="FFP63" s="957">
        <f t="shared" ref="FFP63" si="4199">FFN63-FFP62</f>
        <v>0</v>
      </c>
      <c r="FFQ63" s="957">
        <f t="shared" ref="FFQ63" si="4200">FFO63-FFQ62</f>
        <v>0</v>
      </c>
      <c r="FFR63" s="957">
        <f t="shared" ref="FFR63" si="4201">FFP63-FFR62</f>
        <v>0</v>
      </c>
      <c r="FFS63" s="957">
        <f t="shared" ref="FFS63" si="4202">FFQ63-FFS62</f>
        <v>0</v>
      </c>
      <c r="FFT63" s="957">
        <f t="shared" ref="FFT63" si="4203">FFR63-FFT62</f>
        <v>0</v>
      </c>
      <c r="FFU63" s="957">
        <f t="shared" ref="FFU63" si="4204">FFS63-FFU62</f>
        <v>0</v>
      </c>
      <c r="FFV63" s="957">
        <f t="shared" ref="FFV63" si="4205">FFT63-FFV62</f>
        <v>0</v>
      </c>
      <c r="FFW63" s="957">
        <f t="shared" ref="FFW63" si="4206">FFU63-FFW62</f>
        <v>0</v>
      </c>
      <c r="FFX63" s="957">
        <f t="shared" ref="FFX63" si="4207">FFV63-FFX62</f>
        <v>0</v>
      </c>
      <c r="FFY63" s="957">
        <f t="shared" ref="FFY63" si="4208">FFW63-FFY62</f>
        <v>0</v>
      </c>
      <c r="FFZ63" s="957">
        <f t="shared" ref="FFZ63" si="4209">FFX63-FFZ62</f>
        <v>0</v>
      </c>
      <c r="FGA63" s="957">
        <f t="shared" ref="FGA63" si="4210">FFY63-FGA62</f>
        <v>0</v>
      </c>
      <c r="FGB63" s="957">
        <f t="shared" ref="FGB63" si="4211">FFZ63-FGB62</f>
        <v>0</v>
      </c>
      <c r="FGC63" s="957">
        <f t="shared" ref="FGC63" si="4212">FGA63-FGC62</f>
        <v>0</v>
      </c>
      <c r="FGD63" s="957">
        <f t="shared" ref="FGD63" si="4213">FGB63-FGD62</f>
        <v>0</v>
      </c>
      <c r="FGE63" s="957">
        <f t="shared" ref="FGE63" si="4214">FGC63-FGE62</f>
        <v>0</v>
      </c>
      <c r="FGF63" s="957">
        <f t="shared" ref="FGF63" si="4215">FGD63-FGF62</f>
        <v>0</v>
      </c>
      <c r="FGG63" s="957">
        <f t="shared" ref="FGG63" si="4216">FGE63-FGG62</f>
        <v>0</v>
      </c>
      <c r="FGH63" s="957">
        <f t="shared" ref="FGH63" si="4217">FGF63-FGH62</f>
        <v>0</v>
      </c>
      <c r="FGI63" s="957">
        <f t="shared" ref="FGI63" si="4218">FGG63-FGI62</f>
        <v>0</v>
      </c>
      <c r="FGJ63" s="957">
        <f t="shared" ref="FGJ63" si="4219">FGH63-FGJ62</f>
        <v>0</v>
      </c>
      <c r="FGK63" s="957">
        <f t="shared" ref="FGK63" si="4220">FGI63-FGK62</f>
        <v>0</v>
      </c>
      <c r="FGL63" s="957">
        <f t="shared" ref="FGL63" si="4221">FGJ63-FGL62</f>
        <v>0</v>
      </c>
      <c r="FGM63" s="957">
        <f t="shared" ref="FGM63" si="4222">FGK63-FGM62</f>
        <v>0</v>
      </c>
      <c r="FGN63" s="957">
        <f t="shared" ref="FGN63" si="4223">FGL63-FGN62</f>
        <v>0</v>
      </c>
      <c r="FGO63" s="957">
        <f t="shared" ref="FGO63" si="4224">FGM63-FGO62</f>
        <v>0</v>
      </c>
      <c r="FGP63" s="957">
        <f t="shared" ref="FGP63" si="4225">FGN63-FGP62</f>
        <v>0</v>
      </c>
      <c r="FGQ63" s="957">
        <f t="shared" ref="FGQ63" si="4226">FGO63-FGQ62</f>
        <v>0</v>
      </c>
      <c r="FGR63" s="957">
        <f t="shared" ref="FGR63" si="4227">FGP63-FGR62</f>
        <v>0</v>
      </c>
      <c r="FGS63" s="957">
        <f t="shared" ref="FGS63" si="4228">FGQ63-FGS62</f>
        <v>0</v>
      </c>
      <c r="FGT63" s="957">
        <f t="shared" ref="FGT63" si="4229">FGR63-FGT62</f>
        <v>0</v>
      </c>
      <c r="FGU63" s="957">
        <f t="shared" ref="FGU63" si="4230">FGS63-FGU62</f>
        <v>0</v>
      </c>
      <c r="FGV63" s="957">
        <f t="shared" ref="FGV63" si="4231">FGT63-FGV62</f>
        <v>0</v>
      </c>
      <c r="FGW63" s="957">
        <f t="shared" ref="FGW63" si="4232">FGU63-FGW62</f>
        <v>0</v>
      </c>
      <c r="FGX63" s="957">
        <f t="shared" ref="FGX63" si="4233">FGV63-FGX62</f>
        <v>0</v>
      </c>
      <c r="FGY63" s="957">
        <f t="shared" ref="FGY63" si="4234">FGW63-FGY62</f>
        <v>0</v>
      </c>
      <c r="FGZ63" s="957">
        <f t="shared" ref="FGZ63" si="4235">FGX63-FGZ62</f>
        <v>0</v>
      </c>
      <c r="FHA63" s="957">
        <f t="shared" ref="FHA63" si="4236">FGY63-FHA62</f>
        <v>0</v>
      </c>
      <c r="FHB63" s="957">
        <f t="shared" ref="FHB63" si="4237">FGZ63-FHB62</f>
        <v>0</v>
      </c>
      <c r="FHC63" s="957">
        <f t="shared" ref="FHC63" si="4238">FHA63-FHC62</f>
        <v>0</v>
      </c>
      <c r="FHD63" s="957">
        <f t="shared" ref="FHD63" si="4239">FHB63-FHD62</f>
        <v>0</v>
      </c>
      <c r="FHE63" s="957">
        <f t="shared" ref="FHE63" si="4240">FHC63-FHE62</f>
        <v>0</v>
      </c>
      <c r="FHF63" s="957">
        <f t="shared" ref="FHF63" si="4241">FHD63-FHF62</f>
        <v>0</v>
      </c>
      <c r="FHG63" s="957">
        <f t="shared" ref="FHG63" si="4242">FHE63-FHG62</f>
        <v>0</v>
      </c>
      <c r="FHH63" s="957">
        <f t="shared" ref="FHH63" si="4243">FHF63-FHH62</f>
        <v>0</v>
      </c>
      <c r="FHI63" s="957">
        <f t="shared" ref="FHI63" si="4244">FHG63-FHI62</f>
        <v>0</v>
      </c>
      <c r="FHJ63" s="957">
        <f t="shared" ref="FHJ63" si="4245">FHH63-FHJ62</f>
        <v>0</v>
      </c>
      <c r="FHK63" s="957">
        <f t="shared" ref="FHK63" si="4246">FHI63-FHK62</f>
        <v>0</v>
      </c>
      <c r="FHL63" s="957">
        <f t="shared" ref="FHL63" si="4247">FHJ63-FHL62</f>
        <v>0</v>
      </c>
      <c r="FHM63" s="957">
        <f t="shared" ref="FHM63" si="4248">FHK63-FHM62</f>
        <v>0</v>
      </c>
      <c r="FHN63" s="957">
        <f t="shared" ref="FHN63" si="4249">FHL63-FHN62</f>
        <v>0</v>
      </c>
      <c r="FHO63" s="957">
        <f t="shared" ref="FHO63" si="4250">FHM63-FHO62</f>
        <v>0</v>
      </c>
      <c r="FHP63" s="957">
        <f t="shared" ref="FHP63" si="4251">FHN63-FHP62</f>
        <v>0</v>
      </c>
      <c r="FHQ63" s="957">
        <f t="shared" ref="FHQ63" si="4252">FHO63-FHQ62</f>
        <v>0</v>
      </c>
      <c r="FHR63" s="957">
        <f t="shared" ref="FHR63" si="4253">FHP63-FHR62</f>
        <v>0</v>
      </c>
      <c r="FHS63" s="957">
        <f t="shared" ref="FHS63" si="4254">FHQ63-FHS62</f>
        <v>0</v>
      </c>
      <c r="FHT63" s="957">
        <f t="shared" ref="FHT63" si="4255">FHR63-FHT62</f>
        <v>0</v>
      </c>
      <c r="FHU63" s="957">
        <f t="shared" ref="FHU63" si="4256">FHS63-FHU62</f>
        <v>0</v>
      </c>
      <c r="FHV63" s="957">
        <f t="shared" ref="FHV63" si="4257">FHT63-FHV62</f>
        <v>0</v>
      </c>
      <c r="FHW63" s="957">
        <f t="shared" ref="FHW63" si="4258">FHU63-FHW62</f>
        <v>0</v>
      </c>
      <c r="FHX63" s="957">
        <f t="shared" ref="FHX63" si="4259">FHV63-FHX62</f>
        <v>0</v>
      </c>
      <c r="FHY63" s="957">
        <f t="shared" ref="FHY63" si="4260">FHW63-FHY62</f>
        <v>0</v>
      </c>
      <c r="FHZ63" s="957">
        <f t="shared" ref="FHZ63" si="4261">FHX63-FHZ62</f>
        <v>0</v>
      </c>
      <c r="FIA63" s="957">
        <f t="shared" ref="FIA63" si="4262">FHY63-FIA62</f>
        <v>0</v>
      </c>
      <c r="FIB63" s="957">
        <f t="shared" ref="FIB63" si="4263">FHZ63-FIB62</f>
        <v>0</v>
      </c>
      <c r="FIC63" s="957">
        <f t="shared" ref="FIC63" si="4264">FIA63-FIC62</f>
        <v>0</v>
      </c>
      <c r="FID63" s="957">
        <f t="shared" ref="FID63" si="4265">FIB63-FID62</f>
        <v>0</v>
      </c>
      <c r="FIE63" s="957">
        <f t="shared" ref="FIE63" si="4266">FIC63-FIE62</f>
        <v>0</v>
      </c>
      <c r="FIF63" s="957">
        <f t="shared" ref="FIF63" si="4267">FID63-FIF62</f>
        <v>0</v>
      </c>
      <c r="FIG63" s="957">
        <f t="shared" ref="FIG63" si="4268">FIE63-FIG62</f>
        <v>0</v>
      </c>
      <c r="FIH63" s="957">
        <f t="shared" ref="FIH63" si="4269">FIF63-FIH62</f>
        <v>0</v>
      </c>
      <c r="FII63" s="957">
        <f t="shared" ref="FII63" si="4270">FIG63-FII62</f>
        <v>0</v>
      </c>
      <c r="FIJ63" s="957">
        <f t="shared" ref="FIJ63" si="4271">FIH63-FIJ62</f>
        <v>0</v>
      </c>
      <c r="FIK63" s="957">
        <f t="shared" ref="FIK63" si="4272">FII63-FIK62</f>
        <v>0</v>
      </c>
      <c r="FIL63" s="957">
        <f t="shared" ref="FIL63" si="4273">FIJ63-FIL62</f>
        <v>0</v>
      </c>
      <c r="FIM63" s="957">
        <f t="shared" ref="FIM63" si="4274">FIK63-FIM62</f>
        <v>0</v>
      </c>
      <c r="FIN63" s="957">
        <f t="shared" ref="FIN63" si="4275">FIL63-FIN62</f>
        <v>0</v>
      </c>
      <c r="FIO63" s="957">
        <f t="shared" ref="FIO63" si="4276">FIM63-FIO62</f>
        <v>0</v>
      </c>
      <c r="FIP63" s="957">
        <f t="shared" ref="FIP63" si="4277">FIN63-FIP62</f>
        <v>0</v>
      </c>
      <c r="FIQ63" s="957">
        <f t="shared" ref="FIQ63" si="4278">FIO63-FIQ62</f>
        <v>0</v>
      </c>
      <c r="FIR63" s="957">
        <f t="shared" ref="FIR63" si="4279">FIP63-FIR62</f>
        <v>0</v>
      </c>
      <c r="FIS63" s="957">
        <f t="shared" ref="FIS63" si="4280">FIQ63-FIS62</f>
        <v>0</v>
      </c>
      <c r="FIT63" s="957">
        <f t="shared" ref="FIT63" si="4281">FIR63-FIT62</f>
        <v>0</v>
      </c>
      <c r="FIU63" s="957">
        <f t="shared" ref="FIU63" si="4282">FIS63-FIU62</f>
        <v>0</v>
      </c>
      <c r="FIV63" s="957">
        <f t="shared" ref="FIV63" si="4283">FIT63-FIV62</f>
        <v>0</v>
      </c>
      <c r="FIW63" s="957">
        <f t="shared" ref="FIW63" si="4284">FIU63-FIW62</f>
        <v>0</v>
      </c>
      <c r="FIX63" s="957">
        <f t="shared" ref="FIX63" si="4285">FIV63-FIX62</f>
        <v>0</v>
      </c>
      <c r="FIY63" s="957">
        <f t="shared" ref="FIY63" si="4286">FIW63-FIY62</f>
        <v>0</v>
      </c>
      <c r="FIZ63" s="957">
        <f t="shared" ref="FIZ63" si="4287">FIX63-FIZ62</f>
        <v>0</v>
      </c>
      <c r="FJA63" s="957">
        <f t="shared" ref="FJA63" si="4288">FIY63-FJA62</f>
        <v>0</v>
      </c>
      <c r="FJB63" s="957">
        <f t="shared" ref="FJB63" si="4289">FIZ63-FJB62</f>
        <v>0</v>
      </c>
      <c r="FJC63" s="957">
        <f t="shared" ref="FJC63" si="4290">FJA63-FJC62</f>
        <v>0</v>
      </c>
      <c r="FJD63" s="957">
        <f t="shared" ref="FJD63" si="4291">FJB63-FJD62</f>
        <v>0</v>
      </c>
      <c r="FJE63" s="957">
        <f t="shared" ref="FJE63" si="4292">FJC63-FJE62</f>
        <v>0</v>
      </c>
      <c r="FJF63" s="957">
        <f t="shared" ref="FJF63" si="4293">FJD63-FJF62</f>
        <v>0</v>
      </c>
      <c r="FJG63" s="957">
        <f t="shared" ref="FJG63" si="4294">FJE63-FJG62</f>
        <v>0</v>
      </c>
      <c r="FJH63" s="957">
        <f t="shared" ref="FJH63" si="4295">FJF63-FJH62</f>
        <v>0</v>
      </c>
      <c r="FJI63" s="957">
        <f t="shared" ref="FJI63" si="4296">FJG63-FJI62</f>
        <v>0</v>
      </c>
      <c r="FJJ63" s="957">
        <f t="shared" ref="FJJ63" si="4297">FJH63-FJJ62</f>
        <v>0</v>
      </c>
      <c r="FJK63" s="957">
        <f t="shared" ref="FJK63" si="4298">FJI63-FJK62</f>
        <v>0</v>
      </c>
      <c r="FJL63" s="957">
        <f t="shared" ref="FJL63" si="4299">FJJ63-FJL62</f>
        <v>0</v>
      </c>
      <c r="FJM63" s="957">
        <f t="shared" ref="FJM63" si="4300">FJK63-FJM62</f>
        <v>0</v>
      </c>
      <c r="FJN63" s="957">
        <f t="shared" ref="FJN63" si="4301">FJL63-FJN62</f>
        <v>0</v>
      </c>
      <c r="FJO63" s="957">
        <f t="shared" ref="FJO63" si="4302">FJM63-FJO62</f>
        <v>0</v>
      </c>
      <c r="FJP63" s="957">
        <f t="shared" ref="FJP63" si="4303">FJN63-FJP62</f>
        <v>0</v>
      </c>
      <c r="FJQ63" s="957">
        <f t="shared" ref="FJQ63" si="4304">FJO63-FJQ62</f>
        <v>0</v>
      </c>
      <c r="FJR63" s="957">
        <f t="shared" ref="FJR63" si="4305">FJP63-FJR62</f>
        <v>0</v>
      </c>
      <c r="FJS63" s="957">
        <f t="shared" ref="FJS63" si="4306">FJQ63-FJS62</f>
        <v>0</v>
      </c>
      <c r="FJT63" s="957">
        <f t="shared" ref="FJT63" si="4307">FJR63-FJT62</f>
        <v>0</v>
      </c>
      <c r="FJU63" s="957">
        <f t="shared" ref="FJU63" si="4308">FJS63-FJU62</f>
        <v>0</v>
      </c>
      <c r="FJV63" s="957">
        <f t="shared" ref="FJV63" si="4309">FJT63-FJV62</f>
        <v>0</v>
      </c>
      <c r="FJW63" s="957">
        <f t="shared" ref="FJW63" si="4310">FJU63-FJW62</f>
        <v>0</v>
      </c>
      <c r="FJX63" s="957">
        <f t="shared" ref="FJX63" si="4311">FJV63-FJX62</f>
        <v>0</v>
      </c>
      <c r="FJY63" s="957">
        <f t="shared" ref="FJY63" si="4312">FJW63-FJY62</f>
        <v>0</v>
      </c>
      <c r="FJZ63" s="957">
        <f t="shared" ref="FJZ63" si="4313">FJX63-FJZ62</f>
        <v>0</v>
      </c>
      <c r="FKA63" s="957">
        <f t="shared" ref="FKA63" si="4314">FJY63-FKA62</f>
        <v>0</v>
      </c>
      <c r="FKB63" s="957">
        <f t="shared" ref="FKB63" si="4315">FJZ63-FKB62</f>
        <v>0</v>
      </c>
      <c r="FKC63" s="957">
        <f t="shared" ref="FKC63" si="4316">FKA63-FKC62</f>
        <v>0</v>
      </c>
      <c r="FKD63" s="957">
        <f t="shared" ref="FKD63" si="4317">FKB63-FKD62</f>
        <v>0</v>
      </c>
      <c r="FKE63" s="957">
        <f t="shared" ref="FKE63" si="4318">FKC63-FKE62</f>
        <v>0</v>
      </c>
      <c r="FKF63" s="957">
        <f t="shared" ref="FKF63" si="4319">FKD63-FKF62</f>
        <v>0</v>
      </c>
      <c r="FKG63" s="957">
        <f t="shared" ref="FKG63" si="4320">FKE63-FKG62</f>
        <v>0</v>
      </c>
      <c r="FKH63" s="957">
        <f t="shared" ref="FKH63" si="4321">FKF63-FKH62</f>
        <v>0</v>
      </c>
      <c r="FKI63" s="957">
        <f t="shared" ref="FKI63" si="4322">FKG63-FKI62</f>
        <v>0</v>
      </c>
      <c r="FKJ63" s="957">
        <f t="shared" ref="FKJ63" si="4323">FKH63-FKJ62</f>
        <v>0</v>
      </c>
      <c r="FKK63" s="957">
        <f t="shared" ref="FKK63" si="4324">FKI63-FKK62</f>
        <v>0</v>
      </c>
      <c r="FKL63" s="957">
        <f t="shared" ref="FKL63" si="4325">FKJ63-FKL62</f>
        <v>0</v>
      </c>
      <c r="FKM63" s="957">
        <f t="shared" ref="FKM63" si="4326">FKK63-FKM62</f>
        <v>0</v>
      </c>
      <c r="FKN63" s="957">
        <f t="shared" ref="FKN63" si="4327">FKL63-FKN62</f>
        <v>0</v>
      </c>
      <c r="FKO63" s="957">
        <f t="shared" ref="FKO63" si="4328">FKM63-FKO62</f>
        <v>0</v>
      </c>
      <c r="FKP63" s="957">
        <f t="shared" ref="FKP63" si="4329">FKN63-FKP62</f>
        <v>0</v>
      </c>
      <c r="FKQ63" s="957">
        <f t="shared" ref="FKQ63" si="4330">FKO63-FKQ62</f>
        <v>0</v>
      </c>
      <c r="FKR63" s="957">
        <f t="shared" ref="FKR63" si="4331">FKP63-FKR62</f>
        <v>0</v>
      </c>
      <c r="FKS63" s="957">
        <f t="shared" ref="FKS63" si="4332">FKQ63-FKS62</f>
        <v>0</v>
      </c>
      <c r="FKT63" s="957">
        <f t="shared" ref="FKT63" si="4333">FKR63-FKT62</f>
        <v>0</v>
      </c>
      <c r="FKU63" s="957">
        <f t="shared" ref="FKU63" si="4334">FKS63-FKU62</f>
        <v>0</v>
      </c>
      <c r="FKV63" s="957">
        <f t="shared" ref="FKV63" si="4335">FKT63-FKV62</f>
        <v>0</v>
      </c>
      <c r="FKW63" s="957">
        <f t="shared" ref="FKW63" si="4336">FKU63-FKW62</f>
        <v>0</v>
      </c>
      <c r="FKX63" s="957">
        <f t="shared" ref="FKX63" si="4337">FKV63-FKX62</f>
        <v>0</v>
      </c>
      <c r="FKY63" s="957">
        <f t="shared" ref="FKY63" si="4338">FKW63-FKY62</f>
        <v>0</v>
      </c>
      <c r="FKZ63" s="957">
        <f t="shared" ref="FKZ63" si="4339">FKX63-FKZ62</f>
        <v>0</v>
      </c>
      <c r="FLA63" s="957">
        <f t="shared" ref="FLA63" si="4340">FKY63-FLA62</f>
        <v>0</v>
      </c>
      <c r="FLB63" s="957">
        <f t="shared" ref="FLB63" si="4341">FKZ63-FLB62</f>
        <v>0</v>
      </c>
      <c r="FLC63" s="957">
        <f t="shared" ref="FLC63" si="4342">FLA63-FLC62</f>
        <v>0</v>
      </c>
      <c r="FLD63" s="957">
        <f t="shared" ref="FLD63" si="4343">FLB63-FLD62</f>
        <v>0</v>
      </c>
      <c r="FLE63" s="957">
        <f t="shared" ref="FLE63" si="4344">FLC63-FLE62</f>
        <v>0</v>
      </c>
      <c r="FLF63" s="957">
        <f t="shared" ref="FLF63" si="4345">FLD63-FLF62</f>
        <v>0</v>
      </c>
      <c r="FLG63" s="957">
        <f t="shared" ref="FLG63" si="4346">FLE63-FLG62</f>
        <v>0</v>
      </c>
      <c r="FLH63" s="957">
        <f t="shared" ref="FLH63" si="4347">FLF63-FLH62</f>
        <v>0</v>
      </c>
      <c r="FLI63" s="957">
        <f t="shared" ref="FLI63" si="4348">FLG63-FLI62</f>
        <v>0</v>
      </c>
      <c r="FLJ63" s="957">
        <f t="shared" ref="FLJ63" si="4349">FLH63-FLJ62</f>
        <v>0</v>
      </c>
      <c r="FLK63" s="957">
        <f t="shared" ref="FLK63" si="4350">FLI63-FLK62</f>
        <v>0</v>
      </c>
      <c r="FLL63" s="957">
        <f t="shared" ref="FLL63" si="4351">FLJ63-FLL62</f>
        <v>0</v>
      </c>
      <c r="FLM63" s="957">
        <f t="shared" ref="FLM63" si="4352">FLK63-FLM62</f>
        <v>0</v>
      </c>
      <c r="FLN63" s="957">
        <f t="shared" ref="FLN63" si="4353">FLL63-FLN62</f>
        <v>0</v>
      </c>
      <c r="FLO63" s="957">
        <f t="shared" ref="FLO63" si="4354">FLM63-FLO62</f>
        <v>0</v>
      </c>
      <c r="FLP63" s="957">
        <f t="shared" ref="FLP63" si="4355">FLN63-FLP62</f>
        <v>0</v>
      </c>
      <c r="FLQ63" s="957">
        <f t="shared" ref="FLQ63" si="4356">FLO63-FLQ62</f>
        <v>0</v>
      </c>
      <c r="FLR63" s="957">
        <f t="shared" ref="FLR63" si="4357">FLP63-FLR62</f>
        <v>0</v>
      </c>
      <c r="FLS63" s="957">
        <f t="shared" ref="FLS63" si="4358">FLQ63-FLS62</f>
        <v>0</v>
      </c>
      <c r="FLT63" s="957">
        <f t="shared" ref="FLT63" si="4359">FLR63-FLT62</f>
        <v>0</v>
      </c>
      <c r="FLU63" s="957">
        <f t="shared" ref="FLU63" si="4360">FLS63-FLU62</f>
        <v>0</v>
      </c>
      <c r="FLV63" s="957">
        <f t="shared" ref="FLV63" si="4361">FLT63-FLV62</f>
        <v>0</v>
      </c>
      <c r="FLW63" s="957">
        <f t="shared" ref="FLW63" si="4362">FLU63-FLW62</f>
        <v>0</v>
      </c>
      <c r="FLX63" s="957">
        <f t="shared" ref="FLX63" si="4363">FLV63-FLX62</f>
        <v>0</v>
      </c>
      <c r="FLY63" s="957">
        <f t="shared" ref="FLY63" si="4364">FLW63-FLY62</f>
        <v>0</v>
      </c>
      <c r="FLZ63" s="957">
        <f t="shared" ref="FLZ63" si="4365">FLX63-FLZ62</f>
        <v>0</v>
      </c>
      <c r="FMA63" s="957">
        <f t="shared" ref="FMA63" si="4366">FLY63-FMA62</f>
        <v>0</v>
      </c>
      <c r="FMB63" s="957">
        <f t="shared" ref="FMB63" si="4367">FLZ63-FMB62</f>
        <v>0</v>
      </c>
      <c r="FMC63" s="957">
        <f t="shared" ref="FMC63" si="4368">FMA63-FMC62</f>
        <v>0</v>
      </c>
      <c r="FMD63" s="957">
        <f t="shared" ref="FMD63" si="4369">FMB63-FMD62</f>
        <v>0</v>
      </c>
      <c r="FME63" s="957">
        <f t="shared" ref="FME63" si="4370">FMC63-FME62</f>
        <v>0</v>
      </c>
      <c r="FMF63" s="957">
        <f t="shared" ref="FMF63" si="4371">FMD63-FMF62</f>
        <v>0</v>
      </c>
      <c r="FMG63" s="957">
        <f t="shared" ref="FMG63" si="4372">FME63-FMG62</f>
        <v>0</v>
      </c>
      <c r="FMH63" s="957">
        <f t="shared" ref="FMH63" si="4373">FMF63-FMH62</f>
        <v>0</v>
      </c>
      <c r="FMI63" s="957">
        <f t="shared" ref="FMI63" si="4374">FMG63-FMI62</f>
        <v>0</v>
      </c>
      <c r="FMJ63" s="957">
        <f t="shared" ref="FMJ63" si="4375">FMH63-FMJ62</f>
        <v>0</v>
      </c>
      <c r="FMK63" s="957">
        <f t="shared" ref="FMK63" si="4376">FMI63-FMK62</f>
        <v>0</v>
      </c>
      <c r="FML63" s="957">
        <f t="shared" ref="FML63" si="4377">FMJ63-FML62</f>
        <v>0</v>
      </c>
      <c r="FMM63" s="957">
        <f t="shared" ref="FMM63" si="4378">FMK63-FMM62</f>
        <v>0</v>
      </c>
      <c r="FMN63" s="957">
        <f t="shared" ref="FMN63" si="4379">FML63-FMN62</f>
        <v>0</v>
      </c>
      <c r="FMO63" s="957">
        <f t="shared" ref="FMO63" si="4380">FMM63-FMO62</f>
        <v>0</v>
      </c>
      <c r="FMP63" s="957">
        <f t="shared" ref="FMP63" si="4381">FMN63-FMP62</f>
        <v>0</v>
      </c>
      <c r="FMQ63" s="957">
        <f t="shared" ref="FMQ63" si="4382">FMO63-FMQ62</f>
        <v>0</v>
      </c>
      <c r="FMR63" s="957">
        <f t="shared" ref="FMR63" si="4383">FMP63-FMR62</f>
        <v>0</v>
      </c>
      <c r="FMS63" s="957">
        <f t="shared" ref="FMS63" si="4384">FMQ63-FMS62</f>
        <v>0</v>
      </c>
      <c r="FMT63" s="957">
        <f t="shared" ref="FMT63" si="4385">FMR63-FMT62</f>
        <v>0</v>
      </c>
      <c r="FMU63" s="957">
        <f t="shared" ref="FMU63" si="4386">FMS63-FMU62</f>
        <v>0</v>
      </c>
      <c r="FMV63" s="957">
        <f t="shared" ref="FMV63" si="4387">FMT63-FMV62</f>
        <v>0</v>
      </c>
      <c r="FMW63" s="957">
        <f t="shared" ref="FMW63" si="4388">FMU63-FMW62</f>
        <v>0</v>
      </c>
      <c r="FMX63" s="957">
        <f t="shared" ref="FMX63" si="4389">FMV63-FMX62</f>
        <v>0</v>
      </c>
      <c r="FMY63" s="957">
        <f t="shared" ref="FMY63" si="4390">FMW63-FMY62</f>
        <v>0</v>
      </c>
      <c r="FMZ63" s="957">
        <f t="shared" ref="FMZ63" si="4391">FMX63-FMZ62</f>
        <v>0</v>
      </c>
      <c r="FNA63" s="957">
        <f t="shared" ref="FNA63" si="4392">FMY63-FNA62</f>
        <v>0</v>
      </c>
      <c r="FNB63" s="957">
        <f t="shared" ref="FNB63" si="4393">FMZ63-FNB62</f>
        <v>0</v>
      </c>
      <c r="FNC63" s="957">
        <f t="shared" ref="FNC63" si="4394">FNA63-FNC62</f>
        <v>0</v>
      </c>
      <c r="FND63" s="957">
        <f t="shared" ref="FND63" si="4395">FNB63-FND62</f>
        <v>0</v>
      </c>
      <c r="FNE63" s="957">
        <f t="shared" ref="FNE63" si="4396">FNC63-FNE62</f>
        <v>0</v>
      </c>
      <c r="FNF63" s="957">
        <f t="shared" ref="FNF63" si="4397">FND63-FNF62</f>
        <v>0</v>
      </c>
      <c r="FNG63" s="957">
        <f t="shared" ref="FNG63" si="4398">FNE63-FNG62</f>
        <v>0</v>
      </c>
      <c r="FNH63" s="957">
        <f t="shared" ref="FNH63" si="4399">FNF63-FNH62</f>
        <v>0</v>
      </c>
      <c r="FNI63" s="957">
        <f t="shared" ref="FNI63" si="4400">FNG63-FNI62</f>
        <v>0</v>
      </c>
      <c r="FNJ63" s="957">
        <f t="shared" ref="FNJ63" si="4401">FNH63-FNJ62</f>
        <v>0</v>
      </c>
      <c r="FNK63" s="957">
        <f t="shared" ref="FNK63" si="4402">FNI63-FNK62</f>
        <v>0</v>
      </c>
      <c r="FNL63" s="957">
        <f t="shared" ref="FNL63" si="4403">FNJ63-FNL62</f>
        <v>0</v>
      </c>
      <c r="FNM63" s="957">
        <f t="shared" ref="FNM63" si="4404">FNK63-FNM62</f>
        <v>0</v>
      </c>
      <c r="FNN63" s="957">
        <f t="shared" ref="FNN63" si="4405">FNL63-FNN62</f>
        <v>0</v>
      </c>
      <c r="FNO63" s="957">
        <f t="shared" ref="FNO63" si="4406">FNM63-FNO62</f>
        <v>0</v>
      </c>
      <c r="FNP63" s="957">
        <f t="shared" ref="FNP63" si="4407">FNN63-FNP62</f>
        <v>0</v>
      </c>
      <c r="FNQ63" s="957">
        <f t="shared" ref="FNQ63" si="4408">FNO63-FNQ62</f>
        <v>0</v>
      </c>
      <c r="FNR63" s="957">
        <f t="shared" ref="FNR63" si="4409">FNP63-FNR62</f>
        <v>0</v>
      </c>
      <c r="FNS63" s="957">
        <f t="shared" ref="FNS63" si="4410">FNQ63-FNS62</f>
        <v>0</v>
      </c>
      <c r="FNT63" s="957">
        <f t="shared" ref="FNT63" si="4411">FNR63-FNT62</f>
        <v>0</v>
      </c>
      <c r="FNU63" s="957">
        <f t="shared" ref="FNU63" si="4412">FNS63-FNU62</f>
        <v>0</v>
      </c>
      <c r="FNV63" s="957">
        <f t="shared" ref="FNV63" si="4413">FNT63-FNV62</f>
        <v>0</v>
      </c>
      <c r="FNW63" s="957">
        <f t="shared" ref="FNW63" si="4414">FNU63-FNW62</f>
        <v>0</v>
      </c>
      <c r="FNX63" s="957">
        <f t="shared" ref="FNX63" si="4415">FNV63-FNX62</f>
        <v>0</v>
      </c>
      <c r="FNY63" s="957">
        <f t="shared" ref="FNY63" si="4416">FNW63-FNY62</f>
        <v>0</v>
      </c>
      <c r="FNZ63" s="957">
        <f t="shared" ref="FNZ63" si="4417">FNX63-FNZ62</f>
        <v>0</v>
      </c>
      <c r="FOA63" s="957">
        <f t="shared" ref="FOA63" si="4418">FNY63-FOA62</f>
        <v>0</v>
      </c>
      <c r="FOB63" s="957">
        <f t="shared" ref="FOB63" si="4419">FNZ63-FOB62</f>
        <v>0</v>
      </c>
      <c r="FOC63" s="957">
        <f t="shared" ref="FOC63" si="4420">FOA63-FOC62</f>
        <v>0</v>
      </c>
      <c r="FOD63" s="957">
        <f t="shared" ref="FOD63" si="4421">FOB63-FOD62</f>
        <v>0</v>
      </c>
      <c r="FOE63" s="957">
        <f t="shared" ref="FOE63" si="4422">FOC63-FOE62</f>
        <v>0</v>
      </c>
      <c r="FOF63" s="957">
        <f t="shared" ref="FOF63" si="4423">FOD63-FOF62</f>
        <v>0</v>
      </c>
      <c r="FOG63" s="957">
        <f t="shared" ref="FOG63" si="4424">FOE63-FOG62</f>
        <v>0</v>
      </c>
      <c r="FOH63" s="957">
        <f t="shared" ref="FOH63" si="4425">FOF63-FOH62</f>
        <v>0</v>
      </c>
      <c r="FOI63" s="957">
        <f t="shared" ref="FOI63" si="4426">FOG63-FOI62</f>
        <v>0</v>
      </c>
      <c r="FOJ63" s="957">
        <f t="shared" ref="FOJ63" si="4427">FOH63-FOJ62</f>
        <v>0</v>
      </c>
      <c r="FOK63" s="957">
        <f t="shared" ref="FOK63" si="4428">FOI63-FOK62</f>
        <v>0</v>
      </c>
      <c r="FOL63" s="957">
        <f t="shared" ref="FOL63" si="4429">FOJ63-FOL62</f>
        <v>0</v>
      </c>
      <c r="FOM63" s="957">
        <f t="shared" ref="FOM63" si="4430">FOK63-FOM62</f>
        <v>0</v>
      </c>
      <c r="FON63" s="957">
        <f t="shared" ref="FON63" si="4431">FOL63-FON62</f>
        <v>0</v>
      </c>
      <c r="FOO63" s="957">
        <f t="shared" ref="FOO63" si="4432">FOM63-FOO62</f>
        <v>0</v>
      </c>
      <c r="FOP63" s="957">
        <f t="shared" ref="FOP63" si="4433">FON63-FOP62</f>
        <v>0</v>
      </c>
      <c r="FOQ63" s="957">
        <f t="shared" ref="FOQ63" si="4434">FOO63-FOQ62</f>
        <v>0</v>
      </c>
      <c r="FOR63" s="957">
        <f t="shared" ref="FOR63" si="4435">FOP63-FOR62</f>
        <v>0</v>
      </c>
      <c r="FOS63" s="957">
        <f t="shared" ref="FOS63" si="4436">FOQ63-FOS62</f>
        <v>0</v>
      </c>
      <c r="FOT63" s="957">
        <f t="shared" ref="FOT63" si="4437">FOR63-FOT62</f>
        <v>0</v>
      </c>
      <c r="FOU63" s="957">
        <f t="shared" ref="FOU63" si="4438">FOS63-FOU62</f>
        <v>0</v>
      </c>
      <c r="FOV63" s="957">
        <f t="shared" ref="FOV63" si="4439">FOT63-FOV62</f>
        <v>0</v>
      </c>
      <c r="FOW63" s="957">
        <f t="shared" ref="FOW63" si="4440">FOU63-FOW62</f>
        <v>0</v>
      </c>
      <c r="FOX63" s="957">
        <f t="shared" ref="FOX63" si="4441">FOV63-FOX62</f>
        <v>0</v>
      </c>
      <c r="FOY63" s="957">
        <f t="shared" ref="FOY63" si="4442">FOW63-FOY62</f>
        <v>0</v>
      </c>
      <c r="FOZ63" s="957">
        <f t="shared" ref="FOZ63" si="4443">FOX63-FOZ62</f>
        <v>0</v>
      </c>
      <c r="FPA63" s="957">
        <f t="shared" ref="FPA63" si="4444">FOY63-FPA62</f>
        <v>0</v>
      </c>
      <c r="FPB63" s="957">
        <f t="shared" ref="FPB63" si="4445">FOZ63-FPB62</f>
        <v>0</v>
      </c>
      <c r="FPC63" s="957">
        <f t="shared" ref="FPC63" si="4446">FPA63-FPC62</f>
        <v>0</v>
      </c>
      <c r="FPD63" s="957">
        <f t="shared" ref="FPD63" si="4447">FPB63-FPD62</f>
        <v>0</v>
      </c>
      <c r="FPE63" s="957">
        <f t="shared" ref="FPE63" si="4448">FPC63-FPE62</f>
        <v>0</v>
      </c>
      <c r="FPF63" s="957">
        <f t="shared" ref="FPF63" si="4449">FPD63-FPF62</f>
        <v>0</v>
      </c>
      <c r="FPG63" s="957">
        <f t="shared" ref="FPG63" si="4450">FPE63-FPG62</f>
        <v>0</v>
      </c>
      <c r="FPH63" s="957">
        <f t="shared" ref="FPH63" si="4451">FPF63-FPH62</f>
        <v>0</v>
      </c>
      <c r="FPI63" s="957">
        <f t="shared" ref="FPI63" si="4452">FPG63-FPI62</f>
        <v>0</v>
      </c>
      <c r="FPJ63" s="957">
        <f t="shared" ref="FPJ63" si="4453">FPH63-FPJ62</f>
        <v>0</v>
      </c>
      <c r="FPK63" s="957">
        <f t="shared" ref="FPK63" si="4454">FPI63-FPK62</f>
        <v>0</v>
      </c>
      <c r="FPL63" s="957">
        <f t="shared" ref="FPL63" si="4455">FPJ63-FPL62</f>
        <v>0</v>
      </c>
      <c r="FPM63" s="957">
        <f t="shared" ref="FPM63" si="4456">FPK63-FPM62</f>
        <v>0</v>
      </c>
      <c r="FPN63" s="957">
        <f t="shared" ref="FPN63" si="4457">FPL63-FPN62</f>
        <v>0</v>
      </c>
      <c r="FPO63" s="957">
        <f t="shared" ref="FPO63" si="4458">FPM63-FPO62</f>
        <v>0</v>
      </c>
      <c r="FPP63" s="957">
        <f t="shared" ref="FPP63" si="4459">FPN63-FPP62</f>
        <v>0</v>
      </c>
      <c r="FPQ63" s="957">
        <f t="shared" ref="FPQ63" si="4460">FPO63-FPQ62</f>
        <v>0</v>
      </c>
      <c r="FPR63" s="957">
        <f t="shared" ref="FPR63" si="4461">FPP63-FPR62</f>
        <v>0</v>
      </c>
      <c r="FPS63" s="957">
        <f t="shared" ref="FPS63" si="4462">FPQ63-FPS62</f>
        <v>0</v>
      </c>
      <c r="FPT63" s="957">
        <f t="shared" ref="FPT63" si="4463">FPR63-FPT62</f>
        <v>0</v>
      </c>
      <c r="FPU63" s="957">
        <f t="shared" ref="FPU63" si="4464">FPS63-FPU62</f>
        <v>0</v>
      </c>
      <c r="FPV63" s="957">
        <f t="shared" ref="FPV63" si="4465">FPT63-FPV62</f>
        <v>0</v>
      </c>
      <c r="FPW63" s="957">
        <f t="shared" ref="FPW63" si="4466">FPU63-FPW62</f>
        <v>0</v>
      </c>
      <c r="FPX63" s="957">
        <f t="shared" ref="FPX63" si="4467">FPV63-FPX62</f>
        <v>0</v>
      </c>
      <c r="FPY63" s="957">
        <f t="shared" ref="FPY63" si="4468">FPW63-FPY62</f>
        <v>0</v>
      </c>
      <c r="FPZ63" s="957">
        <f t="shared" ref="FPZ63" si="4469">FPX63-FPZ62</f>
        <v>0</v>
      </c>
      <c r="FQA63" s="957">
        <f t="shared" ref="FQA63" si="4470">FPY63-FQA62</f>
        <v>0</v>
      </c>
      <c r="FQB63" s="957">
        <f t="shared" ref="FQB63" si="4471">FPZ63-FQB62</f>
        <v>0</v>
      </c>
      <c r="FQC63" s="957">
        <f t="shared" ref="FQC63" si="4472">FQA63-FQC62</f>
        <v>0</v>
      </c>
      <c r="FQD63" s="957">
        <f t="shared" ref="FQD63" si="4473">FQB63-FQD62</f>
        <v>0</v>
      </c>
      <c r="FQE63" s="957">
        <f t="shared" ref="FQE63" si="4474">FQC63-FQE62</f>
        <v>0</v>
      </c>
      <c r="FQF63" s="957">
        <f t="shared" ref="FQF63" si="4475">FQD63-FQF62</f>
        <v>0</v>
      </c>
      <c r="FQG63" s="957">
        <f t="shared" ref="FQG63" si="4476">FQE63-FQG62</f>
        <v>0</v>
      </c>
      <c r="FQH63" s="957">
        <f t="shared" ref="FQH63" si="4477">FQF63-FQH62</f>
        <v>0</v>
      </c>
      <c r="FQI63" s="957">
        <f t="shared" ref="FQI63" si="4478">FQG63-FQI62</f>
        <v>0</v>
      </c>
      <c r="FQJ63" s="957">
        <f t="shared" ref="FQJ63" si="4479">FQH63-FQJ62</f>
        <v>0</v>
      </c>
      <c r="FQK63" s="957">
        <f t="shared" ref="FQK63" si="4480">FQI63-FQK62</f>
        <v>0</v>
      </c>
      <c r="FQL63" s="957">
        <f t="shared" ref="FQL63" si="4481">FQJ63-FQL62</f>
        <v>0</v>
      </c>
      <c r="FQM63" s="957">
        <f t="shared" ref="FQM63" si="4482">FQK63-FQM62</f>
        <v>0</v>
      </c>
      <c r="FQN63" s="957">
        <f t="shared" ref="FQN63" si="4483">FQL63-FQN62</f>
        <v>0</v>
      </c>
      <c r="FQO63" s="957">
        <f t="shared" ref="FQO63" si="4484">FQM63-FQO62</f>
        <v>0</v>
      </c>
      <c r="FQP63" s="957">
        <f t="shared" ref="FQP63" si="4485">FQN63-FQP62</f>
        <v>0</v>
      </c>
      <c r="FQQ63" s="957">
        <f t="shared" ref="FQQ63" si="4486">FQO63-FQQ62</f>
        <v>0</v>
      </c>
      <c r="FQR63" s="957">
        <f t="shared" ref="FQR63" si="4487">FQP63-FQR62</f>
        <v>0</v>
      </c>
      <c r="FQS63" s="957">
        <f t="shared" ref="FQS63" si="4488">FQQ63-FQS62</f>
        <v>0</v>
      </c>
      <c r="FQT63" s="957">
        <f t="shared" ref="FQT63" si="4489">FQR63-FQT62</f>
        <v>0</v>
      </c>
      <c r="FQU63" s="957">
        <f t="shared" ref="FQU63" si="4490">FQS63-FQU62</f>
        <v>0</v>
      </c>
      <c r="FQV63" s="957">
        <f t="shared" ref="FQV63" si="4491">FQT63-FQV62</f>
        <v>0</v>
      </c>
      <c r="FQW63" s="957">
        <f t="shared" ref="FQW63" si="4492">FQU63-FQW62</f>
        <v>0</v>
      </c>
      <c r="FQX63" s="957">
        <f t="shared" ref="FQX63" si="4493">FQV63-FQX62</f>
        <v>0</v>
      </c>
      <c r="FQY63" s="957">
        <f t="shared" ref="FQY63" si="4494">FQW63-FQY62</f>
        <v>0</v>
      </c>
      <c r="FQZ63" s="957">
        <f t="shared" ref="FQZ63" si="4495">FQX63-FQZ62</f>
        <v>0</v>
      </c>
      <c r="FRA63" s="957">
        <f t="shared" ref="FRA63" si="4496">FQY63-FRA62</f>
        <v>0</v>
      </c>
      <c r="FRB63" s="957">
        <f t="shared" ref="FRB63" si="4497">FQZ63-FRB62</f>
        <v>0</v>
      </c>
      <c r="FRC63" s="957">
        <f t="shared" ref="FRC63" si="4498">FRA63-FRC62</f>
        <v>0</v>
      </c>
      <c r="FRD63" s="957">
        <f t="shared" ref="FRD63" si="4499">FRB63-FRD62</f>
        <v>0</v>
      </c>
      <c r="FRE63" s="957">
        <f t="shared" ref="FRE63" si="4500">FRC63-FRE62</f>
        <v>0</v>
      </c>
      <c r="FRF63" s="957">
        <f t="shared" ref="FRF63" si="4501">FRD63-FRF62</f>
        <v>0</v>
      </c>
      <c r="FRG63" s="957">
        <f t="shared" ref="FRG63" si="4502">FRE63-FRG62</f>
        <v>0</v>
      </c>
      <c r="FRH63" s="957">
        <f t="shared" ref="FRH63" si="4503">FRF63-FRH62</f>
        <v>0</v>
      </c>
      <c r="FRI63" s="957">
        <f t="shared" ref="FRI63" si="4504">FRG63-FRI62</f>
        <v>0</v>
      </c>
      <c r="FRJ63" s="957">
        <f t="shared" ref="FRJ63" si="4505">FRH63-FRJ62</f>
        <v>0</v>
      </c>
      <c r="FRK63" s="957">
        <f t="shared" ref="FRK63" si="4506">FRI63-FRK62</f>
        <v>0</v>
      </c>
      <c r="FRL63" s="957">
        <f t="shared" ref="FRL63" si="4507">FRJ63-FRL62</f>
        <v>0</v>
      </c>
      <c r="FRM63" s="957">
        <f t="shared" ref="FRM63" si="4508">FRK63-FRM62</f>
        <v>0</v>
      </c>
      <c r="FRN63" s="957">
        <f t="shared" ref="FRN63" si="4509">FRL63-FRN62</f>
        <v>0</v>
      </c>
      <c r="FRO63" s="957">
        <f t="shared" ref="FRO63" si="4510">FRM63-FRO62</f>
        <v>0</v>
      </c>
      <c r="FRP63" s="957">
        <f t="shared" ref="FRP63" si="4511">FRN63-FRP62</f>
        <v>0</v>
      </c>
      <c r="FRQ63" s="957">
        <f t="shared" ref="FRQ63" si="4512">FRO63-FRQ62</f>
        <v>0</v>
      </c>
      <c r="FRR63" s="957">
        <f t="shared" ref="FRR63" si="4513">FRP63-FRR62</f>
        <v>0</v>
      </c>
      <c r="FRS63" s="957">
        <f t="shared" ref="FRS63" si="4514">FRQ63-FRS62</f>
        <v>0</v>
      </c>
      <c r="FRT63" s="957">
        <f t="shared" ref="FRT63" si="4515">FRR63-FRT62</f>
        <v>0</v>
      </c>
      <c r="FRU63" s="957">
        <f t="shared" ref="FRU63" si="4516">FRS63-FRU62</f>
        <v>0</v>
      </c>
      <c r="FRV63" s="957">
        <f t="shared" ref="FRV63" si="4517">FRT63-FRV62</f>
        <v>0</v>
      </c>
      <c r="FRW63" s="957">
        <f t="shared" ref="FRW63" si="4518">FRU63-FRW62</f>
        <v>0</v>
      </c>
      <c r="FRX63" s="957">
        <f t="shared" ref="FRX63" si="4519">FRV63-FRX62</f>
        <v>0</v>
      </c>
      <c r="FRY63" s="957">
        <f t="shared" ref="FRY63" si="4520">FRW63-FRY62</f>
        <v>0</v>
      </c>
      <c r="FRZ63" s="957">
        <f t="shared" ref="FRZ63" si="4521">FRX63-FRZ62</f>
        <v>0</v>
      </c>
      <c r="FSA63" s="957">
        <f t="shared" ref="FSA63" si="4522">FRY63-FSA62</f>
        <v>0</v>
      </c>
      <c r="FSB63" s="957">
        <f t="shared" ref="FSB63" si="4523">FRZ63-FSB62</f>
        <v>0</v>
      </c>
      <c r="FSC63" s="957">
        <f t="shared" ref="FSC63" si="4524">FSA63-FSC62</f>
        <v>0</v>
      </c>
      <c r="FSD63" s="957">
        <f t="shared" ref="FSD63" si="4525">FSB63-FSD62</f>
        <v>0</v>
      </c>
      <c r="FSE63" s="957">
        <f t="shared" ref="FSE63" si="4526">FSC63-FSE62</f>
        <v>0</v>
      </c>
      <c r="FSF63" s="957">
        <f t="shared" ref="FSF63" si="4527">FSD63-FSF62</f>
        <v>0</v>
      </c>
      <c r="FSG63" s="957">
        <f t="shared" ref="FSG63" si="4528">FSE63-FSG62</f>
        <v>0</v>
      </c>
      <c r="FSH63" s="957">
        <f t="shared" ref="FSH63" si="4529">FSF63-FSH62</f>
        <v>0</v>
      </c>
      <c r="FSI63" s="957">
        <f t="shared" ref="FSI63" si="4530">FSG63-FSI62</f>
        <v>0</v>
      </c>
      <c r="FSJ63" s="957">
        <f t="shared" ref="FSJ63" si="4531">FSH63-FSJ62</f>
        <v>0</v>
      </c>
      <c r="FSK63" s="957">
        <f t="shared" ref="FSK63" si="4532">FSI63-FSK62</f>
        <v>0</v>
      </c>
      <c r="FSL63" s="957">
        <f t="shared" ref="FSL63" si="4533">FSJ63-FSL62</f>
        <v>0</v>
      </c>
      <c r="FSM63" s="957">
        <f t="shared" ref="FSM63" si="4534">FSK63-FSM62</f>
        <v>0</v>
      </c>
      <c r="FSN63" s="957">
        <f t="shared" ref="FSN63" si="4535">FSL63-FSN62</f>
        <v>0</v>
      </c>
      <c r="FSO63" s="957">
        <f t="shared" ref="FSO63" si="4536">FSM63-FSO62</f>
        <v>0</v>
      </c>
      <c r="FSP63" s="957">
        <f t="shared" ref="FSP63" si="4537">FSN63-FSP62</f>
        <v>0</v>
      </c>
      <c r="FSQ63" s="957">
        <f t="shared" ref="FSQ63" si="4538">FSO63-FSQ62</f>
        <v>0</v>
      </c>
      <c r="FSR63" s="957">
        <f t="shared" ref="FSR63" si="4539">FSP63-FSR62</f>
        <v>0</v>
      </c>
      <c r="FSS63" s="957">
        <f t="shared" ref="FSS63" si="4540">FSQ63-FSS62</f>
        <v>0</v>
      </c>
      <c r="FST63" s="957">
        <f t="shared" ref="FST63" si="4541">FSR63-FST62</f>
        <v>0</v>
      </c>
      <c r="FSU63" s="957">
        <f t="shared" ref="FSU63" si="4542">FSS63-FSU62</f>
        <v>0</v>
      </c>
      <c r="FSV63" s="957">
        <f t="shared" ref="FSV63" si="4543">FST63-FSV62</f>
        <v>0</v>
      </c>
      <c r="FSW63" s="957">
        <f t="shared" ref="FSW63" si="4544">FSU63-FSW62</f>
        <v>0</v>
      </c>
      <c r="FSX63" s="957">
        <f t="shared" ref="FSX63" si="4545">FSV63-FSX62</f>
        <v>0</v>
      </c>
      <c r="FSY63" s="957">
        <f t="shared" ref="FSY63" si="4546">FSW63-FSY62</f>
        <v>0</v>
      </c>
      <c r="FSZ63" s="957">
        <f t="shared" ref="FSZ63" si="4547">FSX63-FSZ62</f>
        <v>0</v>
      </c>
      <c r="FTA63" s="957">
        <f t="shared" ref="FTA63" si="4548">FSY63-FTA62</f>
        <v>0</v>
      </c>
      <c r="FTB63" s="957">
        <f t="shared" ref="FTB63" si="4549">FSZ63-FTB62</f>
        <v>0</v>
      </c>
      <c r="FTC63" s="957">
        <f t="shared" ref="FTC63" si="4550">FTA63-FTC62</f>
        <v>0</v>
      </c>
      <c r="FTD63" s="957">
        <f t="shared" ref="FTD63" si="4551">FTB63-FTD62</f>
        <v>0</v>
      </c>
      <c r="FTE63" s="957">
        <f t="shared" ref="FTE63" si="4552">FTC63-FTE62</f>
        <v>0</v>
      </c>
      <c r="FTF63" s="957">
        <f t="shared" ref="FTF63" si="4553">FTD63-FTF62</f>
        <v>0</v>
      </c>
      <c r="FTG63" s="957">
        <f t="shared" ref="FTG63" si="4554">FTE63-FTG62</f>
        <v>0</v>
      </c>
      <c r="FTH63" s="957">
        <f t="shared" ref="FTH63" si="4555">FTF63-FTH62</f>
        <v>0</v>
      </c>
      <c r="FTI63" s="957">
        <f t="shared" ref="FTI63" si="4556">FTG63-FTI62</f>
        <v>0</v>
      </c>
      <c r="FTJ63" s="957">
        <f t="shared" ref="FTJ63" si="4557">FTH63-FTJ62</f>
        <v>0</v>
      </c>
      <c r="FTK63" s="957">
        <f t="shared" ref="FTK63" si="4558">FTI63-FTK62</f>
        <v>0</v>
      </c>
      <c r="FTL63" s="957">
        <f t="shared" ref="FTL63" si="4559">FTJ63-FTL62</f>
        <v>0</v>
      </c>
      <c r="FTM63" s="957">
        <f t="shared" ref="FTM63" si="4560">FTK63-FTM62</f>
        <v>0</v>
      </c>
      <c r="FTN63" s="957">
        <f t="shared" ref="FTN63" si="4561">FTL63-FTN62</f>
        <v>0</v>
      </c>
      <c r="FTO63" s="957">
        <f t="shared" ref="FTO63" si="4562">FTM63-FTO62</f>
        <v>0</v>
      </c>
      <c r="FTP63" s="957">
        <f t="shared" ref="FTP63" si="4563">FTN63-FTP62</f>
        <v>0</v>
      </c>
      <c r="FTQ63" s="957">
        <f t="shared" ref="FTQ63" si="4564">FTO63-FTQ62</f>
        <v>0</v>
      </c>
      <c r="FTR63" s="957">
        <f t="shared" ref="FTR63" si="4565">FTP63-FTR62</f>
        <v>0</v>
      </c>
      <c r="FTS63" s="957">
        <f t="shared" ref="FTS63" si="4566">FTQ63-FTS62</f>
        <v>0</v>
      </c>
      <c r="FTT63" s="957">
        <f t="shared" ref="FTT63" si="4567">FTR63-FTT62</f>
        <v>0</v>
      </c>
      <c r="FTU63" s="957">
        <f t="shared" ref="FTU63" si="4568">FTS63-FTU62</f>
        <v>0</v>
      </c>
      <c r="FTV63" s="957">
        <f t="shared" ref="FTV63" si="4569">FTT63-FTV62</f>
        <v>0</v>
      </c>
      <c r="FTW63" s="957">
        <f t="shared" ref="FTW63" si="4570">FTU63-FTW62</f>
        <v>0</v>
      </c>
      <c r="FTX63" s="957">
        <f t="shared" ref="FTX63" si="4571">FTV63-FTX62</f>
        <v>0</v>
      </c>
      <c r="FTY63" s="957">
        <f t="shared" ref="FTY63" si="4572">FTW63-FTY62</f>
        <v>0</v>
      </c>
      <c r="FTZ63" s="957">
        <f t="shared" ref="FTZ63" si="4573">FTX63-FTZ62</f>
        <v>0</v>
      </c>
      <c r="FUA63" s="957">
        <f t="shared" ref="FUA63" si="4574">FTY63-FUA62</f>
        <v>0</v>
      </c>
      <c r="FUB63" s="957">
        <f t="shared" ref="FUB63" si="4575">FTZ63-FUB62</f>
        <v>0</v>
      </c>
      <c r="FUC63" s="957">
        <f t="shared" ref="FUC63" si="4576">FUA63-FUC62</f>
        <v>0</v>
      </c>
      <c r="FUD63" s="957">
        <f t="shared" ref="FUD63" si="4577">FUB63-FUD62</f>
        <v>0</v>
      </c>
      <c r="FUE63" s="957">
        <f t="shared" ref="FUE63" si="4578">FUC63-FUE62</f>
        <v>0</v>
      </c>
      <c r="FUF63" s="957">
        <f t="shared" ref="FUF63" si="4579">FUD63-FUF62</f>
        <v>0</v>
      </c>
      <c r="FUG63" s="957">
        <f t="shared" ref="FUG63" si="4580">FUE63-FUG62</f>
        <v>0</v>
      </c>
      <c r="FUH63" s="957">
        <f t="shared" ref="FUH63" si="4581">FUF63-FUH62</f>
        <v>0</v>
      </c>
      <c r="FUI63" s="957">
        <f t="shared" ref="FUI63" si="4582">FUG63-FUI62</f>
        <v>0</v>
      </c>
      <c r="FUJ63" s="957">
        <f t="shared" ref="FUJ63" si="4583">FUH63-FUJ62</f>
        <v>0</v>
      </c>
      <c r="FUK63" s="957">
        <f t="shared" ref="FUK63" si="4584">FUI63-FUK62</f>
        <v>0</v>
      </c>
      <c r="FUL63" s="957">
        <f t="shared" ref="FUL63" si="4585">FUJ63-FUL62</f>
        <v>0</v>
      </c>
      <c r="FUM63" s="957">
        <f t="shared" ref="FUM63" si="4586">FUK63-FUM62</f>
        <v>0</v>
      </c>
      <c r="FUN63" s="957">
        <f t="shared" ref="FUN63" si="4587">FUL63-FUN62</f>
        <v>0</v>
      </c>
      <c r="FUO63" s="957">
        <f t="shared" ref="FUO63" si="4588">FUM63-FUO62</f>
        <v>0</v>
      </c>
      <c r="FUP63" s="957">
        <f t="shared" ref="FUP63" si="4589">FUN63-FUP62</f>
        <v>0</v>
      </c>
      <c r="FUQ63" s="957">
        <f t="shared" ref="FUQ63" si="4590">FUO63-FUQ62</f>
        <v>0</v>
      </c>
      <c r="FUR63" s="957">
        <f t="shared" ref="FUR63" si="4591">FUP63-FUR62</f>
        <v>0</v>
      </c>
      <c r="FUS63" s="957">
        <f t="shared" ref="FUS63" si="4592">FUQ63-FUS62</f>
        <v>0</v>
      </c>
      <c r="FUT63" s="957">
        <f t="shared" ref="FUT63" si="4593">FUR63-FUT62</f>
        <v>0</v>
      </c>
      <c r="FUU63" s="957">
        <f t="shared" ref="FUU63" si="4594">FUS63-FUU62</f>
        <v>0</v>
      </c>
      <c r="FUV63" s="957">
        <f t="shared" ref="FUV63" si="4595">FUT63-FUV62</f>
        <v>0</v>
      </c>
      <c r="FUW63" s="957">
        <f t="shared" ref="FUW63" si="4596">FUU63-FUW62</f>
        <v>0</v>
      </c>
      <c r="FUX63" s="957">
        <f t="shared" ref="FUX63" si="4597">FUV63-FUX62</f>
        <v>0</v>
      </c>
      <c r="FUY63" s="957">
        <f t="shared" ref="FUY63" si="4598">FUW63-FUY62</f>
        <v>0</v>
      </c>
      <c r="FUZ63" s="957">
        <f t="shared" ref="FUZ63" si="4599">FUX63-FUZ62</f>
        <v>0</v>
      </c>
      <c r="FVA63" s="957">
        <f t="shared" ref="FVA63" si="4600">FUY63-FVA62</f>
        <v>0</v>
      </c>
      <c r="FVB63" s="957">
        <f t="shared" ref="FVB63" si="4601">FUZ63-FVB62</f>
        <v>0</v>
      </c>
      <c r="FVC63" s="957">
        <f t="shared" ref="FVC63" si="4602">FVA63-FVC62</f>
        <v>0</v>
      </c>
      <c r="FVD63" s="957">
        <f t="shared" ref="FVD63" si="4603">FVB63-FVD62</f>
        <v>0</v>
      </c>
      <c r="FVE63" s="957">
        <f t="shared" ref="FVE63" si="4604">FVC63-FVE62</f>
        <v>0</v>
      </c>
      <c r="FVF63" s="957">
        <f t="shared" ref="FVF63" si="4605">FVD63-FVF62</f>
        <v>0</v>
      </c>
      <c r="FVG63" s="957">
        <f t="shared" ref="FVG63" si="4606">FVE63-FVG62</f>
        <v>0</v>
      </c>
      <c r="FVH63" s="957">
        <f t="shared" ref="FVH63" si="4607">FVF63-FVH62</f>
        <v>0</v>
      </c>
      <c r="FVI63" s="957">
        <f t="shared" ref="FVI63" si="4608">FVG63-FVI62</f>
        <v>0</v>
      </c>
      <c r="FVJ63" s="957">
        <f t="shared" ref="FVJ63" si="4609">FVH63-FVJ62</f>
        <v>0</v>
      </c>
      <c r="FVK63" s="957">
        <f t="shared" ref="FVK63" si="4610">FVI63-FVK62</f>
        <v>0</v>
      </c>
      <c r="FVL63" s="957">
        <f t="shared" ref="FVL63" si="4611">FVJ63-FVL62</f>
        <v>0</v>
      </c>
      <c r="FVM63" s="957">
        <f t="shared" ref="FVM63" si="4612">FVK63-FVM62</f>
        <v>0</v>
      </c>
      <c r="FVN63" s="957">
        <f t="shared" ref="FVN63" si="4613">FVL63-FVN62</f>
        <v>0</v>
      </c>
      <c r="FVO63" s="957">
        <f t="shared" ref="FVO63" si="4614">FVM63-FVO62</f>
        <v>0</v>
      </c>
      <c r="FVP63" s="957">
        <f t="shared" ref="FVP63" si="4615">FVN63-FVP62</f>
        <v>0</v>
      </c>
      <c r="FVQ63" s="957">
        <f t="shared" ref="FVQ63" si="4616">FVO63-FVQ62</f>
        <v>0</v>
      </c>
      <c r="FVR63" s="957">
        <f t="shared" ref="FVR63" si="4617">FVP63-FVR62</f>
        <v>0</v>
      </c>
      <c r="FVS63" s="957">
        <f t="shared" ref="FVS63" si="4618">FVQ63-FVS62</f>
        <v>0</v>
      </c>
      <c r="FVT63" s="957">
        <f t="shared" ref="FVT63" si="4619">FVR63-FVT62</f>
        <v>0</v>
      </c>
      <c r="FVU63" s="957">
        <f t="shared" ref="FVU63" si="4620">FVS63-FVU62</f>
        <v>0</v>
      </c>
      <c r="FVV63" s="957">
        <f t="shared" ref="FVV63" si="4621">FVT63-FVV62</f>
        <v>0</v>
      </c>
      <c r="FVW63" s="957">
        <f t="shared" ref="FVW63" si="4622">FVU63-FVW62</f>
        <v>0</v>
      </c>
      <c r="FVX63" s="957">
        <f t="shared" ref="FVX63" si="4623">FVV63-FVX62</f>
        <v>0</v>
      </c>
      <c r="FVY63" s="957">
        <f t="shared" ref="FVY63" si="4624">FVW63-FVY62</f>
        <v>0</v>
      </c>
      <c r="FVZ63" s="957">
        <f t="shared" ref="FVZ63" si="4625">FVX63-FVZ62</f>
        <v>0</v>
      </c>
      <c r="FWA63" s="957">
        <f t="shared" ref="FWA63" si="4626">FVY63-FWA62</f>
        <v>0</v>
      </c>
      <c r="FWB63" s="957">
        <f t="shared" ref="FWB63" si="4627">FVZ63-FWB62</f>
        <v>0</v>
      </c>
      <c r="FWC63" s="957">
        <f t="shared" ref="FWC63" si="4628">FWA63-FWC62</f>
        <v>0</v>
      </c>
      <c r="FWD63" s="957">
        <f t="shared" ref="FWD63" si="4629">FWB63-FWD62</f>
        <v>0</v>
      </c>
      <c r="FWE63" s="957">
        <f t="shared" ref="FWE63" si="4630">FWC63-FWE62</f>
        <v>0</v>
      </c>
      <c r="FWF63" s="957">
        <f t="shared" ref="FWF63" si="4631">FWD63-FWF62</f>
        <v>0</v>
      </c>
      <c r="FWG63" s="957">
        <f t="shared" ref="FWG63" si="4632">FWE63-FWG62</f>
        <v>0</v>
      </c>
      <c r="FWH63" s="957">
        <f t="shared" ref="FWH63" si="4633">FWF63-FWH62</f>
        <v>0</v>
      </c>
      <c r="FWI63" s="957">
        <f t="shared" ref="FWI63" si="4634">FWG63-FWI62</f>
        <v>0</v>
      </c>
      <c r="FWJ63" s="957">
        <f t="shared" ref="FWJ63" si="4635">FWH63-FWJ62</f>
        <v>0</v>
      </c>
      <c r="FWK63" s="957">
        <f t="shared" ref="FWK63" si="4636">FWI63-FWK62</f>
        <v>0</v>
      </c>
      <c r="FWL63" s="957">
        <f t="shared" ref="FWL63" si="4637">FWJ63-FWL62</f>
        <v>0</v>
      </c>
      <c r="FWM63" s="957">
        <f t="shared" ref="FWM63" si="4638">FWK63-FWM62</f>
        <v>0</v>
      </c>
      <c r="FWN63" s="957">
        <f t="shared" ref="FWN63" si="4639">FWL63-FWN62</f>
        <v>0</v>
      </c>
      <c r="FWO63" s="957">
        <f t="shared" ref="FWO63" si="4640">FWM63-FWO62</f>
        <v>0</v>
      </c>
      <c r="FWP63" s="957">
        <f t="shared" ref="FWP63" si="4641">FWN63-FWP62</f>
        <v>0</v>
      </c>
      <c r="FWQ63" s="957">
        <f t="shared" ref="FWQ63" si="4642">FWO63-FWQ62</f>
        <v>0</v>
      </c>
      <c r="FWR63" s="957">
        <f t="shared" ref="FWR63" si="4643">FWP63-FWR62</f>
        <v>0</v>
      </c>
      <c r="FWS63" s="957">
        <f t="shared" ref="FWS63" si="4644">FWQ63-FWS62</f>
        <v>0</v>
      </c>
      <c r="FWT63" s="957">
        <f t="shared" ref="FWT63" si="4645">FWR63-FWT62</f>
        <v>0</v>
      </c>
      <c r="FWU63" s="957">
        <f t="shared" ref="FWU63" si="4646">FWS63-FWU62</f>
        <v>0</v>
      </c>
      <c r="FWV63" s="957">
        <f t="shared" ref="FWV63" si="4647">FWT63-FWV62</f>
        <v>0</v>
      </c>
      <c r="FWW63" s="957">
        <f t="shared" ref="FWW63" si="4648">FWU63-FWW62</f>
        <v>0</v>
      </c>
      <c r="FWX63" s="957">
        <f t="shared" ref="FWX63" si="4649">FWV63-FWX62</f>
        <v>0</v>
      </c>
      <c r="FWY63" s="957">
        <f t="shared" ref="FWY63" si="4650">FWW63-FWY62</f>
        <v>0</v>
      </c>
      <c r="FWZ63" s="957">
        <f t="shared" ref="FWZ63" si="4651">FWX63-FWZ62</f>
        <v>0</v>
      </c>
      <c r="FXA63" s="957">
        <f t="shared" ref="FXA63" si="4652">FWY63-FXA62</f>
        <v>0</v>
      </c>
      <c r="FXB63" s="957">
        <f t="shared" ref="FXB63" si="4653">FWZ63-FXB62</f>
        <v>0</v>
      </c>
      <c r="FXC63" s="957">
        <f t="shared" ref="FXC63" si="4654">FXA63-FXC62</f>
        <v>0</v>
      </c>
      <c r="FXD63" s="957">
        <f t="shared" ref="FXD63" si="4655">FXB63-FXD62</f>
        <v>0</v>
      </c>
      <c r="FXE63" s="957">
        <f t="shared" ref="FXE63" si="4656">FXC63-FXE62</f>
        <v>0</v>
      </c>
      <c r="FXF63" s="957">
        <f t="shared" ref="FXF63" si="4657">FXD63-FXF62</f>
        <v>0</v>
      </c>
      <c r="FXG63" s="957">
        <f t="shared" ref="FXG63" si="4658">FXE63-FXG62</f>
        <v>0</v>
      </c>
      <c r="FXH63" s="957">
        <f t="shared" ref="FXH63" si="4659">FXF63-FXH62</f>
        <v>0</v>
      </c>
      <c r="FXI63" s="957">
        <f t="shared" ref="FXI63" si="4660">FXG63-FXI62</f>
        <v>0</v>
      </c>
      <c r="FXJ63" s="957">
        <f t="shared" ref="FXJ63" si="4661">FXH63-FXJ62</f>
        <v>0</v>
      </c>
      <c r="FXK63" s="957">
        <f t="shared" ref="FXK63" si="4662">FXI63-FXK62</f>
        <v>0</v>
      </c>
      <c r="FXL63" s="957">
        <f t="shared" ref="FXL63" si="4663">FXJ63-FXL62</f>
        <v>0</v>
      </c>
      <c r="FXM63" s="957">
        <f t="shared" ref="FXM63" si="4664">FXK63-FXM62</f>
        <v>0</v>
      </c>
      <c r="FXN63" s="957">
        <f t="shared" ref="FXN63" si="4665">FXL63-FXN62</f>
        <v>0</v>
      </c>
      <c r="FXO63" s="957">
        <f t="shared" ref="FXO63" si="4666">FXM63-FXO62</f>
        <v>0</v>
      </c>
      <c r="FXP63" s="957">
        <f t="shared" ref="FXP63" si="4667">FXN63-FXP62</f>
        <v>0</v>
      </c>
      <c r="FXQ63" s="957">
        <f t="shared" ref="FXQ63" si="4668">FXO63-FXQ62</f>
        <v>0</v>
      </c>
      <c r="FXR63" s="957">
        <f t="shared" ref="FXR63" si="4669">FXP63-FXR62</f>
        <v>0</v>
      </c>
      <c r="FXS63" s="957">
        <f t="shared" ref="FXS63" si="4670">FXQ63-FXS62</f>
        <v>0</v>
      </c>
      <c r="FXT63" s="957">
        <f t="shared" ref="FXT63" si="4671">FXR63-FXT62</f>
        <v>0</v>
      </c>
      <c r="FXU63" s="957">
        <f t="shared" ref="FXU63" si="4672">FXS63-FXU62</f>
        <v>0</v>
      </c>
      <c r="FXV63" s="957">
        <f t="shared" ref="FXV63" si="4673">FXT63-FXV62</f>
        <v>0</v>
      </c>
      <c r="FXW63" s="957">
        <f t="shared" ref="FXW63" si="4674">FXU63-FXW62</f>
        <v>0</v>
      </c>
      <c r="FXX63" s="957">
        <f t="shared" ref="FXX63" si="4675">FXV63-FXX62</f>
        <v>0</v>
      </c>
      <c r="FXY63" s="957">
        <f t="shared" ref="FXY63" si="4676">FXW63-FXY62</f>
        <v>0</v>
      </c>
      <c r="FXZ63" s="957">
        <f t="shared" ref="FXZ63" si="4677">FXX63-FXZ62</f>
        <v>0</v>
      </c>
      <c r="FYA63" s="957">
        <f t="shared" ref="FYA63" si="4678">FXY63-FYA62</f>
        <v>0</v>
      </c>
      <c r="FYB63" s="957">
        <f t="shared" ref="FYB63" si="4679">FXZ63-FYB62</f>
        <v>0</v>
      </c>
      <c r="FYC63" s="957">
        <f t="shared" ref="FYC63" si="4680">FYA63-FYC62</f>
        <v>0</v>
      </c>
      <c r="FYD63" s="957">
        <f t="shared" ref="FYD63" si="4681">FYB63-FYD62</f>
        <v>0</v>
      </c>
      <c r="FYE63" s="957">
        <f t="shared" ref="FYE63" si="4682">FYC63-FYE62</f>
        <v>0</v>
      </c>
      <c r="FYF63" s="957">
        <f t="shared" ref="FYF63" si="4683">FYD63-FYF62</f>
        <v>0</v>
      </c>
      <c r="FYG63" s="957">
        <f t="shared" ref="FYG63" si="4684">FYE63-FYG62</f>
        <v>0</v>
      </c>
      <c r="FYH63" s="957">
        <f t="shared" ref="FYH63" si="4685">FYF63-FYH62</f>
        <v>0</v>
      </c>
      <c r="FYI63" s="957">
        <f t="shared" ref="FYI63" si="4686">FYG63-FYI62</f>
        <v>0</v>
      </c>
      <c r="FYJ63" s="957">
        <f t="shared" ref="FYJ63" si="4687">FYH63-FYJ62</f>
        <v>0</v>
      </c>
      <c r="FYK63" s="957">
        <f t="shared" ref="FYK63" si="4688">FYI63-FYK62</f>
        <v>0</v>
      </c>
      <c r="FYL63" s="957">
        <f t="shared" ref="FYL63" si="4689">FYJ63-FYL62</f>
        <v>0</v>
      </c>
      <c r="FYM63" s="957">
        <f t="shared" ref="FYM63" si="4690">FYK63-FYM62</f>
        <v>0</v>
      </c>
      <c r="FYN63" s="957">
        <f t="shared" ref="FYN63" si="4691">FYL63-FYN62</f>
        <v>0</v>
      </c>
      <c r="FYO63" s="957">
        <f t="shared" ref="FYO63" si="4692">FYM63-FYO62</f>
        <v>0</v>
      </c>
      <c r="FYP63" s="957">
        <f t="shared" ref="FYP63" si="4693">FYN63-FYP62</f>
        <v>0</v>
      </c>
      <c r="FYQ63" s="957">
        <f t="shared" ref="FYQ63" si="4694">FYO63-FYQ62</f>
        <v>0</v>
      </c>
      <c r="FYR63" s="957">
        <f t="shared" ref="FYR63" si="4695">FYP63-FYR62</f>
        <v>0</v>
      </c>
      <c r="FYS63" s="957">
        <f t="shared" ref="FYS63" si="4696">FYQ63-FYS62</f>
        <v>0</v>
      </c>
      <c r="FYT63" s="957">
        <f t="shared" ref="FYT63" si="4697">FYR63-FYT62</f>
        <v>0</v>
      </c>
      <c r="FYU63" s="957">
        <f t="shared" ref="FYU63" si="4698">FYS63-FYU62</f>
        <v>0</v>
      </c>
      <c r="FYV63" s="957">
        <f t="shared" ref="FYV63" si="4699">FYT63-FYV62</f>
        <v>0</v>
      </c>
      <c r="FYW63" s="957">
        <f t="shared" ref="FYW63" si="4700">FYU63-FYW62</f>
        <v>0</v>
      </c>
      <c r="FYX63" s="957">
        <f t="shared" ref="FYX63" si="4701">FYV63-FYX62</f>
        <v>0</v>
      </c>
      <c r="FYY63" s="957">
        <f t="shared" ref="FYY63" si="4702">FYW63-FYY62</f>
        <v>0</v>
      </c>
      <c r="FYZ63" s="957">
        <f t="shared" ref="FYZ63" si="4703">FYX63-FYZ62</f>
        <v>0</v>
      </c>
      <c r="FZA63" s="957">
        <f t="shared" ref="FZA63" si="4704">FYY63-FZA62</f>
        <v>0</v>
      </c>
      <c r="FZB63" s="957">
        <f t="shared" ref="FZB63" si="4705">FYZ63-FZB62</f>
        <v>0</v>
      </c>
      <c r="FZC63" s="957">
        <f t="shared" ref="FZC63" si="4706">FZA63-FZC62</f>
        <v>0</v>
      </c>
      <c r="FZD63" s="957">
        <f t="shared" ref="FZD63" si="4707">FZB63-FZD62</f>
        <v>0</v>
      </c>
      <c r="FZE63" s="957">
        <f t="shared" ref="FZE63" si="4708">FZC63-FZE62</f>
        <v>0</v>
      </c>
      <c r="FZF63" s="957">
        <f t="shared" ref="FZF63" si="4709">FZD63-FZF62</f>
        <v>0</v>
      </c>
      <c r="FZG63" s="957">
        <f t="shared" ref="FZG63" si="4710">FZE63-FZG62</f>
        <v>0</v>
      </c>
      <c r="FZH63" s="957">
        <f t="shared" ref="FZH63" si="4711">FZF63-FZH62</f>
        <v>0</v>
      </c>
      <c r="FZI63" s="957">
        <f t="shared" ref="FZI63" si="4712">FZG63-FZI62</f>
        <v>0</v>
      </c>
      <c r="FZJ63" s="957">
        <f t="shared" ref="FZJ63" si="4713">FZH63-FZJ62</f>
        <v>0</v>
      </c>
      <c r="FZK63" s="957">
        <f t="shared" ref="FZK63" si="4714">FZI63-FZK62</f>
        <v>0</v>
      </c>
      <c r="FZL63" s="957">
        <f t="shared" ref="FZL63" si="4715">FZJ63-FZL62</f>
        <v>0</v>
      </c>
      <c r="FZM63" s="957">
        <f t="shared" ref="FZM63" si="4716">FZK63-FZM62</f>
        <v>0</v>
      </c>
      <c r="FZN63" s="957">
        <f t="shared" ref="FZN63" si="4717">FZL63-FZN62</f>
        <v>0</v>
      </c>
      <c r="FZO63" s="957">
        <f t="shared" ref="FZO63" si="4718">FZM63-FZO62</f>
        <v>0</v>
      </c>
      <c r="FZP63" s="957">
        <f t="shared" ref="FZP63" si="4719">FZN63-FZP62</f>
        <v>0</v>
      </c>
      <c r="FZQ63" s="957">
        <f t="shared" ref="FZQ63" si="4720">FZO63-FZQ62</f>
        <v>0</v>
      </c>
      <c r="FZR63" s="957">
        <f t="shared" ref="FZR63" si="4721">FZP63-FZR62</f>
        <v>0</v>
      </c>
      <c r="FZS63" s="957">
        <f t="shared" ref="FZS63" si="4722">FZQ63-FZS62</f>
        <v>0</v>
      </c>
      <c r="FZT63" s="957">
        <f t="shared" ref="FZT63" si="4723">FZR63-FZT62</f>
        <v>0</v>
      </c>
      <c r="FZU63" s="957">
        <f t="shared" ref="FZU63" si="4724">FZS63-FZU62</f>
        <v>0</v>
      </c>
      <c r="FZV63" s="957">
        <f t="shared" ref="FZV63" si="4725">FZT63-FZV62</f>
        <v>0</v>
      </c>
      <c r="FZW63" s="957">
        <f t="shared" ref="FZW63" si="4726">FZU63-FZW62</f>
        <v>0</v>
      </c>
      <c r="FZX63" s="957">
        <f t="shared" ref="FZX63" si="4727">FZV63-FZX62</f>
        <v>0</v>
      </c>
      <c r="FZY63" s="957">
        <f t="shared" ref="FZY63" si="4728">FZW63-FZY62</f>
        <v>0</v>
      </c>
      <c r="FZZ63" s="957">
        <f t="shared" ref="FZZ63" si="4729">FZX63-FZZ62</f>
        <v>0</v>
      </c>
      <c r="GAA63" s="957">
        <f t="shared" ref="GAA63" si="4730">FZY63-GAA62</f>
        <v>0</v>
      </c>
      <c r="GAB63" s="957">
        <f t="shared" ref="GAB63" si="4731">FZZ63-GAB62</f>
        <v>0</v>
      </c>
      <c r="GAC63" s="957">
        <f t="shared" ref="GAC63" si="4732">GAA63-GAC62</f>
        <v>0</v>
      </c>
      <c r="GAD63" s="957">
        <f t="shared" ref="GAD63" si="4733">GAB63-GAD62</f>
        <v>0</v>
      </c>
      <c r="GAE63" s="957">
        <f t="shared" ref="GAE63" si="4734">GAC63-GAE62</f>
        <v>0</v>
      </c>
      <c r="GAF63" s="957">
        <f t="shared" ref="GAF63" si="4735">GAD63-GAF62</f>
        <v>0</v>
      </c>
      <c r="GAG63" s="957">
        <f t="shared" ref="GAG63" si="4736">GAE63-GAG62</f>
        <v>0</v>
      </c>
      <c r="GAH63" s="957">
        <f t="shared" ref="GAH63" si="4737">GAF63-GAH62</f>
        <v>0</v>
      </c>
      <c r="GAI63" s="957">
        <f t="shared" ref="GAI63" si="4738">GAG63-GAI62</f>
        <v>0</v>
      </c>
      <c r="GAJ63" s="957">
        <f t="shared" ref="GAJ63" si="4739">GAH63-GAJ62</f>
        <v>0</v>
      </c>
      <c r="GAK63" s="957">
        <f t="shared" ref="GAK63" si="4740">GAI63-GAK62</f>
        <v>0</v>
      </c>
      <c r="GAL63" s="957">
        <f t="shared" ref="GAL63" si="4741">GAJ63-GAL62</f>
        <v>0</v>
      </c>
      <c r="GAM63" s="957">
        <f t="shared" ref="GAM63" si="4742">GAK63-GAM62</f>
        <v>0</v>
      </c>
      <c r="GAN63" s="957">
        <f t="shared" ref="GAN63" si="4743">GAL63-GAN62</f>
        <v>0</v>
      </c>
      <c r="GAO63" s="957">
        <f t="shared" ref="GAO63" si="4744">GAM63-GAO62</f>
        <v>0</v>
      </c>
      <c r="GAP63" s="957">
        <f t="shared" ref="GAP63" si="4745">GAN63-GAP62</f>
        <v>0</v>
      </c>
      <c r="GAQ63" s="957">
        <f t="shared" ref="GAQ63" si="4746">GAO63-GAQ62</f>
        <v>0</v>
      </c>
      <c r="GAR63" s="957">
        <f t="shared" ref="GAR63" si="4747">GAP63-GAR62</f>
        <v>0</v>
      </c>
      <c r="GAS63" s="957">
        <f t="shared" ref="GAS63" si="4748">GAQ63-GAS62</f>
        <v>0</v>
      </c>
      <c r="GAT63" s="957">
        <f t="shared" ref="GAT63" si="4749">GAR63-GAT62</f>
        <v>0</v>
      </c>
      <c r="GAU63" s="957">
        <f t="shared" ref="GAU63" si="4750">GAS63-GAU62</f>
        <v>0</v>
      </c>
      <c r="GAV63" s="957">
        <f t="shared" ref="GAV63" si="4751">GAT63-GAV62</f>
        <v>0</v>
      </c>
      <c r="GAW63" s="957">
        <f t="shared" ref="GAW63" si="4752">GAU63-GAW62</f>
        <v>0</v>
      </c>
      <c r="GAX63" s="957">
        <f t="shared" ref="GAX63" si="4753">GAV63-GAX62</f>
        <v>0</v>
      </c>
      <c r="GAY63" s="957">
        <f t="shared" ref="GAY63" si="4754">GAW63-GAY62</f>
        <v>0</v>
      </c>
      <c r="GAZ63" s="957">
        <f t="shared" ref="GAZ63" si="4755">GAX63-GAZ62</f>
        <v>0</v>
      </c>
      <c r="GBA63" s="957">
        <f t="shared" ref="GBA63" si="4756">GAY63-GBA62</f>
        <v>0</v>
      </c>
      <c r="GBB63" s="957">
        <f t="shared" ref="GBB63" si="4757">GAZ63-GBB62</f>
        <v>0</v>
      </c>
      <c r="GBC63" s="957">
        <f t="shared" ref="GBC63" si="4758">GBA63-GBC62</f>
        <v>0</v>
      </c>
      <c r="GBD63" s="957">
        <f t="shared" ref="GBD63" si="4759">GBB63-GBD62</f>
        <v>0</v>
      </c>
      <c r="GBE63" s="957">
        <f t="shared" ref="GBE63" si="4760">GBC63-GBE62</f>
        <v>0</v>
      </c>
      <c r="GBF63" s="957">
        <f t="shared" ref="GBF63" si="4761">GBD63-GBF62</f>
        <v>0</v>
      </c>
      <c r="GBG63" s="957">
        <f t="shared" ref="GBG63" si="4762">GBE63-GBG62</f>
        <v>0</v>
      </c>
      <c r="GBH63" s="957">
        <f t="shared" ref="GBH63" si="4763">GBF63-GBH62</f>
        <v>0</v>
      </c>
      <c r="GBI63" s="957">
        <f t="shared" ref="GBI63" si="4764">GBG63-GBI62</f>
        <v>0</v>
      </c>
      <c r="GBJ63" s="957">
        <f t="shared" ref="GBJ63" si="4765">GBH63-GBJ62</f>
        <v>0</v>
      </c>
      <c r="GBK63" s="957">
        <f t="shared" ref="GBK63" si="4766">GBI63-GBK62</f>
        <v>0</v>
      </c>
      <c r="GBL63" s="957">
        <f t="shared" ref="GBL63" si="4767">GBJ63-GBL62</f>
        <v>0</v>
      </c>
      <c r="GBM63" s="957">
        <f t="shared" ref="GBM63" si="4768">GBK63-GBM62</f>
        <v>0</v>
      </c>
      <c r="GBN63" s="957">
        <f t="shared" ref="GBN63" si="4769">GBL63-GBN62</f>
        <v>0</v>
      </c>
      <c r="GBO63" s="957">
        <f t="shared" ref="GBO63" si="4770">GBM63-GBO62</f>
        <v>0</v>
      </c>
      <c r="GBP63" s="957">
        <f t="shared" ref="GBP63" si="4771">GBN63-GBP62</f>
        <v>0</v>
      </c>
      <c r="GBQ63" s="957">
        <f t="shared" ref="GBQ63" si="4772">GBO63-GBQ62</f>
        <v>0</v>
      </c>
      <c r="GBR63" s="957">
        <f t="shared" ref="GBR63" si="4773">GBP63-GBR62</f>
        <v>0</v>
      </c>
      <c r="GBS63" s="957">
        <f t="shared" ref="GBS63" si="4774">GBQ63-GBS62</f>
        <v>0</v>
      </c>
      <c r="GBT63" s="957">
        <f t="shared" ref="GBT63" si="4775">GBR63-GBT62</f>
        <v>0</v>
      </c>
      <c r="GBU63" s="957">
        <f t="shared" ref="GBU63" si="4776">GBS63-GBU62</f>
        <v>0</v>
      </c>
      <c r="GBV63" s="957">
        <f t="shared" ref="GBV63" si="4777">GBT63-GBV62</f>
        <v>0</v>
      </c>
      <c r="GBW63" s="957">
        <f t="shared" ref="GBW63" si="4778">GBU63-GBW62</f>
        <v>0</v>
      </c>
      <c r="GBX63" s="957">
        <f t="shared" ref="GBX63" si="4779">GBV63-GBX62</f>
        <v>0</v>
      </c>
      <c r="GBY63" s="957">
        <f t="shared" ref="GBY63" si="4780">GBW63-GBY62</f>
        <v>0</v>
      </c>
      <c r="GBZ63" s="957">
        <f t="shared" ref="GBZ63" si="4781">GBX63-GBZ62</f>
        <v>0</v>
      </c>
      <c r="GCA63" s="957">
        <f t="shared" ref="GCA63" si="4782">GBY63-GCA62</f>
        <v>0</v>
      </c>
      <c r="GCB63" s="957">
        <f t="shared" ref="GCB63" si="4783">GBZ63-GCB62</f>
        <v>0</v>
      </c>
      <c r="GCC63" s="957">
        <f t="shared" ref="GCC63" si="4784">GCA63-GCC62</f>
        <v>0</v>
      </c>
      <c r="GCD63" s="957">
        <f t="shared" ref="GCD63" si="4785">GCB63-GCD62</f>
        <v>0</v>
      </c>
      <c r="GCE63" s="957">
        <f t="shared" ref="GCE63" si="4786">GCC63-GCE62</f>
        <v>0</v>
      </c>
      <c r="GCF63" s="957">
        <f t="shared" ref="GCF63" si="4787">GCD63-GCF62</f>
        <v>0</v>
      </c>
      <c r="GCG63" s="957">
        <f t="shared" ref="GCG63" si="4788">GCE63-GCG62</f>
        <v>0</v>
      </c>
      <c r="GCH63" s="957">
        <f t="shared" ref="GCH63" si="4789">GCF63-GCH62</f>
        <v>0</v>
      </c>
      <c r="GCI63" s="957">
        <f t="shared" ref="GCI63" si="4790">GCG63-GCI62</f>
        <v>0</v>
      </c>
      <c r="GCJ63" s="957">
        <f t="shared" ref="GCJ63" si="4791">GCH63-GCJ62</f>
        <v>0</v>
      </c>
      <c r="GCK63" s="957">
        <f t="shared" ref="GCK63" si="4792">GCI63-GCK62</f>
        <v>0</v>
      </c>
      <c r="GCL63" s="957">
        <f t="shared" ref="GCL63" si="4793">GCJ63-GCL62</f>
        <v>0</v>
      </c>
      <c r="GCM63" s="957">
        <f t="shared" ref="GCM63" si="4794">GCK63-GCM62</f>
        <v>0</v>
      </c>
      <c r="GCN63" s="957">
        <f t="shared" ref="GCN63" si="4795">GCL63-GCN62</f>
        <v>0</v>
      </c>
      <c r="GCO63" s="957">
        <f t="shared" ref="GCO63" si="4796">GCM63-GCO62</f>
        <v>0</v>
      </c>
      <c r="GCP63" s="957">
        <f t="shared" ref="GCP63" si="4797">GCN63-GCP62</f>
        <v>0</v>
      </c>
      <c r="GCQ63" s="957">
        <f t="shared" ref="GCQ63" si="4798">GCO63-GCQ62</f>
        <v>0</v>
      </c>
      <c r="GCR63" s="957">
        <f t="shared" ref="GCR63" si="4799">GCP63-GCR62</f>
        <v>0</v>
      </c>
      <c r="GCS63" s="957">
        <f t="shared" ref="GCS63" si="4800">GCQ63-GCS62</f>
        <v>0</v>
      </c>
      <c r="GCT63" s="957">
        <f t="shared" ref="GCT63" si="4801">GCR63-GCT62</f>
        <v>0</v>
      </c>
      <c r="GCU63" s="957">
        <f t="shared" ref="GCU63" si="4802">GCS63-GCU62</f>
        <v>0</v>
      </c>
      <c r="GCV63" s="957">
        <f t="shared" ref="GCV63" si="4803">GCT63-GCV62</f>
        <v>0</v>
      </c>
      <c r="GCW63" s="957">
        <f t="shared" ref="GCW63" si="4804">GCU63-GCW62</f>
        <v>0</v>
      </c>
      <c r="GCX63" s="957">
        <f t="shared" ref="GCX63" si="4805">GCV63-GCX62</f>
        <v>0</v>
      </c>
      <c r="GCY63" s="957">
        <f t="shared" ref="GCY63" si="4806">GCW63-GCY62</f>
        <v>0</v>
      </c>
      <c r="GCZ63" s="957">
        <f t="shared" ref="GCZ63" si="4807">GCX63-GCZ62</f>
        <v>0</v>
      </c>
      <c r="GDA63" s="957">
        <f t="shared" ref="GDA63" si="4808">GCY63-GDA62</f>
        <v>0</v>
      </c>
      <c r="GDB63" s="957">
        <f t="shared" ref="GDB63" si="4809">GCZ63-GDB62</f>
        <v>0</v>
      </c>
      <c r="GDC63" s="957">
        <f t="shared" ref="GDC63" si="4810">GDA63-GDC62</f>
        <v>0</v>
      </c>
      <c r="GDD63" s="957">
        <f t="shared" ref="GDD63" si="4811">GDB63-GDD62</f>
        <v>0</v>
      </c>
      <c r="GDE63" s="957">
        <f t="shared" ref="GDE63" si="4812">GDC63-GDE62</f>
        <v>0</v>
      </c>
      <c r="GDF63" s="957">
        <f t="shared" ref="GDF63" si="4813">GDD63-GDF62</f>
        <v>0</v>
      </c>
      <c r="GDG63" s="957">
        <f t="shared" ref="GDG63" si="4814">GDE63-GDG62</f>
        <v>0</v>
      </c>
      <c r="GDH63" s="957">
        <f t="shared" ref="GDH63" si="4815">GDF63-GDH62</f>
        <v>0</v>
      </c>
      <c r="GDI63" s="957">
        <f t="shared" ref="GDI63" si="4816">GDG63-GDI62</f>
        <v>0</v>
      </c>
      <c r="GDJ63" s="957">
        <f t="shared" ref="GDJ63" si="4817">GDH63-GDJ62</f>
        <v>0</v>
      </c>
      <c r="GDK63" s="957">
        <f t="shared" ref="GDK63" si="4818">GDI63-GDK62</f>
        <v>0</v>
      </c>
      <c r="GDL63" s="957">
        <f t="shared" ref="GDL63" si="4819">GDJ63-GDL62</f>
        <v>0</v>
      </c>
      <c r="GDM63" s="957">
        <f t="shared" ref="GDM63" si="4820">GDK63-GDM62</f>
        <v>0</v>
      </c>
      <c r="GDN63" s="957">
        <f t="shared" ref="GDN63" si="4821">GDL63-GDN62</f>
        <v>0</v>
      </c>
      <c r="GDO63" s="957">
        <f t="shared" ref="GDO63" si="4822">GDM63-GDO62</f>
        <v>0</v>
      </c>
      <c r="GDP63" s="957">
        <f t="shared" ref="GDP63" si="4823">GDN63-GDP62</f>
        <v>0</v>
      </c>
      <c r="GDQ63" s="957">
        <f t="shared" ref="GDQ63" si="4824">GDO63-GDQ62</f>
        <v>0</v>
      </c>
      <c r="GDR63" s="957">
        <f t="shared" ref="GDR63" si="4825">GDP63-GDR62</f>
        <v>0</v>
      </c>
      <c r="GDS63" s="957">
        <f t="shared" ref="GDS63" si="4826">GDQ63-GDS62</f>
        <v>0</v>
      </c>
      <c r="GDT63" s="957">
        <f t="shared" ref="GDT63" si="4827">GDR63-GDT62</f>
        <v>0</v>
      </c>
      <c r="GDU63" s="957">
        <f t="shared" ref="GDU63" si="4828">GDS63-GDU62</f>
        <v>0</v>
      </c>
      <c r="GDV63" s="957">
        <f t="shared" ref="GDV63" si="4829">GDT63-GDV62</f>
        <v>0</v>
      </c>
      <c r="GDW63" s="957">
        <f t="shared" ref="GDW63" si="4830">GDU63-GDW62</f>
        <v>0</v>
      </c>
      <c r="GDX63" s="957">
        <f t="shared" ref="GDX63" si="4831">GDV63-GDX62</f>
        <v>0</v>
      </c>
      <c r="GDY63" s="957">
        <f t="shared" ref="GDY63" si="4832">GDW63-GDY62</f>
        <v>0</v>
      </c>
      <c r="GDZ63" s="957">
        <f t="shared" ref="GDZ63" si="4833">GDX63-GDZ62</f>
        <v>0</v>
      </c>
      <c r="GEA63" s="957">
        <f t="shared" ref="GEA63" si="4834">GDY63-GEA62</f>
        <v>0</v>
      </c>
      <c r="GEB63" s="957">
        <f t="shared" ref="GEB63" si="4835">GDZ63-GEB62</f>
        <v>0</v>
      </c>
      <c r="GEC63" s="957">
        <f t="shared" ref="GEC63" si="4836">GEA63-GEC62</f>
        <v>0</v>
      </c>
      <c r="GED63" s="957">
        <f t="shared" ref="GED63" si="4837">GEB63-GED62</f>
        <v>0</v>
      </c>
      <c r="GEE63" s="957">
        <f t="shared" ref="GEE63" si="4838">GEC63-GEE62</f>
        <v>0</v>
      </c>
      <c r="GEF63" s="957">
        <f t="shared" ref="GEF63" si="4839">GED63-GEF62</f>
        <v>0</v>
      </c>
      <c r="GEG63" s="957">
        <f t="shared" ref="GEG63" si="4840">GEE63-GEG62</f>
        <v>0</v>
      </c>
      <c r="GEH63" s="957">
        <f t="shared" ref="GEH63" si="4841">GEF63-GEH62</f>
        <v>0</v>
      </c>
      <c r="GEI63" s="957">
        <f t="shared" ref="GEI63" si="4842">GEG63-GEI62</f>
        <v>0</v>
      </c>
      <c r="GEJ63" s="957">
        <f t="shared" ref="GEJ63" si="4843">GEH63-GEJ62</f>
        <v>0</v>
      </c>
      <c r="GEK63" s="957">
        <f t="shared" ref="GEK63" si="4844">GEI63-GEK62</f>
        <v>0</v>
      </c>
      <c r="GEL63" s="957">
        <f t="shared" ref="GEL63" si="4845">GEJ63-GEL62</f>
        <v>0</v>
      </c>
      <c r="GEM63" s="957">
        <f t="shared" ref="GEM63" si="4846">GEK63-GEM62</f>
        <v>0</v>
      </c>
      <c r="GEN63" s="957">
        <f t="shared" ref="GEN63" si="4847">GEL63-GEN62</f>
        <v>0</v>
      </c>
      <c r="GEO63" s="957">
        <f t="shared" ref="GEO63" si="4848">GEM63-GEO62</f>
        <v>0</v>
      </c>
      <c r="GEP63" s="957">
        <f t="shared" ref="GEP63" si="4849">GEN63-GEP62</f>
        <v>0</v>
      </c>
      <c r="GEQ63" s="957">
        <f t="shared" ref="GEQ63" si="4850">GEO63-GEQ62</f>
        <v>0</v>
      </c>
      <c r="GER63" s="957">
        <f t="shared" ref="GER63" si="4851">GEP63-GER62</f>
        <v>0</v>
      </c>
      <c r="GES63" s="957">
        <f t="shared" ref="GES63" si="4852">GEQ63-GES62</f>
        <v>0</v>
      </c>
      <c r="GET63" s="957">
        <f t="shared" ref="GET63" si="4853">GER63-GET62</f>
        <v>0</v>
      </c>
      <c r="GEU63" s="957">
        <f t="shared" ref="GEU63" si="4854">GES63-GEU62</f>
        <v>0</v>
      </c>
      <c r="GEV63" s="957">
        <f t="shared" ref="GEV63" si="4855">GET63-GEV62</f>
        <v>0</v>
      </c>
      <c r="GEW63" s="957">
        <f t="shared" ref="GEW63" si="4856">GEU63-GEW62</f>
        <v>0</v>
      </c>
      <c r="GEX63" s="957">
        <f t="shared" ref="GEX63" si="4857">GEV63-GEX62</f>
        <v>0</v>
      </c>
      <c r="GEY63" s="957">
        <f t="shared" ref="GEY63" si="4858">GEW63-GEY62</f>
        <v>0</v>
      </c>
      <c r="GEZ63" s="957">
        <f t="shared" ref="GEZ63" si="4859">GEX63-GEZ62</f>
        <v>0</v>
      </c>
      <c r="GFA63" s="957">
        <f t="shared" ref="GFA63" si="4860">GEY63-GFA62</f>
        <v>0</v>
      </c>
      <c r="GFB63" s="957">
        <f t="shared" ref="GFB63" si="4861">GEZ63-GFB62</f>
        <v>0</v>
      </c>
      <c r="GFC63" s="957">
        <f t="shared" ref="GFC63" si="4862">GFA63-GFC62</f>
        <v>0</v>
      </c>
      <c r="GFD63" s="957">
        <f t="shared" ref="GFD63" si="4863">GFB63-GFD62</f>
        <v>0</v>
      </c>
      <c r="GFE63" s="957">
        <f t="shared" ref="GFE63" si="4864">GFC63-GFE62</f>
        <v>0</v>
      </c>
      <c r="GFF63" s="957">
        <f t="shared" ref="GFF63" si="4865">GFD63-GFF62</f>
        <v>0</v>
      </c>
      <c r="GFG63" s="957">
        <f t="shared" ref="GFG63" si="4866">GFE63-GFG62</f>
        <v>0</v>
      </c>
      <c r="GFH63" s="957">
        <f t="shared" ref="GFH63" si="4867">GFF63-GFH62</f>
        <v>0</v>
      </c>
      <c r="GFI63" s="957">
        <f t="shared" ref="GFI63" si="4868">GFG63-GFI62</f>
        <v>0</v>
      </c>
      <c r="GFJ63" s="957">
        <f t="shared" ref="GFJ63" si="4869">GFH63-GFJ62</f>
        <v>0</v>
      </c>
      <c r="GFK63" s="957">
        <f t="shared" ref="GFK63" si="4870">GFI63-GFK62</f>
        <v>0</v>
      </c>
      <c r="GFL63" s="957">
        <f t="shared" ref="GFL63" si="4871">GFJ63-GFL62</f>
        <v>0</v>
      </c>
      <c r="GFM63" s="957">
        <f t="shared" ref="GFM63" si="4872">GFK63-GFM62</f>
        <v>0</v>
      </c>
      <c r="GFN63" s="957">
        <f t="shared" ref="GFN63" si="4873">GFL63-GFN62</f>
        <v>0</v>
      </c>
      <c r="GFO63" s="957">
        <f t="shared" ref="GFO63" si="4874">GFM63-GFO62</f>
        <v>0</v>
      </c>
      <c r="GFP63" s="957">
        <f t="shared" ref="GFP63" si="4875">GFN63-GFP62</f>
        <v>0</v>
      </c>
      <c r="GFQ63" s="957">
        <f t="shared" ref="GFQ63" si="4876">GFO63-GFQ62</f>
        <v>0</v>
      </c>
      <c r="GFR63" s="957">
        <f t="shared" ref="GFR63" si="4877">GFP63-GFR62</f>
        <v>0</v>
      </c>
      <c r="GFS63" s="957">
        <f t="shared" ref="GFS63" si="4878">GFQ63-GFS62</f>
        <v>0</v>
      </c>
      <c r="GFT63" s="957">
        <f t="shared" ref="GFT63" si="4879">GFR63-GFT62</f>
        <v>0</v>
      </c>
      <c r="GFU63" s="957">
        <f t="shared" ref="GFU63" si="4880">GFS63-GFU62</f>
        <v>0</v>
      </c>
      <c r="GFV63" s="957">
        <f t="shared" ref="GFV63" si="4881">GFT63-GFV62</f>
        <v>0</v>
      </c>
      <c r="GFW63" s="957">
        <f t="shared" ref="GFW63" si="4882">GFU63-GFW62</f>
        <v>0</v>
      </c>
      <c r="GFX63" s="957">
        <f t="shared" ref="GFX63" si="4883">GFV63-GFX62</f>
        <v>0</v>
      </c>
      <c r="GFY63" s="957">
        <f t="shared" ref="GFY63" si="4884">GFW63-GFY62</f>
        <v>0</v>
      </c>
      <c r="GFZ63" s="957">
        <f t="shared" ref="GFZ63" si="4885">GFX63-GFZ62</f>
        <v>0</v>
      </c>
      <c r="GGA63" s="957">
        <f t="shared" ref="GGA63" si="4886">GFY63-GGA62</f>
        <v>0</v>
      </c>
      <c r="GGB63" s="957">
        <f t="shared" ref="GGB63" si="4887">GFZ63-GGB62</f>
        <v>0</v>
      </c>
      <c r="GGC63" s="957">
        <f t="shared" ref="GGC63" si="4888">GGA63-GGC62</f>
        <v>0</v>
      </c>
      <c r="GGD63" s="957">
        <f t="shared" ref="GGD63" si="4889">GGB63-GGD62</f>
        <v>0</v>
      </c>
      <c r="GGE63" s="957">
        <f t="shared" ref="GGE63" si="4890">GGC63-GGE62</f>
        <v>0</v>
      </c>
      <c r="GGF63" s="957">
        <f t="shared" ref="GGF63" si="4891">GGD63-GGF62</f>
        <v>0</v>
      </c>
      <c r="GGG63" s="957">
        <f t="shared" ref="GGG63" si="4892">GGE63-GGG62</f>
        <v>0</v>
      </c>
      <c r="GGH63" s="957">
        <f t="shared" ref="GGH63" si="4893">GGF63-GGH62</f>
        <v>0</v>
      </c>
      <c r="GGI63" s="957">
        <f t="shared" ref="GGI63" si="4894">GGG63-GGI62</f>
        <v>0</v>
      </c>
      <c r="GGJ63" s="957">
        <f t="shared" ref="GGJ63" si="4895">GGH63-GGJ62</f>
        <v>0</v>
      </c>
      <c r="GGK63" s="957">
        <f t="shared" ref="GGK63" si="4896">GGI63-GGK62</f>
        <v>0</v>
      </c>
      <c r="GGL63" s="957">
        <f t="shared" ref="GGL63" si="4897">GGJ63-GGL62</f>
        <v>0</v>
      </c>
      <c r="GGM63" s="957">
        <f t="shared" ref="GGM63" si="4898">GGK63-GGM62</f>
        <v>0</v>
      </c>
      <c r="GGN63" s="957">
        <f t="shared" ref="GGN63" si="4899">GGL63-GGN62</f>
        <v>0</v>
      </c>
      <c r="GGO63" s="957">
        <f t="shared" ref="GGO63" si="4900">GGM63-GGO62</f>
        <v>0</v>
      </c>
      <c r="GGP63" s="957">
        <f t="shared" ref="GGP63" si="4901">GGN63-GGP62</f>
        <v>0</v>
      </c>
      <c r="GGQ63" s="957">
        <f t="shared" ref="GGQ63" si="4902">GGO63-GGQ62</f>
        <v>0</v>
      </c>
      <c r="GGR63" s="957">
        <f t="shared" ref="GGR63" si="4903">GGP63-GGR62</f>
        <v>0</v>
      </c>
      <c r="GGS63" s="957">
        <f t="shared" ref="GGS63" si="4904">GGQ63-GGS62</f>
        <v>0</v>
      </c>
      <c r="GGT63" s="957">
        <f t="shared" ref="GGT63" si="4905">GGR63-GGT62</f>
        <v>0</v>
      </c>
      <c r="GGU63" s="957">
        <f t="shared" ref="GGU63" si="4906">GGS63-GGU62</f>
        <v>0</v>
      </c>
      <c r="GGV63" s="957">
        <f t="shared" ref="GGV63" si="4907">GGT63-GGV62</f>
        <v>0</v>
      </c>
      <c r="GGW63" s="957">
        <f t="shared" ref="GGW63" si="4908">GGU63-GGW62</f>
        <v>0</v>
      </c>
      <c r="GGX63" s="957">
        <f t="shared" ref="GGX63" si="4909">GGV63-GGX62</f>
        <v>0</v>
      </c>
      <c r="GGY63" s="957">
        <f t="shared" ref="GGY63" si="4910">GGW63-GGY62</f>
        <v>0</v>
      </c>
      <c r="GGZ63" s="957">
        <f t="shared" ref="GGZ63" si="4911">GGX63-GGZ62</f>
        <v>0</v>
      </c>
      <c r="GHA63" s="957">
        <f t="shared" ref="GHA63" si="4912">GGY63-GHA62</f>
        <v>0</v>
      </c>
      <c r="GHB63" s="957">
        <f t="shared" ref="GHB63" si="4913">GGZ63-GHB62</f>
        <v>0</v>
      </c>
      <c r="GHC63" s="957">
        <f t="shared" ref="GHC63" si="4914">GHA63-GHC62</f>
        <v>0</v>
      </c>
      <c r="GHD63" s="957">
        <f t="shared" ref="GHD63" si="4915">GHB63-GHD62</f>
        <v>0</v>
      </c>
      <c r="GHE63" s="957">
        <f t="shared" ref="GHE63" si="4916">GHC63-GHE62</f>
        <v>0</v>
      </c>
      <c r="GHF63" s="957">
        <f t="shared" ref="GHF63" si="4917">GHD63-GHF62</f>
        <v>0</v>
      </c>
      <c r="GHG63" s="957">
        <f t="shared" ref="GHG63" si="4918">GHE63-GHG62</f>
        <v>0</v>
      </c>
      <c r="GHH63" s="957">
        <f t="shared" ref="GHH63" si="4919">GHF63-GHH62</f>
        <v>0</v>
      </c>
      <c r="GHI63" s="957">
        <f t="shared" ref="GHI63" si="4920">GHG63-GHI62</f>
        <v>0</v>
      </c>
      <c r="GHJ63" s="957">
        <f t="shared" ref="GHJ63" si="4921">GHH63-GHJ62</f>
        <v>0</v>
      </c>
      <c r="GHK63" s="957">
        <f t="shared" ref="GHK63" si="4922">GHI63-GHK62</f>
        <v>0</v>
      </c>
      <c r="GHL63" s="957">
        <f t="shared" ref="GHL63" si="4923">GHJ63-GHL62</f>
        <v>0</v>
      </c>
      <c r="GHM63" s="957">
        <f t="shared" ref="GHM63" si="4924">GHK63-GHM62</f>
        <v>0</v>
      </c>
      <c r="GHN63" s="957">
        <f t="shared" ref="GHN63" si="4925">GHL63-GHN62</f>
        <v>0</v>
      </c>
      <c r="GHO63" s="957">
        <f t="shared" ref="GHO63" si="4926">GHM63-GHO62</f>
        <v>0</v>
      </c>
      <c r="GHP63" s="957">
        <f t="shared" ref="GHP63" si="4927">GHN63-GHP62</f>
        <v>0</v>
      </c>
      <c r="GHQ63" s="957">
        <f t="shared" ref="GHQ63" si="4928">GHO63-GHQ62</f>
        <v>0</v>
      </c>
      <c r="GHR63" s="957">
        <f t="shared" ref="GHR63" si="4929">GHP63-GHR62</f>
        <v>0</v>
      </c>
      <c r="GHS63" s="957">
        <f t="shared" ref="GHS63" si="4930">GHQ63-GHS62</f>
        <v>0</v>
      </c>
      <c r="GHT63" s="957">
        <f t="shared" ref="GHT63" si="4931">GHR63-GHT62</f>
        <v>0</v>
      </c>
      <c r="GHU63" s="957">
        <f t="shared" ref="GHU63" si="4932">GHS63-GHU62</f>
        <v>0</v>
      </c>
      <c r="GHV63" s="957">
        <f t="shared" ref="GHV63" si="4933">GHT63-GHV62</f>
        <v>0</v>
      </c>
      <c r="GHW63" s="957">
        <f t="shared" ref="GHW63" si="4934">GHU63-GHW62</f>
        <v>0</v>
      </c>
      <c r="GHX63" s="957">
        <f t="shared" ref="GHX63" si="4935">GHV63-GHX62</f>
        <v>0</v>
      </c>
      <c r="GHY63" s="957">
        <f t="shared" ref="GHY63" si="4936">GHW63-GHY62</f>
        <v>0</v>
      </c>
      <c r="GHZ63" s="957">
        <f t="shared" ref="GHZ63" si="4937">GHX63-GHZ62</f>
        <v>0</v>
      </c>
      <c r="GIA63" s="957">
        <f t="shared" ref="GIA63" si="4938">GHY63-GIA62</f>
        <v>0</v>
      </c>
      <c r="GIB63" s="957">
        <f t="shared" ref="GIB63" si="4939">GHZ63-GIB62</f>
        <v>0</v>
      </c>
      <c r="GIC63" s="957">
        <f t="shared" ref="GIC63" si="4940">GIA63-GIC62</f>
        <v>0</v>
      </c>
      <c r="GID63" s="957">
        <f t="shared" ref="GID63" si="4941">GIB63-GID62</f>
        <v>0</v>
      </c>
      <c r="GIE63" s="957">
        <f t="shared" ref="GIE63" si="4942">GIC63-GIE62</f>
        <v>0</v>
      </c>
      <c r="GIF63" s="957">
        <f t="shared" ref="GIF63" si="4943">GID63-GIF62</f>
        <v>0</v>
      </c>
      <c r="GIG63" s="957">
        <f t="shared" ref="GIG63" si="4944">GIE63-GIG62</f>
        <v>0</v>
      </c>
      <c r="GIH63" s="957">
        <f t="shared" ref="GIH63" si="4945">GIF63-GIH62</f>
        <v>0</v>
      </c>
      <c r="GII63" s="957">
        <f t="shared" ref="GII63" si="4946">GIG63-GII62</f>
        <v>0</v>
      </c>
      <c r="GIJ63" s="957">
        <f t="shared" ref="GIJ63" si="4947">GIH63-GIJ62</f>
        <v>0</v>
      </c>
      <c r="GIK63" s="957">
        <f t="shared" ref="GIK63" si="4948">GII63-GIK62</f>
        <v>0</v>
      </c>
      <c r="GIL63" s="957">
        <f t="shared" ref="GIL63" si="4949">GIJ63-GIL62</f>
        <v>0</v>
      </c>
      <c r="GIM63" s="957">
        <f t="shared" ref="GIM63" si="4950">GIK63-GIM62</f>
        <v>0</v>
      </c>
      <c r="GIN63" s="957">
        <f t="shared" ref="GIN63" si="4951">GIL63-GIN62</f>
        <v>0</v>
      </c>
      <c r="GIO63" s="957">
        <f t="shared" ref="GIO63" si="4952">GIM63-GIO62</f>
        <v>0</v>
      </c>
      <c r="GIP63" s="957">
        <f t="shared" ref="GIP63" si="4953">GIN63-GIP62</f>
        <v>0</v>
      </c>
      <c r="GIQ63" s="957">
        <f t="shared" ref="GIQ63" si="4954">GIO63-GIQ62</f>
        <v>0</v>
      </c>
      <c r="GIR63" s="957">
        <f t="shared" ref="GIR63" si="4955">GIP63-GIR62</f>
        <v>0</v>
      </c>
      <c r="GIS63" s="957">
        <f t="shared" ref="GIS63" si="4956">GIQ63-GIS62</f>
        <v>0</v>
      </c>
      <c r="GIT63" s="957">
        <f t="shared" ref="GIT63" si="4957">GIR63-GIT62</f>
        <v>0</v>
      </c>
      <c r="GIU63" s="957">
        <f t="shared" ref="GIU63" si="4958">GIS63-GIU62</f>
        <v>0</v>
      </c>
      <c r="GIV63" s="957">
        <f t="shared" ref="GIV63" si="4959">GIT63-GIV62</f>
        <v>0</v>
      </c>
      <c r="GIW63" s="957">
        <f t="shared" ref="GIW63" si="4960">GIU63-GIW62</f>
        <v>0</v>
      </c>
      <c r="GIX63" s="957">
        <f t="shared" ref="GIX63" si="4961">GIV63-GIX62</f>
        <v>0</v>
      </c>
      <c r="GIY63" s="957">
        <f t="shared" ref="GIY63" si="4962">GIW63-GIY62</f>
        <v>0</v>
      </c>
      <c r="GIZ63" s="957">
        <f t="shared" ref="GIZ63" si="4963">GIX63-GIZ62</f>
        <v>0</v>
      </c>
      <c r="GJA63" s="957">
        <f t="shared" ref="GJA63" si="4964">GIY63-GJA62</f>
        <v>0</v>
      </c>
      <c r="GJB63" s="957">
        <f t="shared" ref="GJB63" si="4965">GIZ63-GJB62</f>
        <v>0</v>
      </c>
      <c r="GJC63" s="957">
        <f t="shared" ref="GJC63" si="4966">GJA63-GJC62</f>
        <v>0</v>
      </c>
      <c r="GJD63" s="957">
        <f t="shared" ref="GJD63" si="4967">GJB63-GJD62</f>
        <v>0</v>
      </c>
      <c r="GJE63" s="957">
        <f t="shared" ref="GJE63" si="4968">GJC63-GJE62</f>
        <v>0</v>
      </c>
      <c r="GJF63" s="957">
        <f t="shared" ref="GJF63" si="4969">GJD63-GJF62</f>
        <v>0</v>
      </c>
      <c r="GJG63" s="957">
        <f t="shared" ref="GJG63" si="4970">GJE63-GJG62</f>
        <v>0</v>
      </c>
      <c r="GJH63" s="957">
        <f t="shared" ref="GJH63" si="4971">GJF63-GJH62</f>
        <v>0</v>
      </c>
      <c r="GJI63" s="957">
        <f t="shared" ref="GJI63" si="4972">GJG63-GJI62</f>
        <v>0</v>
      </c>
      <c r="GJJ63" s="957">
        <f t="shared" ref="GJJ63" si="4973">GJH63-GJJ62</f>
        <v>0</v>
      </c>
      <c r="GJK63" s="957">
        <f t="shared" ref="GJK63" si="4974">GJI63-GJK62</f>
        <v>0</v>
      </c>
      <c r="GJL63" s="957">
        <f t="shared" ref="GJL63" si="4975">GJJ63-GJL62</f>
        <v>0</v>
      </c>
      <c r="GJM63" s="957">
        <f t="shared" ref="GJM63" si="4976">GJK63-GJM62</f>
        <v>0</v>
      </c>
      <c r="GJN63" s="957">
        <f t="shared" ref="GJN63" si="4977">GJL63-GJN62</f>
        <v>0</v>
      </c>
      <c r="GJO63" s="957">
        <f t="shared" ref="GJO63" si="4978">GJM63-GJO62</f>
        <v>0</v>
      </c>
      <c r="GJP63" s="957">
        <f t="shared" ref="GJP63" si="4979">GJN63-GJP62</f>
        <v>0</v>
      </c>
      <c r="GJQ63" s="957">
        <f t="shared" ref="GJQ63" si="4980">GJO63-GJQ62</f>
        <v>0</v>
      </c>
      <c r="GJR63" s="957">
        <f t="shared" ref="GJR63" si="4981">GJP63-GJR62</f>
        <v>0</v>
      </c>
      <c r="GJS63" s="957">
        <f t="shared" ref="GJS63" si="4982">GJQ63-GJS62</f>
        <v>0</v>
      </c>
      <c r="GJT63" s="957">
        <f t="shared" ref="GJT63" si="4983">GJR63-GJT62</f>
        <v>0</v>
      </c>
      <c r="GJU63" s="957">
        <f t="shared" ref="GJU63" si="4984">GJS63-GJU62</f>
        <v>0</v>
      </c>
      <c r="GJV63" s="957">
        <f t="shared" ref="GJV63" si="4985">GJT63-GJV62</f>
        <v>0</v>
      </c>
      <c r="GJW63" s="957">
        <f t="shared" ref="GJW63" si="4986">GJU63-GJW62</f>
        <v>0</v>
      </c>
      <c r="GJX63" s="957">
        <f t="shared" ref="GJX63" si="4987">GJV63-GJX62</f>
        <v>0</v>
      </c>
      <c r="GJY63" s="957">
        <f t="shared" ref="GJY63" si="4988">GJW63-GJY62</f>
        <v>0</v>
      </c>
      <c r="GJZ63" s="957">
        <f t="shared" ref="GJZ63" si="4989">GJX63-GJZ62</f>
        <v>0</v>
      </c>
      <c r="GKA63" s="957">
        <f t="shared" ref="GKA63" si="4990">GJY63-GKA62</f>
        <v>0</v>
      </c>
      <c r="GKB63" s="957">
        <f t="shared" ref="GKB63" si="4991">GJZ63-GKB62</f>
        <v>0</v>
      </c>
      <c r="GKC63" s="957">
        <f t="shared" ref="GKC63" si="4992">GKA63-GKC62</f>
        <v>0</v>
      </c>
      <c r="GKD63" s="957">
        <f t="shared" ref="GKD63" si="4993">GKB63-GKD62</f>
        <v>0</v>
      </c>
      <c r="GKE63" s="957">
        <f t="shared" ref="GKE63" si="4994">GKC63-GKE62</f>
        <v>0</v>
      </c>
      <c r="GKF63" s="957">
        <f t="shared" ref="GKF63" si="4995">GKD63-GKF62</f>
        <v>0</v>
      </c>
      <c r="GKG63" s="957">
        <f t="shared" ref="GKG63" si="4996">GKE63-GKG62</f>
        <v>0</v>
      </c>
      <c r="GKH63" s="957">
        <f t="shared" ref="GKH63" si="4997">GKF63-GKH62</f>
        <v>0</v>
      </c>
      <c r="GKI63" s="957">
        <f t="shared" ref="GKI63" si="4998">GKG63-GKI62</f>
        <v>0</v>
      </c>
      <c r="GKJ63" s="957">
        <f t="shared" ref="GKJ63" si="4999">GKH63-GKJ62</f>
        <v>0</v>
      </c>
      <c r="GKK63" s="957">
        <f t="shared" ref="GKK63" si="5000">GKI63-GKK62</f>
        <v>0</v>
      </c>
      <c r="GKL63" s="957">
        <f t="shared" ref="GKL63" si="5001">GKJ63-GKL62</f>
        <v>0</v>
      </c>
      <c r="GKM63" s="957">
        <f t="shared" ref="GKM63" si="5002">GKK63-GKM62</f>
        <v>0</v>
      </c>
      <c r="GKN63" s="957">
        <f t="shared" ref="GKN63" si="5003">GKL63-GKN62</f>
        <v>0</v>
      </c>
      <c r="GKO63" s="957">
        <f t="shared" ref="GKO63" si="5004">GKM63-GKO62</f>
        <v>0</v>
      </c>
      <c r="GKP63" s="957">
        <f t="shared" ref="GKP63" si="5005">GKN63-GKP62</f>
        <v>0</v>
      </c>
      <c r="GKQ63" s="957">
        <f t="shared" ref="GKQ63" si="5006">GKO63-GKQ62</f>
        <v>0</v>
      </c>
      <c r="GKR63" s="957">
        <f t="shared" ref="GKR63" si="5007">GKP63-GKR62</f>
        <v>0</v>
      </c>
      <c r="GKS63" s="957">
        <f t="shared" ref="GKS63" si="5008">GKQ63-GKS62</f>
        <v>0</v>
      </c>
      <c r="GKT63" s="957">
        <f t="shared" ref="GKT63" si="5009">GKR63-GKT62</f>
        <v>0</v>
      </c>
      <c r="GKU63" s="957">
        <f t="shared" ref="GKU63" si="5010">GKS63-GKU62</f>
        <v>0</v>
      </c>
      <c r="GKV63" s="957">
        <f t="shared" ref="GKV63" si="5011">GKT63-GKV62</f>
        <v>0</v>
      </c>
      <c r="GKW63" s="957">
        <f t="shared" ref="GKW63" si="5012">GKU63-GKW62</f>
        <v>0</v>
      </c>
      <c r="GKX63" s="957">
        <f t="shared" ref="GKX63" si="5013">GKV63-GKX62</f>
        <v>0</v>
      </c>
      <c r="GKY63" s="957">
        <f t="shared" ref="GKY63" si="5014">GKW63-GKY62</f>
        <v>0</v>
      </c>
      <c r="GKZ63" s="957">
        <f t="shared" ref="GKZ63" si="5015">GKX63-GKZ62</f>
        <v>0</v>
      </c>
      <c r="GLA63" s="957">
        <f t="shared" ref="GLA63" si="5016">GKY63-GLA62</f>
        <v>0</v>
      </c>
      <c r="GLB63" s="957">
        <f t="shared" ref="GLB63" si="5017">GKZ63-GLB62</f>
        <v>0</v>
      </c>
      <c r="GLC63" s="957">
        <f t="shared" ref="GLC63" si="5018">GLA63-GLC62</f>
        <v>0</v>
      </c>
      <c r="GLD63" s="957">
        <f t="shared" ref="GLD63" si="5019">GLB63-GLD62</f>
        <v>0</v>
      </c>
      <c r="GLE63" s="957">
        <f t="shared" ref="GLE63" si="5020">GLC63-GLE62</f>
        <v>0</v>
      </c>
      <c r="GLF63" s="957">
        <f t="shared" ref="GLF63" si="5021">GLD63-GLF62</f>
        <v>0</v>
      </c>
      <c r="GLG63" s="957">
        <f t="shared" ref="GLG63" si="5022">GLE63-GLG62</f>
        <v>0</v>
      </c>
      <c r="GLH63" s="957">
        <f t="shared" ref="GLH63" si="5023">GLF63-GLH62</f>
        <v>0</v>
      </c>
      <c r="GLI63" s="957">
        <f t="shared" ref="GLI63" si="5024">GLG63-GLI62</f>
        <v>0</v>
      </c>
      <c r="GLJ63" s="957">
        <f t="shared" ref="GLJ63" si="5025">GLH63-GLJ62</f>
        <v>0</v>
      </c>
      <c r="GLK63" s="957">
        <f t="shared" ref="GLK63" si="5026">GLI63-GLK62</f>
        <v>0</v>
      </c>
      <c r="GLL63" s="957">
        <f t="shared" ref="GLL63" si="5027">GLJ63-GLL62</f>
        <v>0</v>
      </c>
      <c r="GLM63" s="957">
        <f t="shared" ref="GLM63" si="5028">GLK63-GLM62</f>
        <v>0</v>
      </c>
      <c r="GLN63" s="957">
        <f t="shared" ref="GLN63" si="5029">GLL63-GLN62</f>
        <v>0</v>
      </c>
      <c r="GLO63" s="957">
        <f t="shared" ref="GLO63" si="5030">GLM63-GLO62</f>
        <v>0</v>
      </c>
      <c r="GLP63" s="957">
        <f t="shared" ref="GLP63" si="5031">GLN63-GLP62</f>
        <v>0</v>
      </c>
      <c r="GLQ63" s="957">
        <f t="shared" ref="GLQ63" si="5032">GLO63-GLQ62</f>
        <v>0</v>
      </c>
      <c r="GLR63" s="957">
        <f t="shared" ref="GLR63" si="5033">GLP63-GLR62</f>
        <v>0</v>
      </c>
      <c r="GLS63" s="957">
        <f t="shared" ref="GLS63" si="5034">GLQ63-GLS62</f>
        <v>0</v>
      </c>
      <c r="GLT63" s="957">
        <f t="shared" ref="GLT63" si="5035">GLR63-GLT62</f>
        <v>0</v>
      </c>
      <c r="GLU63" s="957">
        <f t="shared" ref="GLU63" si="5036">GLS63-GLU62</f>
        <v>0</v>
      </c>
      <c r="GLV63" s="957">
        <f t="shared" ref="GLV63" si="5037">GLT63-GLV62</f>
        <v>0</v>
      </c>
      <c r="GLW63" s="957">
        <f t="shared" ref="GLW63" si="5038">GLU63-GLW62</f>
        <v>0</v>
      </c>
      <c r="GLX63" s="957">
        <f t="shared" ref="GLX63" si="5039">GLV63-GLX62</f>
        <v>0</v>
      </c>
      <c r="GLY63" s="957">
        <f t="shared" ref="GLY63" si="5040">GLW63-GLY62</f>
        <v>0</v>
      </c>
      <c r="GLZ63" s="957">
        <f t="shared" ref="GLZ63" si="5041">GLX63-GLZ62</f>
        <v>0</v>
      </c>
      <c r="GMA63" s="957">
        <f t="shared" ref="GMA63" si="5042">GLY63-GMA62</f>
        <v>0</v>
      </c>
      <c r="GMB63" s="957">
        <f t="shared" ref="GMB63" si="5043">GLZ63-GMB62</f>
        <v>0</v>
      </c>
      <c r="GMC63" s="957">
        <f t="shared" ref="GMC63" si="5044">GMA63-GMC62</f>
        <v>0</v>
      </c>
      <c r="GMD63" s="957">
        <f t="shared" ref="GMD63" si="5045">GMB63-GMD62</f>
        <v>0</v>
      </c>
      <c r="GME63" s="957">
        <f t="shared" ref="GME63" si="5046">GMC63-GME62</f>
        <v>0</v>
      </c>
      <c r="GMF63" s="957">
        <f t="shared" ref="GMF63" si="5047">GMD63-GMF62</f>
        <v>0</v>
      </c>
      <c r="GMG63" s="957">
        <f t="shared" ref="GMG63" si="5048">GME63-GMG62</f>
        <v>0</v>
      </c>
      <c r="GMH63" s="957">
        <f t="shared" ref="GMH63" si="5049">GMF63-GMH62</f>
        <v>0</v>
      </c>
      <c r="GMI63" s="957">
        <f t="shared" ref="GMI63" si="5050">GMG63-GMI62</f>
        <v>0</v>
      </c>
      <c r="GMJ63" s="957">
        <f t="shared" ref="GMJ63" si="5051">GMH63-GMJ62</f>
        <v>0</v>
      </c>
      <c r="GMK63" s="957">
        <f t="shared" ref="GMK63" si="5052">GMI63-GMK62</f>
        <v>0</v>
      </c>
      <c r="GML63" s="957">
        <f t="shared" ref="GML63" si="5053">GMJ63-GML62</f>
        <v>0</v>
      </c>
      <c r="GMM63" s="957">
        <f t="shared" ref="GMM63" si="5054">GMK63-GMM62</f>
        <v>0</v>
      </c>
      <c r="GMN63" s="957">
        <f t="shared" ref="GMN63" si="5055">GML63-GMN62</f>
        <v>0</v>
      </c>
      <c r="GMO63" s="957">
        <f t="shared" ref="GMO63" si="5056">GMM63-GMO62</f>
        <v>0</v>
      </c>
      <c r="GMP63" s="957">
        <f t="shared" ref="GMP63" si="5057">GMN63-GMP62</f>
        <v>0</v>
      </c>
      <c r="GMQ63" s="957">
        <f t="shared" ref="GMQ63" si="5058">GMO63-GMQ62</f>
        <v>0</v>
      </c>
      <c r="GMR63" s="957">
        <f t="shared" ref="GMR63" si="5059">GMP63-GMR62</f>
        <v>0</v>
      </c>
      <c r="GMS63" s="957">
        <f t="shared" ref="GMS63" si="5060">GMQ63-GMS62</f>
        <v>0</v>
      </c>
      <c r="GMT63" s="957">
        <f t="shared" ref="GMT63" si="5061">GMR63-GMT62</f>
        <v>0</v>
      </c>
      <c r="GMU63" s="957">
        <f t="shared" ref="GMU63" si="5062">GMS63-GMU62</f>
        <v>0</v>
      </c>
      <c r="GMV63" s="957">
        <f t="shared" ref="GMV63" si="5063">GMT63-GMV62</f>
        <v>0</v>
      </c>
      <c r="GMW63" s="957">
        <f t="shared" ref="GMW63" si="5064">GMU63-GMW62</f>
        <v>0</v>
      </c>
      <c r="GMX63" s="957">
        <f t="shared" ref="GMX63" si="5065">GMV63-GMX62</f>
        <v>0</v>
      </c>
      <c r="GMY63" s="957">
        <f t="shared" ref="GMY63" si="5066">GMW63-GMY62</f>
        <v>0</v>
      </c>
      <c r="GMZ63" s="957">
        <f t="shared" ref="GMZ63" si="5067">GMX63-GMZ62</f>
        <v>0</v>
      </c>
      <c r="GNA63" s="957">
        <f t="shared" ref="GNA63" si="5068">GMY63-GNA62</f>
        <v>0</v>
      </c>
      <c r="GNB63" s="957">
        <f t="shared" ref="GNB63" si="5069">GMZ63-GNB62</f>
        <v>0</v>
      </c>
      <c r="GNC63" s="957">
        <f t="shared" ref="GNC63" si="5070">GNA63-GNC62</f>
        <v>0</v>
      </c>
      <c r="GND63" s="957">
        <f t="shared" ref="GND63" si="5071">GNB63-GND62</f>
        <v>0</v>
      </c>
      <c r="GNE63" s="957">
        <f t="shared" ref="GNE63" si="5072">GNC63-GNE62</f>
        <v>0</v>
      </c>
      <c r="GNF63" s="957">
        <f t="shared" ref="GNF63" si="5073">GND63-GNF62</f>
        <v>0</v>
      </c>
      <c r="GNG63" s="957">
        <f t="shared" ref="GNG63" si="5074">GNE63-GNG62</f>
        <v>0</v>
      </c>
      <c r="GNH63" s="957">
        <f t="shared" ref="GNH63" si="5075">GNF63-GNH62</f>
        <v>0</v>
      </c>
      <c r="GNI63" s="957">
        <f t="shared" ref="GNI63" si="5076">GNG63-GNI62</f>
        <v>0</v>
      </c>
      <c r="GNJ63" s="957">
        <f t="shared" ref="GNJ63" si="5077">GNH63-GNJ62</f>
        <v>0</v>
      </c>
      <c r="GNK63" s="957">
        <f t="shared" ref="GNK63" si="5078">GNI63-GNK62</f>
        <v>0</v>
      </c>
      <c r="GNL63" s="957">
        <f t="shared" ref="GNL63" si="5079">GNJ63-GNL62</f>
        <v>0</v>
      </c>
      <c r="GNM63" s="957">
        <f t="shared" ref="GNM63" si="5080">GNK63-GNM62</f>
        <v>0</v>
      </c>
      <c r="GNN63" s="957">
        <f t="shared" ref="GNN63" si="5081">GNL63-GNN62</f>
        <v>0</v>
      </c>
      <c r="GNO63" s="957">
        <f t="shared" ref="GNO63" si="5082">GNM63-GNO62</f>
        <v>0</v>
      </c>
      <c r="GNP63" s="957">
        <f t="shared" ref="GNP63" si="5083">GNN63-GNP62</f>
        <v>0</v>
      </c>
      <c r="GNQ63" s="957">
        <f t="shared" ref="GNQ63" si="5084">GNO63-GNQ62</f>
        <v>0</v>
      </c>
      <c r="GNR63" s="957">
        <f t="shared" ref="GNR63" si="5085">GNP63-GNR62</f>
        <v>0</v>
      </c>
      <c r="GNS63" s="957">
        <f t="shared" ref="GNS63" si="5086">GNQ63-GNS62</f>
        <v>0</v>
      </c>
      <c r="GNT63" s="957">
        <f t="shared" ref="GNT63" si="5087">GNR63-GNT62</f>
        <v>0</v>
      </c>
      <c r="GNU63" s="957">
        <f t="shared" ref="GNU63" si="5088">GNS63-GNU62</f>
        <v>0</v>
      </c>
      <c r="GNV63" s="957">
        <f t="shared" ref="GNV63" si="5089">GNT63-GNV62</f>
        <v>0</v>
      </c>
      <c r="GNW63" s="957">
        <f t="shared" ref="GNW63" si="5090">GNU63-GNW62</f>
        <v>0</v>
      </c>
      <c r="GNX63" s="957">
        <f t="shared" ref="GNX63" si="5091">GNV63-GNX62</f>
        <v>0</v>
      </c>
      <c r="GNY63" s="957">
        <f t="shared" ref="GNY63" si="5092">GNW63-GNY62</f>
        <v>0</v>
      </c>
      <c r="GNZ63" s="957">
        <f t="shared" ref="GNZ63" si="5093">GNX63-GNZ62</f>
        <v>0</v>
      </c>
      <c r="GOA63" s="957">
        <f t="shared" ref="GOA63" si="5094">GNY63-GOA62</f>
        <v>0</v>
      </c>
      <c r="GOB63" s="957">
        <f t="shared" ref="GOB63" si="5095">GNZ63-GOB62</f>
        <v>0</v>
      </c>
      <c r="GOC63" s="957">
        <f t="shared" ref="GOC63" si="5096">GOA63-GOC62</f>
        <v>0</v>
      </c>
      <c r="GOD63" s="957">
        <f t="shared" ref="GOD63" si="5097">GOB63-GOD62</f>
        <v>0</v>
      </c>
      <c r="GOE63" s="957">
        <f t="shared" ref="GOE63" si="5098">GOC63-GOE62</f>
        <v>0</v>
      </c>
      <c r="GOF63" s="957">
        <f t="shared" ref="GOF63" si="5099">GOD63-GOF62</f>
        <v>0</v>
      </c>
      <c r="GOG63" s="957">
        <f t="shared" ref="GOG63" si="5100">GOE63-GOG62</f>
        <v>0</v>
      </c>
      <c r="GOH63" s="957">
        <f t="shared" ref="GOH63" si="5101">GOF63-GOH62</f>
        <v>0</v>
      </c>
      <c r="GOI63" s="957">
        <f t="shared" ref="GOI63" si="5102">GOG63-GOI62</f>
        <v>0</v>
      </c>
      <c r="GOJ63" s="957">
        <f t="shared" ref="GOJ63" si="5103">GOH63-GOJ62</f>
        <v>0</v>
      </c>
      <c r="GOK63" s="957">
        <f t="shared" ref="GOK63" si="5104">GOI63-GOK62</f>
        <v>0</v>
      </c>
      <c r="GOL63" s="957">
        <f t="shared" ref="GOL63" si="5105">GOJ63-GOL62</f>
        <v>0</v>
      </c>
      <c r="GOM63" s="957">
        <f t="shared" ref="GOM63" si="5106">GOK63-GOM62</f>
        <v>0</v>
      </c>
      <c r="GON63" s="957">
        <f t="shared" ref="GON63" si="5107">GOL63-GON62</f>
        <v>0</v>
      </c>
      <c r="GOO63" s="957">
        <f t="shared" ref="GOO63" si="5108">GOM63-GOO62</f>
        <v>0</v>
      </c>
      <c r="GOP63" s="957">
        <f t="shared" ref="GOP63" si="5109">GON63-GOP62</f>
        <v>0</v>
      </c>
      <c r="GOQ63" s="957">
        <f t="shared" ref="GOQ63" si="5110">GOO63-GOQ62</f>
        <v>0</v>
      </c>
      <c r="GOR63" s="957">
        <f t="shared" ref="GOR63" si="5111">GOP63-GOR62</f>
        <v>0</v>
      </c>
      <c r="GOS63" s="957">
        <f t="shared" ref="GOS63" si="5112">GOQ63-GOS62</f>
        <v>0</v>
      </c>
      <c r="GOT63" s="957">
        <f t="shared" ref="GOT63" si="5113">GOR63-GOT62</f>
        <v>0</v>
      </c>
      <c r="GOU63" s="957">
        <f t="shared" ref="GOU63" si="5114">GOS63-GOU62</f>
        <v>0</v>
      </c>
      <c r="GOV63" s="957">
        <f t="shared" ref="GOV63" si="5115">GOT63-GOV62</f>
        <v>0</v>
      </c>
      <c r="GOW63" s="957">
        <f t="shared" ref="GOW63" si="5116">GOU63-GOW62</f>
        <v>0</v>
      </c>
      <c r="GOX63" s="957">
        <f t="shared" ref="GOX63" si="5117">GOV63-GOX62</f>
        <v>0</v>
      </c>
      <c r="GOY63" s="957">
        <f t="shared" ref="GOY63" si="5118">GOW63-GOY62</f>
        <v>0</v>
      </c>
      <c r="GOZ63" s="957">
        <f t="shared" ref="GOZ63" si="5119">GOX63-GOZ62</f>
        <v>0</v>
      </c>
      <c r="GPA63" s="957">
        <f t="shared" ref="GPA63" si="5120">GOY63-GPA62</f>
        <v>0</v>
      </c>
      <c r="GPB63" s="957">
        <f t="shared" ref="GPB63" si="5121">GOZ63-GPB62</f>
        <v>0</v>
      </c>
      <c r="GPC63" s="957">
        <f t="shared" ref="GPC63" si="5122">GPA63-GPC62</f>
        <v>0</v>
      </c>
      <c r="GPD63" s="957">
        <f t="shared" ref="GPD63" si="5123">GPB63-GPD62</f>
        <v>0</v>
      </c>
      <c r="GPE63" s="957">
        <f t="shared" ref="GPE63" si="5124">GPC63-GPE62</f>
        <v>0</v>
      </c>
      <c r="GPF63" s="957">
        <f t="shared" ref="GPF63" si="5125">GPD63-GPF62</f>
        <v>0</v>
      </c>
      <c r="GPG63" s="957">
        <f t="shared" ref="GPG63" si="5126">GPE63-GPG62</f>
        <v>0</v>
      </c>
      <c r="GPH63" s="957">
        <f t="shared" ref="GPH63" si="5127">GPF63-GPH62</f>
        <v>0</v>
      </c>
      <c r="GPI63" s="957">
        <f t="shared" ref="GPI63" si="5128">GPG63-GPI62</f>
        <v>0</v>
      </c>
      <c r="GPJ63" s="957">
        <f t="shared" ref="GPJ63" si="5129">GPH63-GPJ62</f>
        <v>0</v>
      </c>
      <c r="GPK63" s="957">
        <f t="shared" ref="GPK63" si="5130">GPI63-GPK62</f>
        <v>0</v>
      </c>
      <c r="GPL63" s="957">
        <f t="shared" ref="GPL63" si="5131">GPJ63-GPL62</f>
        <v>0</v>
      </c>
      <c r="GPM63" s="957">
        <f t="shared" ref="GPM63" si="5132">GPK63-GPM62</f>
        <v>0</v>
      </c>
      <c r="GPN63" s="957">
        <f t="shared" ref="GPN63" si="5133">GPL63-GPN62</f>
        <v>0</v>
      </c>
      <c r="GPO63" s="957">
        <f t="shared" ref="GPO63" si="5134">GPM63-GPO62</f>
        <v>0</v>
      </c>
      <c r="GPP63" s="957">
        <f t="shared" ref="GPP63" si="5135">GPN63-GPP62</f>
        <v>0</v>
      </c>
      <c r="GPQ63" s="957">
        <f t="shared" ref="GPQ63" si="5136">GPO63-GPQ62</f>
        <v>0</v>
      </c>
      <c r="GPR63" s="957">
        <f t="shared" ref="GPR63" si="5137">GPP63-GPR62</f>
        <v>0</v>
      </c>
      <c r="GPS63" s="957">
        <f t="shared" ref="GPS63" si="5138">GPQ63-GPS62</f>
        <v>0</v>
      </c>
      <c r="GPT63" s="957">
        <f t="shared" ref="GPT63" si="5139">GPR63-GPT62</f>
        <v>0</v>
      </c>
      <c r="GPU63" s="957">
        <f t="shared" ref="GPU63" si="5140">GPS63-GPU62</f>
        <v>0</v>
      </c>
      <c r="GPV63" s="957">
        <f t="shared" ref="GPV63" si="5141">GPT63-GPV62</f>
        <v>0</v>
      </c>
      <c r="GPW63" s="957">
        <f t="shared" ref="GPW63" si="5142">GPU63-GPW62</f>
        <v>0</v>
      </c>
      <c r="GPX63" s="957">
        <f t="shared" ref="GPX63" si="5143">GPV63-GPX62</f>
        <v>0</v>
      </c>
      <c r="GPY63" s="957">
        <f t="shared" ref="GPY63" si="5144">GPW63-GPY62</f>
        <v>0</v>
      </c>
      <c r="GPZ63" s="957">
        <f t="shared" ref="GPZ63" si="5145">GPX63-GPZ62</f>
        <v>0</v>
      </c>
      <c r="GQA63" s="957">
        <f t="shared" ref="GQA63" si="5146">GPY63-GQA62</f>
        <v>0</v>
      </c>
      <c r="GQB63" s="957">
        <f t="shared" ref="GQB63" si="5147">GPZ63-GQB62</f>
        <v>0</v>
      </c>
      <c r="GQC63" s="957">
        <f t="shared" ref="GQC63" si="5148">GQA63-GQC62</f>
        <v>0</v>
      </c>
      <c r="GQD63" s="957">
        <f t="shared" ref="GQD63" si="5149">GQB63-GQD62</f>
        <v>0</v>
      </c>
      <c r="GQE63" s="957">
        <f t="shared" ref="GQE63" si="5150">GQC63-GQE62</f>
        <v>0</v>
      </c>
      <c r="GQF63" s="957">
        <f t="shared" ref="GQF63" si="5151">GQD63-GQF62</f>
        <v>0</v>
      </c>
      <c r="GQG63" s="957">
        <f t="shared" ref="GQG63" si="5152">GQE63-GQG62</f>
        <v>0</v>
      </c>
      <c r="GQH63" s="957">
        <f t="shared" ref="GQH63" si="5153">GQF63-GQH62</f>
        <v>0</v>
      </c>
      <c r="GQI63" s="957">
        <f t="shared" ref="GQI63" si="5154">GQG63-GQI62</f>
        <v>0</v>
      </c>
      <c r="GQJ63" s="957">
        <f t="shared" ref="GQJ63" si="5155">GQH63-GQJ62</f>
        <v>0</v>
      </c>
      <c r="GQK63" s="957">
        <f t="shared" ref="GQK63" si="5156">GQI63-GQK62</f>
        <v>0</v>
      </c>
      <c r="GQL63" s="957">
        <f t="shared" ref="GQL63" si="5157">GQJ63-GQL62</f>
        <v>0</v>
      </c>
      <c r="GQM63" s="957">
        <f t="shared" ref="GQM63" si="5158">GQK63-GQM62</f>
        <v>0</v>
      </c>
      <c r="GQN63" s="957">
        <f t="shared" ref="GQN63" si="5159">GQL63-GQN62</f>
        <v>0</v>
      </c>
      <c r="GQO63" s="957">
        <f t="shared" ref="GQO63" si="5160">GQM63-GQO62</f>
        <v>0</v>
      </c>
      <c r="GQP63" s="957">
        <f t="shared" ref="GQP63" si="5161">GQN63-GQP62</f>
        <v>0</v>
      </c>
      <c r="GQQ63" s="957">
        <f t="shared" ref="GQQ63" si="5162">GQO63-GQQ62</f>
        <v>0</v>
      </c>
      <c r="GQR63" s="957">
        <f t="shared" ref="GQR63" si="5163">GQP63-GQR62</f>
        <v>0</v>
      </c>
      <c r="GQS63" s="957">
        <f t="shared" ref="GQS63" si="5164">GQQ63-GQS62</f>
        <v>0</v>
      </c>
      <c r="GQT63" s="957">
        <f t="shared" ref="GQT63" si="5165">GQR63-GQT62</f>
        <v>0</v>
      </c>
      <c r="GQU63" s="957">
        <f t="shared" ref="GQU63" si="5166">GQS63-GQU62</f>
        <v>0</v>
      </c>
      <c r="GQV63" s="957">
        <f t="shared" ref="GQV63" si="5167">GQT63-GQV62</f>
        <v>0</v>
      </c>
      <c r="GQW63" s="957">
        <f t="shared" ref="GQW63" si="5168">GQU63-GQW62</f>
        <v>0</v>
      </c>
      <c r="GQX63" s="957">
        <f t="shared" ref="GQX63" si="5169">GQV63-GQX62</f>
        <v>0</v>
      </c>
      <c r="GQY63" s="957">
        <f t="shared" ref="GQY63" si="5170">GQW63-GQY62</f>
        <v>0</v>
      </c>
      <c r="GQZ63" s="957">
        <f t="shared" ref="GQZ63" si="5171">GQX63-GQZ62</f>
        <v>0</v>
      </c>
      <c r="GRA63" s="957">
        <f t="shared" ref="GRA63" si="5172">GQY63-GRA62</f>
        <v>0</v>
      </c>
      <c r="GRB63" s="957">
        <f t="shared" ref="GRB63" si="5173">GQZ63-GRB62</f>
        <v>0</v>
      </c>
      <c r="GRC63" s="957">
        <f t="shared" ref="GRC63" si="5174">GRA63-GRC62</f>
        <v>0</v>
      </c>
      <c r="GRD63" s="957">
        <f t="shared" ref="GRD63" si="5175">GRB63-GRD62</f>
        <v>0</v>
      </c>
      <c r="GRE63" s="957">
        <f t="shared" ref="GRE63" si="5176">GRC63-GRE62</f>
        <v>0</v>
      </c>
      <c r="GRF63" s="957">
        <f t="shared" ref="GRF63" si="5177">GRD63-GRF62</f>
        <v>0</v>
      </c>
      <c r="GRG63" s="957">
        <f t="shared" ref="GRG63" si="5178">GRE63-GRG62</f>
        <v>0</v>
      </c>
      <c r="GRH63" s="957">
        <f t="shared" ref="GRH63" si="5179">GRF63-GRH62</f>
        <v>0</v>
      </c>
      <c r="GRI63" s="957">
        <f t="shared" ref="GRI63" si="5180">GRG63-GRI62</f>
        <v>0</v>
      </c>
      <c r="GRJ63" s="957">
        <f t="shared" ref="GRJ63" si="5181">GRH63-GRJ62</f>
        <v>0</v>
      </c>
      <c r="GRK63" s="957">
        <f t="shared" ref="GRK63" si="5182">GRI63-GRK62</f>
        <v>0</v>
      </c>
      <c r="GRL63" s="957">
        <f t="shared" ref="GRL63" si="5183">GRJ63-GRL62</f>
        <v>0</v>
      </c>
      <c r="GRM63" s="957">
        <f t="shared" ref="GRM63" si="5184">GRK63-GRM62</f>
        <v>0</v>
      </c>
      <c r="GRN63" s="957">
        <f t="shared" ref="GRN63" si="5185">GRL63-GRN62</f>
        <v>0</v>
      </c>
      <c r="GRO63" s="957">
        <f t="shared" ref="GRO63" si="5186">GRM63-GRO62</f>
        <v>0</v>
      </c>
      <c r="GRP63" s="957">
        <f t="shared" ref="GRP63" si="5187">GRN63-GRP62</f>
        <v>0</v>
      </c>
      <c r="GRQ63" s="957">
        <f t="shared" ref="GRQ63" si="5188">GRO63-GRQ62</f>
        <v>0</v>
      </c>
      <c r="GRR63" s="957">
        <f t="shared" ref="GRR63" si="5189">GRP63-GRR62</f>
        <v>0</v>
      </c>
      <c r="GRS63" s="957">
        <f t="shared" ref="GRS63" si="5190">GRQ63-GRS62</f>
        <v>0</v>
      </c>
      <c r="GRT63" s="957">
        <f t="shared" ref="GRT63" si="5191">GRR63-GRT62</f>
        <v>0</v>
      </c>
      <c r="GRU63" s="957">
        <f t="shared" ref="GRU63" si="5192">GRS63-GRU62</f>
        <v>0</v>
      </c>
      <c r="GRV63" s="957">
        <f t="shared" ref="GRV63" si="5193">GRT63-GRV62</f>
        <v>0</v>
      </c>
      <c r="GRW63" s="957">
        <f t="shared" ref="GRW63" si="5194">GRU63-GRW62</f>
        <v>0</v>
      </c>
      <c r="GRX63" s="957">
        <f t="shared" ref="GRX63" si="5195">GRV63-GRX62</f>
        <v>0</v>
      </c>
      <c r="GRY63" s="957">
        <f t="shared" ref="GRY63" si="5196">GRW63-GRY62</f>
        <v>0</v>
      </c>
      <c r="GRZ63" s="957">
        <f t="shared" ref="GRZ63" si="5197">GRX63-GRZ62</f>
        <v>0</v>
      </c>
      <c r="GSA63" s="957">
        <f t="shared" ref="GSA63" si="5198">GRY63-GSA62</f>
        <v>0</v>
      </c>
      <c r="GSB63" s="957">
        <f t="shared" ref="GSB63" si="5199">GRZ63-GSB62</f>
        <v>0</v>
      </c>
      <c r="GSC63" s="957">
        <f t="shared" ref="GSC63" si="5200">GSA63-GSC62</f>
        <v>0</v>
      </c>
      <c r="GSD63" s="957">
        <f t="shared" ref="GSD63" si="5201">GSB63-GSD62</f>
        <v>0</v>
      </c>
      <c r="GSE63" s="957">
        <f t="shared" ref="GSE63" si="5202">GSC63-GSE62</f>
        <v>0</v>
      </c>
      <c r="GSF63" s="957">
        <f t="shared" ref="GSF63" si="5203">GSD63-GSF62</f>
        <v>0</v>
      </c>
      <c r="GSG63" s="957">
        <f t="shared" ref="GSG63" si="5204">GSE63-GSG62</f>
        <v>0</v>
      </c>
      <c r="GSH63" s="957">
        <f t="shared" ref="GSH63" si="5205">GSF63-GSH62</f>
        <v>0</v>
      </c>
      <c r="GSI63" s="957">
        <f t="shared" ref="GSI63" si="5206">GSG63-GSI62</f>
        <v>0</v>
      </c>
      <c r="GSJ63" s="957">
        <f t="shared" ref="GSJ63" si="5207">GSH63-GSJ62</f>
        <v>0</v>
      </c>
      <c r="GSK63" s="957">
        <f t="shared" ref="GSK63" si="5208">GSI63-GSK62</f>
        <v>0</v>
      </c>
      <c r="GSL63" s="957">
        <f t="shared" ref="GSL63" si="5209">GSJ63-GSL62</f>
        <v>0</v>
      </c>
      <c r="GSM63" s="957">
        <f t="shared" ref="GSM63" si="5210">GSK63-GSM62</f>
        <v>0</v>
      </c>
      <c r="GSN63" s="957">
        <f t="shared" ref="GSN63" si="5211">GSL63-GSN62</f>
        <v>0</v>
      </c>
      <c r="GSO63" s="957">
        <f t="shared" ref="GSO63" si="5212">GSM63-GSO62</f>
        <v>0</v>
      </c>
      <c r="GSP63" s="957">
        <f t="shared" ref="GSP63" si="5213">GSN63-GSP62</f>
        <v>0</v>
      </c>
      <c r="GSQ63" s="957">
        <f t="shared" ref="GSQ63" si="5214">GSO63-GSQ62</f>
        <v>0</v>
      </c>
      <c r="GSR63" s="957">
        <f t="shared" ref="GSR63" si="5215">GSP63-GSR62</f>
        <v>0</v>
      </c>
      <c r="GSS63" s="957">
        <f t="shared" ref="GSS63" si="5216">GSQ63-GSS62</f>
        <v>0</v>
      </c>
      <c r="GST63" s="957">
        <f t="shared" ref="GST63" si="5217">GSR63-GST62</f>
        <v>0</v>
      </c>
      <c r="GSU63" s="957">
        <f t="shared" ref="GSU63" si="5218">GSS63-GSU62</f>
        <v>0</v>
      </c>
      <c r="GSV63" s="957">
        <f t="shared" ref="GSV63" si="5219">GST63-GSV62</f>
        <v>0</v>
      </c>
      <c r="GSW63" s="957">
        <f t="shared" ref="GSW63" si="5220">GSU63-GSW62</f>
        <v>0</v>
      </c>
      <c r="GSX63" s="957">
        <f t="shared" ref="GSX63" si="5221">GSV63-GSX62</f>
        <v>0</v>
      </c>
      <c r="GSY63" s="957">
        <f t="shared" ref="GSY63" si="5222">GSW63-GSY62</f>
        <v>0</v>
      </c>
      <c r="GSZ63" s="957">
        <f t="shared" ref="GSZ63" si="5223">GSX63-GSZ62</f>
        <v>0</v>
      </c>
      <c r="GTA63" s="957">
        <f t="shared" ref="GTA63" si="5224">GSY63-GTA62</f>
        <v>0</v>
      </c>
      <c r="GTB63" s="957">
        <f t="shared" ref="GTB63" si="5225">GSZ63-GTB62</f>
        <v>0</v>
      </c>
      <c r="GTC63" s="957">
        <f t="shared" ref="GTC63" si="5226">GTA63-GTC62</f>
        <v>0</v>
      </c>
      <c r="GTD63" s="957">
        <f t="shared" ref="GTD63" si="5227">GTB63-GTD62</f>
        <v>0</v>
      </c>
      <c r="GTE63" s="957">
        <f t="shared" ref="GTE63" si="5228">GTC63-GTE62</f>
        <v>0</v>
      </c>
      <c r="GTF63" s="957">
        <f t="shared" ref="GTF63" si="5229">GTD63-GTF62</f>
        <v>0</v>
      </c>
      <c r="GTG63" s="957">
        <f t="shared" ref="GTG63" si="5230">GTE63-GTG62</f>
        <v>0</v>
      </c>
      <c r="GTH63" s="957">
        <f t="shared" ref="GTH63" si="5231">GTF63-GTH62</f>
        <v>0</v>
      </c>
      <c r="GTI63" s="957">
        <f t="shared" ref="GTI63" si="5232">GTG63-GTI62</f>
        <v>0</v>
      </c>
      <c r="GTJ63" s="957">
        <f t="shared" ref="GTJ63" si="5233">GTH63-GTJ62</f>
        <v>0</v>
      </c>
      <c r="GTK63" s="957">
        <f t="shared" ref="GTK63" si="5234">GTI63-GTK62</f>
        <v>0</v>
      </c>
      <c r="GTL63" s="957">
        <f t="shared" ref="GTL63" si="5235">GTJ63-GTL62</f>
        <v>0</v>
      </c>
      <c r="GTM63" s="957">
        <f t="shared" ref="GTM63" si="5236">GTK63-GTM62</f>
        <v>0</v>
      </c>
      <c r="GTN63" s="957">
        <f t="shared" ref="GTN63" si="5237">GTL63-GTN62</f>
        <v>0</v>
      </c>
      <c r="GTO63" s="957">
        <f t="shared" ref="GTO63" si="5238">GTM63-GTO62</f>
        <v>0</v>
      </c>
      <c r="GTP63" s="957">
        <f t="shared" ref="GTP63" si="5239">GTN63-GTP62</f>
        <v>0</v>
      </c>
      <c r="GTQ63" s="957">
        <f t="shared" ref="GTQ63" si="5240">GTO63-GTQ62</f>
        <v>0</v>
      </c>
      <c r="GTR63" s="957">
        <f t="shared" ref="GTR63" si="5241">GTP63-GTR62</f>
        <v>0</v>
      </c>
      <c r="GTS63" s="957">
        <f t="shared" ref="GTS63" si="5242">GTQ63-GTS62</f>
        <v>0</v>
      </c>
      <c r="GTT63" s="957">
        <f t="shared" ref="GTT63" si="5243">GTR63-GTT62</f>
        <v>0</v>
      </c>
      <c r="GTU63" s="957">
        <f t="shared" ref="GTU63" si="5244">GTS63-GTU62</f>
        <v>0</v>
      </c>
      <c r="GTV63" s="957">
        <f t="shared" ref="GTV63" si="5245">GTT63-GTV62</f>
        <v>0</v>
      </c>
      <c r="GTW63" s="957">
        <f t="shared" ref="GTW63" si="5246">GTU63-GTW62</f>
        <v>0</v>
      </c>
      <c r="GTX63" s="957">
        <f t="shared" ref="GTX63" si="5247">GTV63-GTX62</f>
        <v>0</v>
      </c>
      <c r="GTY63" s="957">
        <f t="shared" ref="GTY63" si="5248">GTW63-GTY62</f>
        <v>0</v>
      </c>
      <c r="GTZ63" s="957">
        <f t="shared" ref="GTZ63" si="5249">GTX63-GTZ62</f>
        <v>0</v>
      </c>
      <c r="GUA63" s="957">
        <f t="shared" ref="GUA63" si="5250">GTY63-GUA62</f>
        <v>0</v>
      </c>
      <c r="GUB63" s="957">
        <f t="shared" ref="GUB63" si="5251">GTZ63-GUB62</f>
        <v>0</v>
      </c>
      <c r="GUC63" s="957">
        <f t="shared" ref="GUC63" si="5252">GUA63-GUC62</f>
        <v>0</v>
      </c>
      <c r="GUD63" s="957">
        <f t="shared" ref="GUD63" si="5253">GUB63-GUD62</f>
        <v>0</v>
      </c>
      <c r="GUE63" s="957">
        <f t="shared" ref="GUE63" si="5254">GUC63-GUE62</f>
        <v>0</v>
      </c>
      <c r="GUF63" s="957">
        <f t="shared" ref="GUF63" si="5255">GUD63-GUF62</f>
        <v>0</v>
      </c>
      <c r="GUG63" s="957">
        <f t="shared" ref="GUG63" si="5256">GUE63-GUG62</f>
        <v>0</v>
      </c>
      <c r="GUH63" s="957">
        <f t="shared" ref="GUH63" si="5257">GUF63-GUH62</f>
        <v>0</v>
      </c>
      <c r="GUI63" s="957">
        <f t="shared" ref="GUI63" si="5258">GUG63-GUI62</f>
        <v>0</v>
      </c>
      <c r="GUJ63" s="957">
        <f t="shared" ref="GUJ63" si="5259">GUH63-GUJ62</f>
        <v>0</v>
      </c>
      <c r="GUK63" s="957">
        <f t="shared" ref="GUK63" si="5260">GUI63-GUK62</f>
        <v>0</v>
      </c>
      <c r="GUL63" s="957">
        <f t="shared" ref="GUL63" si="5261">GUJ63-GUL62</f>
        <v>0</v>
      </c>
      <c r="GUM63" s="957">
        <f t="shared" ref="GUM63" si="5262">GUK63-GUM62</f>
        <v>0</v>
      </c>
      <c r="GUN63" s="957">
        <f t="shared" ref="GUN63" si="5263">GUL63-GUN62</f>
        <v>0</v>
      </c>
      <c r="GUO63" s="957">
        <f t="shared" ref="GUO63" si="5264">GUM63-GUO62</f>
        <v>0</v>
      </c>
      <c r="GUP63" s="957">
        <f t="shared" ref="GUP63" si="5265">GUN63-GUP62</f>
        <v>0</v>
      </c>
      <c r="GUQ63" s="957">
        <f t="shared" ref="GUQ63" si="5266">GUO63-GUQ62</f>
        <v>0</v>
      </c>
      <c r="GUR63" s="957">
        <f t="shared" ref="GUR63" si="5267">GUP63-GUR62</f>
        <v>0</v>
      </c>
      <c r="GUS63" s="957">
        <f t="shared" ref="GUS63" si="5268">GUQ63-GUS62</f>
        <v>0</v>
      </c>
      <c r="GUT63" s="957">
        <f t="shared" ref="GUT63" si="5269">GUR63-GUT62</f>
        <v>0</v>
      </c>
      <c r="GUU63" s="957">
        <f t="shared" ref="GUU63" si="5270">GUS63-GUU62</f>
        <v>0</v>
      </c>
      <c r="GUV63" s="957">
        <f t="shared" ref="GUV63" si="5271">GUT63-GUV62</f>
        <v>0</v>
      </c>
      <c r="GUW63" s="957">
        <f t="shared" ref="GUW63" si="5272">GUU63-GUW62</f>
        <v>0</v>
      </c>
      <c r="GUX63" s="957">
        <f t="shared" ref="GUX63" si="5273">GUV63-GUX62</f>
        <v>0</v>
      </c>
      <c r="GUY63" s="957">
        <f t="shared" ref="GUY63" si="5274">GUW63-GUY62</f>
        <v>0</v>
      </c>
      <c r="GUZ63" s="957">
        <f t="shared" ref="GUZ63" si="5275">GUX63-GUZ62</f>
        <v>0</v>
      </c>
      <c r="GVA63" s="957">
        <f t="shared" ref="GVA63" si="5276">GUY63-GVA62</f>
        <v>0</v>
      </c>
      <c r="GVB63" s="957">
        <f t="shared" ref="GVB63" si="5277">GUZ63-GVB62</f>
        <v>0</v>
      </c>
      <c r="GVC63" s="957">
        <f t="shared" ref="GVC63" si="5278">GVA63-GVC62</f>
        <v>0</v>
      </c>
      <c r="GVD63" s="957">
        <f t="shared" ref="GVD63" si="5279">GVB63-GVD62</f>
        <v>0</v>
      </c>
      <c r="GVE63" s="957">
        <f t="shared" ref="GVE63" si="5280">GVC63-GVE62</f>
        <v>0</v>
      </c>
      <c r="GVF63" s="957">
        <f t="shared" ref="GVF63" si="5281">GVD63-GVF62</f>
        <v>0</v>
      </c>
      <c r="GVG63" s="957">
        <f t="shared" ref="GVG63" si="5282">GVE63-GVG62</f>
        <v>0</v>
      </c>
      <c r="GVH63" s="957">
        <f t="shared" ref="GVH63" si="5283">GVF63-GVH62</f>
        <v>0</v>
      </c>
      <c r="GVI63" s="957">
        <f t="shared" ref="GVI63" si="5284">GVG63-GVI62</f>
        <v>0</v>
      </c>
      <c r="GVJ63" s="957">
        <f t="shared" ref="GVJ63" si="5285">GVH63-GVJ62</f>
        <v>0</v>
      </c>
      <c r="GVK63" s="957">
        <f t="shared" ref="GVK63" si="5286">GVI63-GVK62</f>
        <v>0</v>
      </c>
      <c r="GVL63" s="957">
        <f t="shared" ref="GVL63" si="5287">GVJ63-GVL62</f>
        <v>0</v>
      </c>
      <c r="GVM63" s="957">
        <f t="shared" ref="GVM63" si="5288">GVK63-GVM62</f>
        <v>0</v>
      </c>
      <c r="GVN63" s="957">
        <f t="shared" ref="GVN63" si="5289">GVL63-GVN62</f>
        <v>0</v>
      </c>
      <c r="GVO63" s="957">
        <f t="shared" ref="GVO63" si="5290">GVM63-GVO62</f>
        <v>0</v>
      </c>
      <c r="GVP63" s="957">
        <f t="shared" ref="GVP63" si="5291">GVN63-GVP62</f>
        <v>0</v>
      </c>
      <c r="GVQ63" s="957">
        <f t="shared" ref="GVQ63" si="5292">GVO63-GVQ62</f>
        <v>0</v>
      </c>
      <c r="GVR63" s="957">
        <f t="shared" ref="GVR63" si="5293">GVP63-GVR62</f>
        <v>0</v>
      </c>
      <c r="GVS63" s="957">
        <f t="shared" ref="GVS63" si="5294">GVQ63-GVS62</f>
        <v>0</v>
      </c>
      <c r="GVT63" s="957">
        <f t="shared" ref="GVT63" si="5295">GVR63-GVT62</f>
        <v>0</v>
      </c>
      <c r="GVU63" s="957">
        <f t="shared" ref="GVU63" si="5296">GVS63-GVU62</f>
        <v>0</v>
      </c>
      <c r="GVV63" s="957">
        <f t="shared" ref="GVV63" si="5297">GVT63-GVV62</f>
        <v>0</v>
      </c>
      <c r="GVW63" s="957">
        <f t="shared" ref="GVW63" si="5298">GVU63-GVW62</f>
        <v>0</v>
      </c>
      <c r="GVX63" s="957">
        <f t="shared" ref="GVX63" si="5299">GVV63-GVX62</f>
        <v>0</v>
      </c>
      <c r="GVY63" s="957">
        <f t="shared" ref="GVY63" si="5300">GVW63-GVY62</f>
        <v>0</v>
      </c>
      <c r="GVZ63" s="957">
        <f t="shared" ref="GVZ63" si="5301">GVX63-GVZ62</f>
        <v>0</v>
      </c>
      <c r="GWA63" s="957">
        <f t="shared" ref="GWA63" si="5302">GVY63-GWA62</f>
        <v>0</v>
      </c>
      <c r="GWB63" s="957">
        <f t="shared" ref="GWB63" si="5303">GVZ63-GWB62</f>
        <v>0</v>
      </c>
      <c r="GWC63" s="957">
        <f t="shared" ref="GWC63" si="5304">GWA63-GWC62</f>
        <v>0</v>
      </c>
      <c r="GWD63" s="957">
        <f t="shared" ref="GWD63" si="5305">GWB63-GWD62</f>
        <v>0</v>
      </c>
      <c r="GWE63" s="957">
        <f t="shared" ref="GWE63" si="5306">GWC63-GWE62</f>
        <v>0</v>
      </c>
      <c r="GWF63" s="957">
        <f t="shared" ref="GWF63" si="5307">GWD63-GWF62</f>
        <v>0</v>
      </c>
      <c r="GWG63" s="957">
        <f t="shared" ref="GWG63" si="5308">GWE63-GWG62</f>
        <v>0</v>
      </c>
      <c r="GWH63" s="957">
        <f t="shared" ref="GWH63" si="5309">GWF63-GWH62</f>
        <v>0</v>
      </c>
      <c r="GWI63" s="957">
        <f t="shared" ref="GWI63" si="5310">GWG63-GWI62</f>
        <v>0</v>
      </c>
      <c r="GWJ63" s="957">
        <f t="shared" ref="GWJ63" si="5311">GWH63-GWJ62</f>
        <v>0</v>
      </c>
      <c r="GWK63" s="957">
        <f t="shared" ref="GWK63" si="5312">GWI63-GWK62</f>
        <v>0</v>
      </c>
      <c r="GWL63" s="957">
        <f t="shared" ref="GWL63" si="5313">GWJ63-GWL62</f>
        <v>0</v>
      </c>
      <c r="GWM63" s="957">
        <f t="shared" ref="GWM63" si="5314">GWK63-GWM62</f>
        <v>0</v>
      </c>
      <c r="GWN63" s="957">
        <f t="shared" ref="GWN63" si="5315">GWL63-GWN62</f>
        <v>0</v>
      </c>
      <c r="GWO63" s="957">
        <f t="shared" ref="GWO63" si="5316">GWM63-GWO62</f>
        <v>0</v>
      </c>
      <c r="GWP63" s="957">
        <f t="shared" ref="GWP63" si="5317">GWN63-GWP62</f>
        <v>0</v>
      </c>
      <c r="GWQ63" s="957">
        <f t="shared" ref="GWQ63" si="5318">GWO63-GWQ62</f>
        <v>0</v>
      </c>
      <c r="GWR63" s="957">
        <f t="shared" ref="GWR63" si="5319">GWP63-GWR62</f>
        <v>0</v>
      </c>
      <c r="GWS63" s="957">
        <f t="shared" ref="GWS63" si="5320">GWQ63-GWS62</f>
        <v>0</v>
      </c>
      <c r="GWT63" s="957">
        <f t="shared" ref="GWT63" si="5321">GWR63-GWT62</f>
        <v>0</v>
      </c>
      <c r="GWU63" s="957">
        <f t="shared" ref="GWU63" si="5322">GWS63-GWU62</f>
        <v>0</v>
      </c>
      <c r="GWV63" s="957">
        <f t="shared" ref="GWV63" si="5323">GWT63-GWV62</f>
        <v>0</v>
      </c>
      <c r="GWW63" s="957">
        <f t="shared" ref="GWW63" si="5324">GWU63-GWW62</f>
        <v>0</v>
      </c>
      <c r="GWX63" s="957">
        <f t="shared" ref="GWX63" si="5325">GWV63-GWX62</f>
        <v>0</v>
      </c>
      <c r="GWY63" s="957">
        <f t="shared" ref="GWY63" si="5326">GWW63-GWY62</f>
        <v>0</v>
      </c>
      <c r="GWZ63" s="957">
        <f t="shared" ref="GWZ63" si="5327">GWX63-GWZ62</f>
        <v>0</v>
      </c>
      <c r="GXA63" s="957">
        <f t="shared" ref="GXA63" si="5328">GWY63-GXA62</f>
        <v>0</v>
      </c>
      <c r="GXB63" s="957">
        <f t="shared" ref="GXB63" si="5329">GWZ63-GXB62</f>
        <v>0</v>
      </c>
      <c r="GXC63" s="957">
        <f t="shared" ref="GXC63" si="5330">GXA63-GXC62</f>
        <v>0</v>
      </c>
      <c r="GXD63" s="957">
        <f t="shared" ref="GXD63" si="5331">GXB63-GXD62</f>
        <v>0</v>
      </c>
      <c r="GXE63" s="957">
        <f t="shared" ref="GXE63" si="5332">GXC63-GXE62</f>
        <v>0</v>
      </c>
      <c r="GXF63" s="957">
        <f t="shared" ref="GXF63" si="5333">GXD63-GXF62</f>
        <v>0</v>
      </c>
      <c r="GXG63" s="957">
        <f t="shared" ref="GXG63" si="5334">GXE63-GXG62</f>
        <v>0</v>
      </c>
      <c r="GXH63" s="957">
        <f t="shared" ref="GXH63" si="5335">GXF63-GXH62</f>
        <v>0</v>
      </c>
      <c r="GXI63" s="957">
        <f t="shared" ref="GXI63" si="5336">GXG63-GXI62</f>
        <v>0</v>
      </c>
      <c r="GXJ63" s="957">
        <f t="shared" ref="GXJ63" si="5337">GXH63-GXJ62</f>
        <v>0</v>
      </c>
      <c r="GXK63" s="957">
        <f t="shared" ref="GXK63" si="5338">GXI63-GXK62</f>
        <v>0</v>
      </c>
      <c r="GXL63" s="957">
        <f t="shared" ref="GXL63" si="5339">GXJ63-GXL62</f>
        <v>0</v>
      </c>
      <c r="GXM63" s="957">
        <f t="shared" ref="GXM63" si="5340">GXK63-GXM62</f>
        <v>0</v>
      </c>
      <c r="GXN63" s="957">
        <f t="shared" ref="GXN63" si="5341">GXL63-GXN62</f>
        <v>0</v>
      </c>
      <c r="GXO63" s="957">
        <f t="shared" ref="GXO63" si="5342">GXM63-GXO62</f>
        <v>0</v>
      </c>
      <c r="GXP63" s="957">
        <f t="shared" ref="GXP63" si="5343">GXN63-GXP62</f>
        <v>0</v>
      </c>
      <c r="GXQ63" s="957">
        <f t="shared" ref="GXQ63" si="5344">GXO63-GXQ62</f>
        <v>0</v>
      </c>
      <c r="GXR63" s="957">
        <f t="shared" ref="GXR63" si="5345">GXP63-GXR62</f>
        <v>0</v>
      </c>
      <c r="GXS63" s="957">
        <f t="shared" ref="GXS63" si="5346">GXQ63-GXS62</f>
        <v>0</v>
      </c>
      <c r="GXT63" s="957">
        <f t="shared" ref="GXT63" si="5347">GXR63-GXT62</f>
        <v>0</v>
      </c>
      <c r="GXU63" s="957">
        <f t="shared" ref="GXU63" si="5348">GXS63-GXU62</f>
        <v>0</v>
      </c>
      <c r="GXV63" s="957">
        <f t="shared" ref="GXV63" si="5349">GXT63-GXV62</f>
        <v>0</v>
      </c>
      <c r="GXW63" s="957">
        <f t="shared" ref="GXW63" si="5350">GXU63-GXW62</f>
        <v>0</v>
      </c>
      <c r="GXX63" s="957">
        <f t="shared" ref="GXX63" si="5351">GXV63-GXX62</f>
        <v>0</v>
      </c>
      <c r="GXY63" s="957">
        <f t="shared" ref="GXY63" si="5352">GXW63-GXY62</f>
        <v>0</v>
      </c>
      <c r="GXZ63" s="957">
        <f t="shared" ref="GXZ63" si="5353">GXX63-GXZ62</f>
        <v>0</v>
      </c>
      <c r="GYA63" s="957">
        <f t="shared" ref="GYA63" si="5354">GXY63-GYA62</f>
        <v>0</v>
      </c>
      <c r="GYB63" s="957">
        <f t="shared" ref="GYB63" si="5355">GXZ63-GYB62</f>
        <v>0</v>
      </c>
      <c r="GYC63" s="957">
        <f t="shared" ref="GYC63" si="5356">GYA63-GYC62</f>
        <v>0</v>
      </c>
      <c r="GYD63" s="957">
        <f t="shared" ref="GYD63" si="5357">GYB63-GYD62</f>
        <v>0</v>
      </c>
      <c r="GYE63" s="957">
        <f t="shared" ref="GYE63" si="5358">GYC63-GYE62</f>
        <v>0</v>
      </c>
      <c r="GYF63" s="957">
        <f t="shared" ref="GYF63" si="5359">GYD63-GYF62</f>
        <v>0</v>
      </c>
      <c r="GYG63" s="957">
        <f t="shared" ref="GYG63" si="5360">GYE63-GYG62</f>
        <v>0</v>
      </c>
      <c r="GYH63" s="957">
        <f t="shared" ref="GYH63" si="5361">GYF63-GYH62</f>
        <v>0</v>
      </c>
      <c r="GYI63" s="957">
        <f t="shared" ref="GYI63" si="5362">GYG63-GYI62</f>
        <v>0</v>
      </c>
      <c r="GYJ63" s="957">
        <f t="shared" ref="GYJ63" si="5363">GYH63-GYJ62</f>
        <v>0</v>
      </c>
      <c r="GYK63" s="957">
        <f t="shared" ref="GYK63" si="5364">GYI63-GYK62</f>
        <v>0</v>
      </c>
      <c r="GYL63" s="957">
        <f t="shared" ref="GYL63" si="5365">GYJ63-GYL62</f>
        <v>0</v>
      </c>
      <c r="GYM63" s="957">
        <f t="shared" ref="GYM63" si="5366">GYK63-GYM62</f>
        <v>0</v>
      </c>
      <c r="GYN63" s="957">
        <f t="shared" ref="GYN63" si="5367">GYL63-GYN62</f>
        <v>0</v>
      </c>
      <c r="GYO63" s="957">
        <f t="shared" ref="GYO63" si="5368">GYM63-GYO62</f>
        <v>0</v>
      </c>
      <c r="GYP63" s="957">
        <f t="shared" ref="GYP63" si="5369">GYN63-GYP62</f>
        <v>0</v>
      </c>
      <c r="GYQ63" s="957">
        <f t="shared" ref="GYQ63" si="5370">GYO63-GYQ62</f>
        <v>0</v>
      </c>
      <c r="GYR63" s="957">
        <f t="shared" ref="GYR63" si="5371">GYP63-GYR62</f>
        <v>0</v>
      </c>
      <c r="GYS63" s="957">
        <f t="shared" ref="GYS63" si="5372">GYQ63-GYS62</f>
        <v>0</v>
      </c>
      <c r="GYT63" s="957">
        <f t="shared" ref="GYT63" si="5373">GYR63-GYT62</f>
        <v>0</v>
      </c>
      <c r="GYU63" s="957">
        <f t="shared" ref="GYU63" si="5374">GYS63-GYU62</f>
        <v>0</v>
      </c>
      <c r="GYV63" s="957">
        <f t="shared" ref="GYV63" si="5375">GYT63-GYV62</f>
        <v>0</v>
      </c>
      <c r="GYW63" s="957">
        <f t="shared" ref="GYW63" si="5376">GYU63-GYW62</f>
        <v>0</v>
      </c>
      <c r="GYX63" s="957">
        <f t="shared" ref="GYX63" si="5377">GYV63-GYX62</f>
        <v>0</v>
      </c>
      <c r="GYY63" s="957">
        <f t="shared" ref="GYY63" si="5378">GYW63-GYY62</f>
        <v>0</v>
      </c>
      <c r="GYZ63" s="957">
        <f t="shared" ref="GYZ63" si="5379">GYX63-GYZ62</f>
        <v>0</v>
      </c>
      <c r="GZA63" s="957">
        <f t="shared" ref="GZA63" si="5380">GYY63-GZA62</f>
        <v>0</v>
      </c>
      <c r="GZB63" s="957">
        <f t="shared" ref="GZB63" si="5381">GYZ63-GZB62</f>
        <v>0</v>
      </c>
      <c r="GZC63" s="957">
        <f t="shared" ref="GZC63" si="5382">GZA63-GZC62</f>
        <v>0</v>
      </c>
      <c r="GZD63" s="957">
        <f t="shared" ref="GZD63" si="5383">GZB63-GZD62</f>
        <v>0</v>
      </c>
      <c r="GZE63" s="957">
        <f t="shared" ref="GZE63" si="5384">GZC63-GZE62</f>
        <v>0</v>
      </c>
      <c r="GZF63" s="957">
        <f t="shared" ref="GZF63" si="5385">GZD63-GZF62</f>
        <v>0</v>
      </c>
      <c r="GZG63" s="957">
        <f t="shared" ref="GZG63" si="5386">GZE63-GZG62</f>
        <v>0</v>
      </c>
      <c r="GZH63" s="957">
        <f t="shared" ref="GZH63" si="5387">GZF63-GZH62</f>
        <v>0</v>
      </c>
      <c r="GZI63" s="957">
        <f t="shared" ref="GZI63" si="5388">GZG63-GZI62</f>
        <v>0</v>
      </c>
      <c r="GZJ63" s="957">
        <f t="shared" ref="GZJ63" si="5389">GZH63-GZJ62</f>
        <v>0</v>
      </c>
      <c r="GZK63" s="957">
        <f t="shared" ref="GZK63" si="5390">GZI63-GZK62</f>
        <v>0</v>
      </c>
      <c r="GZL63" s="957">
        <f t="shared" ref="GZL63" si="5391">GZJ63-GZL62</f>
        <v>0</v>
      </c>
      <c r="GZM63" s="957">
        <f t="shared" ref="GZM63" si="5392">GZK63-GZM62</f>
        <v>0</v>
      </c>
      <c r="GZN63" s="957">
        <f t="shared" ref="GZN63" si="5393">GZL63-GZN62</f>
        <v>0</v>
      </c>
      <c r="GZO63" s="957">
        <f t="shared" ref="GZO63" si="5394">GZM63-GZO62</f>
        <v>0</v>
      </c>
      <c r="GZP63" s="957">
        <f t="shared" ref="GZP63" si="5395">GZN63-GZP62</f>
        <v>0</v>
      </c>
      <c r="GZQ63" s="957">
        <f t="shared" ref="GZQ63" si="5396">GZO63-GZQ62</f>
        <v>0</v>
      </c>
      <c r="GZR63" s="957">
        <f t="shared" ref="GZR63" si="5397">GZP63-GZR62</f>
        <v>0</v>
      </c>
      <c r="GZS63" s="957">
        <f t="shared" ref="GZS63" si="5398">GZQ63-GZS62</f>
        <v>0</v>
      </c>
      <c r="GZT63" s="957">
        <f t="shared" ref="GZT63" si="5399">GZR63-GZT62</f>
        <v>0</v>
      </c>
      <c r="GZU63" s="957">
        <f t="shared" ref="GZU63" si="5400">GZS63-GZU62</f>
        <v>0</v>
      </c>
      <c r="GZV63" s="957">
        <f t="shared" ref="GZV63" si="5401">GZT63-GZV62</f>
        <v>0</v>
      </c>
      <c r="GZW63" s="957">
        <f t="shared" ref="GZW63" si="5402">GZU63-GZW62</f>
        <v>0</v>
      </c>
      <c r="GZX63" s="957">
        <f t="shared" ref="GZX63" si="5403">GZV63-GZX62</f>
        <v>0</v>
      </c>
      <c r="GZY63" s="957">
        <f t="shared" ref="GZY63" si="5404">GZW63-GZY62</f>
        <v>0</v>
      </c>
      <c r="GZZ63" s="957">
        <f t="shared" ref="GZZ63" si="5405">GZX63-GZZ62</f>
        <v>0</v>
      </c>
      <c r="HAA63" s="957">
        <f t="shared" ref="HAA63" si="5406">GZY63-HAA62</f>
        <v>0</v>
      </c>
      <c r="HAB63" s="957">
        <f t="shared" ref="HAB63" si="5407">GZZ63-HAB62</f>
        <v>0</v>
      </c>
      <c r="HAC63" s="957">
        <f t="shared" ref="HAC63" si="5408">HAA63-HAC62</f>
        <v>0</v>
      </c>
      <c r="HAD63" s="957">
        <f t="shared" ref="HAD63" si="5409">HAB63-HAD62</f>
        <v>0</v>
      </c>
      <c r="HAE63" s="957">
        <f t="shared" ref="HAE63" si="5410">HAC63-HAE62</f>
        <v>0</v>
      </c>
      <c r="HAF63" s="957">
        <f t="shared" ref="HAF63" si="5411">HAD63-HAF62</f>
        <v>0</v>
      </c>
      <c r="HAG63" s="957">
        <f t="shared" ref="HAG63" si="5412">HAE63-HAG62</f>
        <v>0</v>
      </c>
      <c r="HAH63" s="957">
        <f t="shared" ref="HAH63" si="5413">HAF63-HAH62</f>
        <v>0</v>
      </c>
      <c r="HAI63" s="957">
        <f t="shared" ref="HAI63" si="5414">HAG63-HAI62</f>
        <v>0</v>
      </c>
      <c r="HAJ63" s="957">
        <f t="shared" ref="HAJ63" si="5415">HAH63-HAJ62</f>
        <v>0</v>
      </c>
      <c r="HAK63" s="957">
        <f t="shared" ref="HAK63" si="5416">HAI63-HAK62</f>
        <v>0</v>
      </c>
      <c r="HAL63" s="957">
        <f t="shared" ref="HAL63" si="5417">HAJ63-HAL62</f>
        <v>0</v>
      </c>
      <c r="HAM63" s="957">
        <f t="shared" ref="HAM63" si="5418">HAK63-HAM62</f>
        <v>0</v>
      </c>
      <c r="HAN63" s="957">
        <f t="shared" ref="HAN63" si="5419">HAL63-HAN62</f>
        <v>0</v>
      </c>
      <c r="HAO63" s="957">
        <f t="shared" ref="HAO63" si="5420">HAM63-HAO62</f>
        <v>0</v>
      </c>
      <c r="HAP63" s="957">
        <f t="shared" ref="HAP63" si="5421">HAN63-HAP62</f>
        <v>0</v>
      </c>
      <c r="HAQ63" s="957">
        <f t="shared" ref="HAQ63" si="5422">HAO63-HAQ62</f>
        <v>0</v>
      </c>
      <c r="HAR63" s="957">
        <f t="shared" ref="HAR63" si="5423">HAP63-HAR62</f>
        <v>0</v>
      </c>
      <c r="HAS63" s="957">
        <f t="shared" ref="HAS63" si="5424">HAQ63-HAS62</f>
        <v>0</v>
      </c>
      <c r="HAT63" s="957">
        <f t="shared" ref="HAT63" si="5425">HAR63-HAT62</f>
        <v>0</v>
      </c>
      <c r="HAU63" s="957">
        <f t="shared" ref="HAU63" si="5426">HAS63-HAU62</f>
        <v>0</v>
      </c>
      <c r="HAV63" s="957">
        <f t="shared" ref="HAV63" si="5427">HAT63-HAV62</f>
        <v>0</v>
      </c>
      <c r="HAW63" s="957">
        <f t="shared" ref="HAW63" si="5428">HAU63-HAW62</f>
        <v>0</v>
      </c>
      <c r="HAX63" s="957">
        <f t="shared" ref="HAX63" si="5429">HAV63-HAX62</f>
        <v>0</v>
      </c>
      <c r="HAY63" s="957">
        <f t="shared" ref="HAY63" si="5430">HAW63-HAY62</f>
        <v>0</v>
      </c>
      <c r="HAZ63" s="957">
        <f t="shared" ref="HAZ63" si="5431">HAX63-HAZ62</f>
        <v>0</v>
      </c>
      <c r="HBA63" s="957">
        <f t="shared" ref="HBA63" si="5432">HAY63-HBA62</f>
        <v>0</v>
      </c>
      <c r="HBB63" s="957">
        <f t="shared" ref="HBB63" si="5433">HAZ63-HBB62</f>
        <v>0</v>
      </c>
      <c r="HBC63" s="957">
        <f t="shared" ref="HBC63" si="5434">HBA63-HBC62</f>
        <v>0</v>
      </c>
      <c r="HBD63" s="957">
        <f t="shared" ref="HBD63" si="5435">HBB63-HBD62</f>
        <v>0</v>
      </c>
      <c r="HBE63" s="957">
        <f t="shared" ref="HBE63" si="5436">HBC63-HBE62</f>
        <v>0</v>
      </c>
      <c r="HBF63" s="957">
        <f t="shared" ref="HBF63" si="5437">HBD63-HBF62</f>
        <v>0</v>
      </c>
      <c r="HBG63" s="957">
        <f t="shared" ref="HBG63" si="5438">HBE63-HBG62</f>
        <v>0</v>
      </c>
      <c r="HBH63" s="957">
        <f t="shared" ref="HBH63" si="5439">HBF63-HBH62</f>
        <v>0</v>
      </c>
      <c r="HBI63" s="957">
        <f t="shared" ref="HBI63" si="5440">HBG63-HBI62</f>
        <v>0</v>
      </c>
      <c r="HBJ63" s="957">
        <f t="shared" ref="HBJ63" si="5441">HBH63-HBJ62</f>
        <v>0</v>
      </c>
      <c r="HBK63" s="957">
        <f t="shared" ref="HBK63" si="5442">HBI63-HBK62</f>
        <v>0</v>
      </c>
      <c r="HBL63" s="957">
        <f t="shared" ref="HBL63" si="5443">HBJ63-HBL62</f>
        <v>0</v>
      </c>
      <c r="HBM63" s="957">
        <f t="shared" ref="HBM63" si="5444">HBK63-HBM62</f>
        <v>0</v>
      </c>
      <c r="HBN63" s="957">
        <f t="shared" ref="HBN63" si="5445">HBL63-HBN62</f>
        <v>0</v>
      </c>
      <c r="HBO63" s="957">
        <f t="shared" ref="HBO63" si="5446">HBM63-HBO62</f>
        <v>0</v>
      </c>
      <c r="HBP63" s="957">
        <f t="shared" ref="HBP63" si="5447">HBN63-HBP62</f>
        <v>0</v>
      </c>
      <c r="HBQ63" s="957">
        <f t="shared" ref="HBQ63" si="5448">HBO63-HBQ62</f>
        <v>0</v>
      </c>
      <c r="HBR63" s="957">
        <f t="shared" ref="HBR63" si="5449">HBP63-HBR62</f>
        <v>0</v>
      </c>
      <c r="HBS63" s="957">
        <f t="shared" ref="HBS63" si="5450">HBQ63-HBS62</f>
        <v>0</v>
      </c>
      <c r="HBT63" s="957">
        <f t="shared" ref="HBT63" si="5451">HBR63-HBT62</f>
        <v>0</v>
      </c>
      <c r="HBU63" s="957">
        <f t="shared" ref="HBU63" si="5452">HBS63-HBU62</f>
        <v>0</v>
      </c>
      <c r="HBV63" s="957">
        <f t="shared" ref="HBV63" si="5453">HBT63-HBV62</f>
        <v>0</v>
      </c>
      <c r="HBW63" s="957">
        <f t="shared" ref="HBW63" si="5454">HBU63-HBW62</f>
        <v>0</v>
      </c>
      <c r="HBX63" s="957">
        <f t="shared" ref="HBX63" si="5455">HBV63-HBX62</f>
        <v>0</v>
      </c>
      <c r="HBY63" s="957">
        <f t="shared" ref="HBY63" si="5456">HBW63-HBY62</f>
        <v>0</v>
      </c>
      <c r="HBZ63" s="957">
        <f t="shared" ref="HBZ63" si="5457">HBX63-HBZ62</f>
        <v>0</v>
      </c>
      <c r="HCA63" s="957">
        <f t="shared" ref="HCA63" si="5458">HBY63-HCA62</f>
        <v>0</v>
      </c>
      <c r="HCB63" s="957">
        <f t="shared" ref="HCB63" si="5459">HBZ63-HCB62</f>
        <v>0</v>
      </c>
      <c r="HCC63" s="957">
        <f t="shared" ref="HCC63" si="5460">HCA63-HCC62</f>
        <v>0</v>
      </c>
      <c r="HCD63" s="957">
        <f t="shared" ref="HCD63" si="5461">HCB63-HCD62</f>
        <v>0</v>
      </c>
      <c r="HCE63" s="957">
        <f t="shared" ref="HCE63" si="5462">HCC63-HCE62</f>
        <v>0</v>
      </c>
      <c r="HCF63" s="957">
        <f t="shared" ref="HCF63" si="5463">HCD63-HCF62</f>
        <v>0</v>
      </c>
      <c r="HCG63" s="957">
        <f t="shared" ref="HCG63" si="5464">HCE63-HCG62</f>
        <v>0</v>
      </c>
      <c r="HCH63" s="957">
        <f t="shared" ref="HCH63" si="5465">HCF63-HCH62</f>
        <v>0</v>
      </c>
      <c r="HCI63" s="957">
        <f t="shared" ref="HCI63" si="5466">HCG63-HCI62</f>
        <v>0</v>
      </c>
      <c r="HCJ63" s="957">
        <f t="shared" ref="HCJ63" si="5467">HCH63-HCJ62</f>
        <v>0</v>
      </c>
      <c r="HCK63" s="957">
        <f t="shared" ref="HCK63" si="5468">HCI63-HCK62</f>
        <v>0</v>
      </c>
      <c r="HCL63" s="957">
        <f t="shared" ref="HCL63" si="5469">HCJ63-HCL62</f>
        <v>0</v>
      </c>
      <c r="HCM63" s="957">
        <f t="shared" ref="HCM63" si="5470">HCK63-HCM62</f>
        <v>0</v>
      </c>
      <c r="HCN63" s="957">
        <f t="shared" ref="HCN63" si="5471">HCL63-HCN62</f>
        <v>0</v>
      </c>
      <c r="HCO63" s="957">
        <f t="shared" ref="HCO63" si="5472">HCM63-HCO62</f>
        <v>0</v>
      </c>
      <c r="HCP63" s="957">
        <f t="shared" ref="HCP63" si="5473">HCN63-HCP62</f>
        <v>0</v>
      </c>
      <c r="HCQ63" s="957">
        <f t="shared" ref="HCQ63" si="5474">HCO63-HCQ62</f>
        <v>0</v>
      </c>
      <c r="HCR63" s="957">
        <f t="shared" ref="HCR63" si="5475">HCP63-HCR62</f>
        <v>0</v>
      </c>
      <c r="HCS63" s="957">
        <f t="shared" ref="HCS63" si="5476">HCQ63-HCS62</f>
        <v>0</v>
      </c>
      <c r="HCT63" s="957">
        <f t="shared" ref="HCT63" si="5477">HCR63-HCT62</f>
        <v>0</v>
      </c>
      <c r="HCU63" s="957">
        <f t="shared" ref="HCU63" si="5478">HCS63-HCU62</f>
        <v>0</v>
      </c>
      <c r="HCV63" s="957">
        <f t="shared" ref="HCV63" si="5479">HCT63-HCV62</f>
        <v>0</v>
      </c>
      <c r="HCW63" s="957">
        <f t="shared" ref="HCW63" si="5480">HCU63-HCW62</f>
        <v>0</v>
      </c>
      <c r="HCX63" s="957">
        <f t="shared" ref="HCX63" si="5481">HCV63-HCX62</f>
        <v>0</v>
      </c>
      <c r="HCY63" s="957">
        <f t="shared" ref="HCY63" si="5482">HCW63-HCY62</f>
        <v>0</v>
      </c>
      <c r="HCZ63" s="957">
        <f t="shared" ref="HCZ63" si="5483">HCX63-HCZ62</f>
        <v>0</v>
      </c>
      <c r="HDA63" s="957">
        <f t="shared" ref="HDA63" si="5484">HCY63-HDA62</f>
        <v>0</v>
      </c>
      <c r="HDB63" s="957">
        <f t="shared" ref="HDB63" si="5485">HCZ63-HDB62</f>
        <v>0</v>
      </c>
      <c r="HDC63" s="957">
        <f t="shared" ref="HDC63" si="5486">HDA63-HDC62</f>
        <v>0</v>
      </c>
      <c r="HDD63" s="957">
        <f t="shared" ref="HDD63" si="5487">HDB63-HDD62</f>
        <v>0</v>
      </c>
      <c r="HDE63" s="957">
        <f t="shared" ref="HDE63" si="5488">HDC63-HDE62</f>
        <v>0</v>
      </c>
      <c r="HDF63" s="957">
        <f t="shared" ref="HDF63" si="5489">HDD63-HDF62</f>
        <v>0</v>
      </c>
      <c r="HDG63" s="957">
        <f t="shared" ref="HDG63" si="5490">HDE63-HDG62</f>
        <v>0</v>
      </c>
      <c r="HDH63" s="957">
        <f t="shared" ref="HDH63" si="5491">HDF63-HDH62</f>
        <v>0</v>
      </c>
      <c r="HDI63" s="957">
        <f t="shared" ref="HDI63" si="5492">HDG63-HDI62</f>
        <v>0</v>
      </c>
      <c r="HDJ63" s="957">
        <f t="shared" ref="HDJ63" si="5493">HDH63-HDJ62</f>
        <v>0</v>
      </c>
      <c r="HDK63" s="957">
        <f t="shared" ref="HDK63" si="5494">HDI63-HDK62</f>
        <v>0</v>
      </c>
      <c r="HDL63" s="957">
        <f t="shared" ref="HDL63" si="5495">HDJ63-HDL62</f>
        <v>0</v>
      </c>
      <c r="HDM63" s="957">
        <f t="shared" ref="HDM63" si="5496">HDK63-HDM62</f>
        <v>0</v>
      </c>
      <c r="HDN63" s="957">
        <f t="shared" ref="HDN63" si="5497">HDL63-HDN62</f>
        <v>0</v>
      </c>
      <c r="HDO63" s="957">
        <f t="shared" ref="HDO63" si="5498">HDM63-HDO62</f>
        <v>0</v>
      </c>
      <c r="HDP63" s="957">
        <f t="shared" ref="HDP63" si="5499">HDN63-HDP62</f>
        <v>0</v>
      </c>
      <c r="HDQ63" s="957">
        <f t="shared" ref="HDQ63" si="5500">HDO63-HDQ62</f>
        <v>0</v>
      </c>
      <c r="HDR63" s="957">
        <f t="shared" ref="HDR63" si="5501">HDP63-HDR62</f>
        <v>0</v>
      </c>
      <c r="HDS63" s="957">
        <f t="shared" ref="HDS63" si="5502">HDQ63-HDS62</f>
        <v>0</v>
      </c>
      <c r="HDT63" s="957">
        <f t="shared" ref="HDT63" si="5503">HDR63-HDT62</f>
        <v>0</v>
      </c>
      <c r="HDU63" s="957">
        <f t="shared" ref="HDU63" si="5504">HDS63-HDU62</f>
        <v>0</v>
      </c>
      <c r="HDV63" s="957">
        <f t="shared" ref="HDV63" si="5505">HDT63-HDV62</f>
        <v>0</v>
      </c>
      <c r="HDW63" s="957">
        <f t="shared" ref="HDW63" si="5506">HDU63-HDW62</f>
        <v>0</v>
      </c>
      <c r="HDX63" s="957">
        <f t="shared" ref="HDX63" si="5507">HDV63-HDX62</f>
        <v>0</v>
      </c>
      <c r="HDY63" s="957">
        <f t="shared" ref="HDY63" si="5508">HDW63-HDY62</f>
        <v>0</v>
      </c>
      <c r="HDZ63" s="957">
        <f t="shared" ref="HDZ63" si="5509">HDX63-HDZ62</f>
        <v>0</v>
      </c>
      <c r="HEA63" s="957">
        <f t="shared" ref="HEA63" si="5510">HDY63-HEA62</f>
        <v>0</v>
      </c>
      <c r="HEB63" s="957">
        <f t="shared" ref="HEB63" si="5511">HDZ63-HEB62</f>
        <v>0</v>
      </c>
      <c r="HEC63" s="957">
        <f t="shared" ref="HEC63" si="5512">HEA63-HEC62</f>
        <v>0</v>
      </c>
      <c r="HED63" s="957">
        <f t="shared" ref="HED63" si="5513">HEB63-HED62</f>
        <v>0</v>
      </c>
      <c r="HEE63" s="957">
        <f t="shared" ref="HEE63" si="5514">HEC63-HEE62</f>
        <v>0</v>
      </c>
      <c r="HEF63" s="957">
        <f t="shared" ref="HEF63" si="5515">HED63-HEF62</f>
        <v>0</v>
      </c>
      <c r="HEG63" s="957">
        <f t="shared" ref="HEG63" si="5516">HEE63-HEG62</f>
        <v>0</v>
      </c>
      <c r="HEH63" s="957">
        <f t="shared" ref="HEH63" si="5517">HEF63-HEH62</f>
        <v>0</v>
      </c>
      <c r="HEI63" s="957">
        <f t="shared" ref="HEI63" si="5518">HEG63-HEI62</f>
        <v>0</v>
      </c>
      <c r="HEJ63" s="957">
        <f t="shared" ref="HEJ63" si="5519">HEH63-HEJ62</f>
        <v>0</v>
      </c>
      <c r="HEK63" s="957">
        <f t="shared" ref="HEK63" si="5520">HEI63-HEK62</f>
        <v>0</v>
      </c>
      <c r="HEL63" s="957">
        <f t="shared" ref="HEL63" si="5521">HEJ63-HEL62</f>
        <v>0</v>
      </c>
      <c r="HEM63" s="957">
        <f t="shared" ref="HEM63" si="5522">HEK63-HEM62</f>
        <v>0</v>
      </c>
      <c r="HEN63" s="957">
        <f t="shared" ref="HEN63" si="5523">HEL63-HEN62</f>
        <v>0</v>
      </c>
      <c r="HEO63" s="957">
        <f t="shared" ref="HEO63" si="5524">HEM63-HEO62</f>
        <v>0</v>
      </c>
      <c r="HEP63" s="957">
        <f t="shared" ref="HEP63" si="5525">HEN63-HEP62</f>
        <v>0</v>
      </c>
      <c r="HEQ63" s="957">
        <f t="shared" ref="HEQ63" si="5526">HEO63-HEQ62</f>
        <v>0</v>
      </c>
      <c r="HER63" s="957">
        <f t="shared" ref="HER63" si="5527">HEP63-HER62</f>
        <v>0</v>
      </c>
      <c r="HES63" s="957">
        <f t="shared" ref="HES63" si="5528">HEQ63-HES62</f>
        <v>0</v>
      </c>
      <c r="HET63" s="957">
        <f t="shared" ref="HET63" si="5529">HER63-HET62</f>
        <v>0</v>
      </c>
      <c r="HEU63" s="957">
        <f t="shared" ref="HEU63" si="5530">HES63-HEU62</f>
        <v>0</v>
      </c>
      <c r="HEV63" s="957">
        <f t="shared" ref="HEV63" si="5531">HET63-HEV62</f>
        <v>0</v>
      </c>
      <c r="HEW63" s="957">
        <f t="shared" ref="HEW63" si="5532">HEU63-HEW62</f>
        <v>0</v>
      </c>
      <c r="HEX63" s="957">
        <f t="shared" ref="HEX63" si="5533">HEV63-HEX62</f>
        <v>0</v>
      </c>
      <c r="HEY63" s="957">
        <f t="shared" ref="HEY63" si="5534">HEW63-HEY62</f>
        <v>0</v>
      </c>
      <c r="HEZ63" s="957">
        <f t="shared" ref="HEZ63" si="5535">HEX63-HEZ62</f>
        <v>0</v>
      </c>
      <c r="HFA63" s="957">
        <f t="shared" ref="HFA63" si="5536">HEY63-HFA62</f>
        <v>0</v>
      </c>
      <c r="HFB63" s="957">
        <f t="shared" ref="HFB63" si="5537">HEZ63-HFB62</f>
        <v>0</v>
      </c>
      <c r="HFC63" s="957">
        <f t="shared" ref="HFC63" si="5538">HFA63-HFC62</f>
        <v>0</v>
      </c>
      <c r="HFD63" s="957">
        <f t="shared" ref="HFD63" si="5539">HFB63-HFD62</f>
        <v>0</v>
      </c>
      <c r="HFE63" s="957">
        <f t="shared" ref="HFE63" si="5540">HFC63-HFE62</f>
        <v>0</v>
      </c>
      <c r="HFF63" s="957">
        <f t="shared" ref="HFF63" si="5541">HFD63-HFF62</f>
        <v>0</v>
      </c>
      <c r="HFG63" s="957">
        <f t="shared" ref="HFG63" si="5542">HFE63-HFG62</f>
        <v>0</v>
      </c>
      <c r="HFH63" s="957">
        <f t="shared" ref="HFH63" si="5543">HFF63-HFH62</f>
        <v>0</v>
      </c>
      <c r="HFI63" s="957">
        <f t="shared" ref="HFI63" si="5544">HFG63-HFI62</f>
        <v>0</v>
      </c>
      <c r="HFJ63" s="957">
        <f t="shared" ref="HFJ63" si="5545">HFH63-HFJ62</f>
        <v>0</v>
      </c>
      <c r="HFK63" s="957">
        <f t="shared" ref="HFK63" si="5546">HFI63-HFK62</f>
        <v>0</v>
      </c>
      <c r="HFL63" s="957">
        <f t="shared" ref="HFL63" si="5547">HFJ63-HFL62</f>
        <v>0</v>
      </c>
      <c r="HFM63" s="957">
        <f t="shared" ref="HFM63" si="5548">HFK63-HFM62</f>
        <v>0</v>
      </c>
      <c r="HFN63" s="957">
        <f t="shared" ref="HFN63" si="5549">HFL63-HFN62</f>
        <v>0</v>
      </c>
      <c r="HFO63" s="957">
        <f t="shared" ref="HFO63" si="5550">HFM63-HFO62</f>
        <v>0</v>
      </c>
      <c r="HFP63" s="957">
        <f t="shared" ref="HFP63" si="5551">HFN63-HFP62</f>
        <v>0</v>
      </c>
      <c r="HFQ63" s="957">
        <f t="shared" ref="HFQ63" si="5552">HFO63-HFQ62</f>
        <v>0</v>
      </c>
      <c r="HFR63" s="957">
        <f t="shared" ref="HFR63" si="5553">HFP63-HFR62</f>
        <v>0</v>
      </c>
      <c r="HFS63" s="957">
        <f t="shared" ref="HFS63" si="5554">HFQ63-HFS62</f>
        <v>0</v>
      </c>
      <c r="HFT63" s="957">
        <f t="shared" ref="HFT63" si="5555">HFR63-HFT62</f>
        <v>0</v>
      </c>
      <c r="HFU63" s="957">
        <f t="shared" ref="HFU63" si="5556">HFS63-HFU62</f>
        <v>0</v>
      </c>
      <c r="HFV63" s="957">
        <f t="shared" ref="HFV63" si="5557">HFT63-HFV62</f>
        <v>0</v>
      </c>
      <c r="HFW63" s="957">
        <f t="shared" ref="HFW63" si="5558">HFU63-HFW62</f>
        <v>0</v>
      </c>
      <c r="HFX63" s="957">
        <f t="shared" ref="HFX63" si="5559">HFV63-HFX62</f>
        <v>0</v>
      </c>
      <c r="HFY63" s="957">
        <f t="shared" ref="HFY63" si="5560">HFW63-HFY62</f>
        <v>0</v>
      </c>
      <c r="HFZ63" s="957">
        <f t="shared" ref="HFZ63" si="5561">HFX63-HFZ62</f>
        <v>0</v>
      </c>
      <c r="HGA63" s="957">
        <f t="shared" ref="HGA63" si="5562">HFY63-HGA62</f>
        <v>0</v>
      </c>
      <c r="HGB63" s="957">
        <f t="shared" ref="HGB63" si="5563">HFZ63-HGB62</f>
        <v>0</v>
      </c>
      <c r="HGC63" s="957">
        <f t="shared" ref="HGC63" si="5564">HGA63-HGC62</f>
        <v>0</v>
      </c>
      <c r="HGD63" s="957">
        <f t="shared" ref="HGD63" si="5565">HGB63-HGD62</f>
        <v>0</v>
      </c>
      <c r="HGE63" s="957">
        <f t="shared" ref="HGE63" si="5566">HGC63-HGE62</f>
        <v>0</v>
      </c>
      <c r="HGF63" s="957">
        <f t="shared" ref="HGF63" si="5567">HGD63-HGF62</f>
        <v>0</v>
      </c>
      <c r="HGG63" s="957">
        <f t="shared" ref="HGG63" si="5568">HGE63-HGG62</f>
        <v>0</v>
      </c>
      <c r="HGH63" s="957">
        <f t="shared" ref="HGH63" si="5569">HGF63-HGH62</f>
        <v>0</v>
      </c>
      <c r="HGI63" s="957">
        <f t="shared" ref="HGI63" si="5570">HGG63-HGI62</f>
        <v>0</v>
      </c>
      <c r="HGJ63" s="957">
        <f t="shared" ref="HGJ63" si="5571">HGH63-HGJ62</f>
        <v>0</v>
      </c>
      <c r="HGK63" s="957">
        <f t="shared" ref="HGK63" si="5572">HGI63-HGK62</f>
        <v>0</v>
      </c>
      <c r="HGL63" s="957">
        <f t="shared" ref="HGL63" si="5573">HGJ63-HGL62</f>
        <v>0</v>
      </c>
      <c r="HGM63" s="957">
        <f t="shared" ref="HGM63" si="5574">HGK63-HGM62</f>
        <v>0</v>
      </c>
      <c r="HGN63" s="957">
        <f t="shared" ref="HGN63" si="5575">HGL63-HGN62</f>
        <v>0</v>
      </c>
      <c r="HGO63" s="957">
        <f t="shared" ref="HGO63" si="5576">HGM63-HGO62</f>
        <v>0</v>
      </c>
      <c r="HGP63" s="957">
        <f t="shared" ref="HGP63" si="5577">HGN63-HGP62</f>
        <v>0</v>
      </c>
      <c r="HGQ63" s="957">
        <f t="shared" ref="HGQ63" si="5578">HGO63-HGQ62</f>
        <v>0</v>
      </c>
      <c r="HGR63" s="957">
        <f t="shared" ref="HGR63" si="5579">HGP63-HGR62</f>
        <v>0</v>
      </c>
      <c r="HGS63" s="957">
        <f t="shared" ref="HGS63" si="5580">HGQ63-HGS62</f>
        <v>0</v>
      </c>
      <c r="HGT63" s="957">
        <f t="shared" ref="HGT63" si="5581">HGR63-HGT62</f>
        <v>0</v>
      </c>
      <c r="HGU63" s="957">
        <f t="shared" ref="HGU63" si="5582">HGS63-HGU62</f>
        <v>0</v>
      </c>
      <c r="HGV63" s="957">
        <f t="shared" ref="HGV63" si="5583">HGT63-HGV62</f>
        <v>0</v>
      </c>
      <c r="HGW63" s="957">
        <f t="shared" ref="HGW63" si="5584">HGU63-HGW62</f>
        <v>0</v>
      </c>
      <c r="HGX63" s="957">
        <f t="shared" ref="HGX63" si="5585">HGV63-HGX62</f>
        <v>0</v>
      </c>
      <c r="HGY63" s="957">
        <f t="shared" ref="HGY63" si="5586">HGW63-HGY62</f>
        <v>0</v>
      </c>
      <c r="HGZ63" s="957">
        <f t="shared" ref="HGZ63" si="5587">HGX63-HGZ62</f>
        <v>0</v>
      </c>
      <c r="HHA63" s="957">
        <f t="shared" ref="HHA63" si="5588">HGY63-HHA62</f>
        <v>0</v>
      </c>
      <c r="HHB63" s="957">
        <f t="shared" ref="HHB63" si="5589">HGZ63-HHB62</f>
        <v>0</v>
      </c>
      <c r="HHC63" s="957">
        <f t="shared" ref="HHC63" si="5590">HHA63-HHC62</f>
        <v>0</v>
      </c>
      <c r="HHD63" s="957">
        <f t="shared" ref="HHD63" si="5591">HHB63-HHD62</f>
        <v>0</v>
      </c>
      <c r="HHE63" s="957">
        <f t="shared" ref="HHE63" si="5592">HHC63-HHE62</f>
        <v>0</v>
      </c>
      <c r="HHF63" s="957">
        <f t="shared" ref="HHF63" si="5593">HHD63-HHF62</f>
        <v>0</v>
      </c>
      <c r="HHG63" s="957">
        <f t="shared" ref="HHG63" si="5594">HHE63-HHG62</f>
        <v>0</v>
      </c>
      <c r="HHH63" s="957">
        <f t="shared" ref="HHH63" si="5595">HHF63-HHH62</f>
        <v>0</v>
      </c>
      <c r="HHI63" s="957">
        <f t="shared" ref="HHI63" si="5596">HHG63-HHI62</f>
        <v>0</v>
      </c>
      <c r="HHJ63" s="957">
        <f t="shared" ref="HHJ63" si="5597">HHH63-HHJ62</f>
        <v>0</v>
      </c>
      <c r="HHK63" s="957">
        <f t="shared" ref="HHK63" si="5598">HHI63-HHK62</f>
        <v>0</v>
      </c>
      <c r="HHL63" s="957">
        <f t="shared" ref="HHL63" si="5599">HHJ63-HHL62</f>
        <v>0</v>
      </c>
      <c r="HHM63" s="957">
        <f t="shared" ref="HHM63" si="5600">HHK63-HHM62</f>
        <v>0</v>
      </c>
      <c r="HHN63" s="957">
        <f t="shared" ref="HHN63" si="5601">HHL63-HHN62</f>
        <v>0</v>
      </c>
      <c r="HHO63" s="957">
        <f t="shared" ref="HHO63" si="5602">HHM63-HHO62</f>
        <v>0</v>
      </c>
      <c r="HHP63" s="957">
        <f t="shared" ref="HHP63" si="5603">HHN63-HHP62</f>
        <v>0</v>
      </c>
      <c r="HHQ63" s="957">
        <f t="shared" ref="HHQ63" si="5604">HHO63-HHQ62</f>
        <v>0</v>
      </c>
      <c r="HHR63" s="957">
        <f t="shared" ref="HHR63" si="5605">HHP63-HHR62</f>
        <v>0</v>
      </c>
      <c r="HHS63" s="957">
        <f t="shared" ref="HHS63" si="5606">HHQ63-HHS62</f>
        <v>0</v>
      </c>
      <c r="HHT63" s="957">
        <f t="shared" ref="HHT63" si="5607">HHR63-HHT62</f>
        <v>0</v>
      </c>
      <c r="HHU63" s="957">
        <f t="shared" ref="HHU63" si="5608">HHS63-HHU62</f>
        <v>0</v>
      </c>
      <c r="HHV63" s="957">
        <f t="shared" ref="HHV63" si="5609">HHT63-HHV62</f>
        <v>0</v>
      </c>
      <c r="HHW63" s="957">
        <f t="shared" ref="HHW63" si="5610">HHU63-HHW62</f>
        <v>0</v>
      </c>
      <c r="HHX63" s="957">
        <f t="shared" ref="HHX63" si="5611">HHV63-HHX62</f>
        <v>0</v>
      </c>
      <c r="HHY63" s="957">
        <f t="shared" ref="HHY63" si="5612">HHW63-HHY62</f>
        <v>0</v>
      </c>
      <c r="HHZ63" s="957">
        <f t="shared" ref="HHZ63" si="5613">HHX63-HHZ62</f>
        <v>0</v>
      </c>
      <c r="HIA63" s="957">
        <f t="shared" ref="HIA63" si="5614">HHY63-HIA62</f>
        <v>0</v>
      </c>
      <c r="HIB63" s="957">
        <f t="shared" ref="HIB63" si="5615">HHZ63-HIB62</f>
        <v>0</v>
      </c>
      <c r="HIC63" s="957">
        <f t="shared" ref="HIC63" si="5616">HIA63-HIC62</f>
        <v>0</v>
      </c>
      <c r="HID63" s="957">
        <f t="shared" ref="HID63" si="5617">HIB63-HID62</f>
        <v>0</v>
      </c>
      <c r="HIE63" s="957">
        <f t="shared" ref="HIE63" si="5618">HIC63-HIE62</f>
        <v>0</v>
      </c>
      <c r="HIF63" s="957">
        <f t="shared" ref="HIF63" si="5619">HID63-HIF62</f>
        <v>0</v>
      </c>
      <c r="HIG63" s="957">
        <f t="shared" ref="HIG63" si="5620">HIE63-HIG62</f>
        <v>0</v>
      </c>
      <c r="HIH63" s="957">
        <f t="shared" ref="HIH63" si="5621">HIF63-HIH62</f>
        <v>0</v>
      </c>
      <c r="HII63" s="957">
        <f t="shared" ref="HII63" si="5622">HIG63-HII62</f>
        <v>0</v>
      </c>
      <c r="HIJ63" s="957">
        <f t="shared" ref="HIJ63" si="5623">HIH63-HIJ62</f>
        <v>0</v>
      </c>
      <c r="HIK63" s="957">
        <f t="shared" ref="HIK63" si="5624">HII63-HIK62</f>
        <v>0</v>
      </c>
      <c r="HIL63" s="957">
        <f t="shared" ref="HIL63" si="5625">HIJ63-HIL62</f>
        <v>0</v>
      </c>
      <c r="HIM63" s="957">
        <f t="shared" ref="HIM63" si="5626">HIK63-HIM62</f>
        <v>0</v>
      </c>
      <c r="HIN63" s="957">
        <f t="shared" ref="HIN63" si="5627">HIL63-HIN62</f>
        <v>0</v>
      </c>
      <c r="HIO63" s="957">
        <f t="shared" ref="HIO63" si="5628">HIM63-HIO62</f>
        <v>0</v>
      </c>
      <c r="HIP63" s="957">
        <f t="shared" ref="HIP63" si="5629">HIN63-HIP62</f>
        <v>0</v>
      </c>
      <c r="HIQ63" s="957">
        <f t="shared" ref="HIQ63" si="5630">HIO63-HIQ62</f>
        <v>0</v>
      </c>
      <c r="HIR63" s="957">
        <f t="shared" ref="HIR63" si="5631">HIP63-HIR62</f>
        <v>0</v>
      </c>
      <c r="HIS63" s="957">
        <f t="shared" ref="HIS63" si="5632">HIQ63-HIS62</f>
        <v>0</v>
      </c>
      <c r="HIT63" s="957">
        <f t="shared" ref="HIT63" si="5633">HIR63-HIT62</f>
        <v>0</v>
      </c>
      <c r="HIU63" s="957">
        <f t="shared" ref="HIU63" si="5634">HIS63-HIU62</f>
        <v>0</v>
      </c>
      <c r="HIV63" s="957">
        <f t="shared" ref="HIV63" si="5635">HIT63-HIV62</f>
        <v>0</v>
      </c>
      <c r="HIW63" s="957">
        <f t="shared" ref="HIW63" si="5636">HIU63-HIW62</f>
        <v>0</v>
      </c>
      <c r="HIX63" s="957">
        <f t="shared" ref="HIX63" si="5637">HIV63-HIX62</f>
        <v>0</v>
      </c>
      <c r="HIY63" s="957">
        <f t="shared" ref="HIY63" si="5638">HIW63-HIY62</f>
        <v>0</v>
      </c>
      <c r="HIZ63" s="957">
        <f t="shared" ref="HIZ63" si="5639">HIX63-HIZ62</f>
        <v>0</v>
      </c>
      <c r="HJA63" s="957">
        <f t="shared" ref="HJA63" si="5640">HIY63-HJA62</f>
        <v>0</v>
      </c>
      <c r="HJB63" s="957">
        <f t="shared" ref="HJB63" si="5641">HIZ63-HJB62</f>
        <v>0</v>
      </c>
      <c r="HJC63" s="957">
        <f t="shared" ref="HJC63" si="5642">HJA63-HJC62</f>
        <v>0</v>
      </c>
      <c r="HJD63" s="957">
        <f t="shared" ref="HJD63" si="5643">HJB63-HJD62</f>
        <v>0</v>
      </c>
      <c r="HJE63" s="957">
        <f t="shared" ref="HJE63" si="5644">HJC63-HJE62</f>
        <v>0</v>
      </c>
      <c r="HJF63" s="957">
        <f t="shared" ref="HJF63" si="5645">HJD63-HJF62</f>
        <v>0</v>
      </c>
      <c r="HJG63" s="957">
        <f t="shared" ref="HJG63" si="5646">HJE63-HJG62</f>
        <v>0</v>
      </c>
      <c r="HJH63" s="957">
        <f t="shared" ref="HJH63" si="5647">HJF63-HJH62</f>
        <v>0</v>
      </c>
      <c r="HJI63" s="957">
        <f t="shared" ref="HJI63" si="5648">HJG63-HJI62</f>
        <v>0</v>
      </c>
      <c r="HJJ63" s="957">
        <f t="shared" ref="HJJ63" si="5649">HJH63-HJJ62</f>
        <v>0</v>
      </c>
      <c r="HJK63" s="957">
        <f t="shared" ref="HJK63" si="5650">HJI63-HJK62</f>
        <v>0</v>
      </c>
      <c r="HJL63" s="957">
        <f t="shared" ref="HJL63" si="5651">HJJ63-HJL62</f>
        <v>0</v>
      </c>
      <c r="HJM63" s="957">
        <f t="shared" ref="HJM63" si="5652">HJK63-HJM62</f>
        <v>0</v>
      </c>
      <c r="HJN63" s="957">
        <f t="shared" ref="HJN63" si="5653">HJL63-HJN62</f>
        <v>0</v>
      </c>
      <c r="HJO63" s="957">
        <f t="shared" ref="HJO63" si="5654">HJM63-HJO62</f>
        <v>0</v>
      </c>
      <c r="HJP63" s="957">
        <f t="shared" ref="HJP63" si="5655">HJN63-HJP62</f>
        <v>0</v>
      </c>
      <c r="HJQ63" s="957">
        <f t="shared" ref="HJQ63" si="5656">HJO63-HJQ62</f>
        <v>0</v>
      </c>
      <c r="HJR63" s="957">
        <f t="shared" ref="HJR63" si="5657">HJP63-HJR62</f>
        <v>0</v>
      </c>
      <c r="HJS63" s="957">
        <f t="shared" ref="HJS63" si="5658">HJQ63-HJS62</f>
        <v>0</v>
      </c>
      <c r="HJT63" s="957">
        <f t="shared" ref="HJT63" si="5659">HJR63-HJT62</f>
        <v>0</v>
      </c>
      <c r="HJU63" s="957">
        <f t="shared" ref="HJU63" si="5660">HJS63-HJU62</f>
        <v>0</v>
      </c>
      <c r="HJV63" s="957">
        <f t="shared" ref="HJV63" si="5661">HJT63-HJV62</f>
        <v>0</v>
      </c>
      <c r="HJW63" s="957">
        <f t="shared" ref="HJW63" si="5662">HJU63-HJW62</f>
        <v>0</v>
      </c>
      <c r="HJX63" s="957">
        <f t="shared" ref="HJX63" si="5663">HJV63-HJX62</f>
        <v>0</v>
      </c>
      <c r="HJY63" s="957">
        <f t="shared" ref="HJY63" si="5664">HJW63-HJY62</f>
        <v>0</v>
      </c>
      <c r="HJZ63" s="957">
        <f t="shared" ref="HJZ63" si="5665">HJX63-HJZ62</f>
        <v>0</v>
      </c>
      <c r="HKA63" s="957">
        <f t="shared" ref="HKA63" si="5666">HJY63-HKA62</f>
        <v>0</v>
      </c>
      <c r="HKB63" s="957">
        <f t="shared" ref="HKB63" si="5667">HJZ63-HKB62</f>
        <v>0</v>
      </c>
      <c r="HKC63" s="957">
        <f t="shared" ref="HKC63" si="5668">HKA63-HKC62</f>
        <v>0</v>
      </c>
      <c r="HKD63" s="957">
        <f t="shared" ref="HKD63" si="5669">HKB63-HKD62</f>
        <v>0</v>
      </c>
      <c r="HKE63" s="957">
        <f t="shared" ref="HKE63" si="5670">HKC63-HKE62</f>
        <v>0</v>
      </c>
      <c r="HKF63" s="957">
        <f t="shared" ref="HKF63" si="5671">HKD63-HKF62</f>
        <v>0</v>
      </c>
      <c r="HKG63" s="957">
        <f t="shared" ref="HKG63" si="5672">HKE63-HKG62</f>
        <v>0</v>
      </c>
      <c r="HKH63" s="957">
        <f t="shared" ref="HKH63" si="5673">HKF63-HKH62</f>
        <v>0</v>
      </c>
      <c r="HKI63" s="957">
        <f t="shared" ref="HKI63" si="5674">HKG63-HKI62</f>
        <v>0</v>
      </c>
      <c r="HKJ63" s="957">
        <f t="shared" ref="HKJ63" si="5675">HKH63-HKJ62</f>
        <v>0</v>
      </c>
      <c r="HKK63" s="957">
        <f t="shared" ref="HKK63" si="5676">HKI63-HKK62</f>
        <v>0</v>
      </c>
      <c r="HKL63" s="957">
        <f t="shared" ref="HKL63" si="5677">HKJ63-HKL62</f>
        <v>0</v>
      </c>
      <c r="HKM63" s="957">
        <f t="shared" ref="HKM63" si="5678">HKK63-HKM62</f>
        <v>0</v>
      </c>
      <c r="HKN63" s="957">
        <f t="shared" ref="HKN63" si="5679">HKL63-HKN62</f>
        <v>0</v>
      </c>
      <c r="HKO63" s="957">
        <f t="shared" ref="HKO63" si="5680">HKM63-HKO62</f>
        <v>0</v>
      </c>
      <c r="HKP63" s="957">
        <f t="shared" ref="HKP63" si="5681">HKN63-HKP62</f>
        <v>0</v>
      </c>
      <c r="HKQ63" s="957">
        <f t="shared" ref="HKQ63" si="5682">HKO63-HKQ62</f>
        <v>0</v>
      </c>
      <c r="HKR63" s="957">
        <f t="shared" ref="HKR63" si="5683">HKP63-HKR62</f>
        <v>0</v>
      </c>
      <c r="HKS63" s="957">
        <f t="shared" ref="HKS63" si="5684">HKQ63-HKS62</f>
        <v>0</v>
      </c>
      <c r="HKT63" s="957">
        <f t="shared" ref="HKT63" si="5685">HKR63-HKT62</f>
        <v>0</v>
      </c>
      <c r="HKU63" s="957">
        <f t="shared" ref="HKU63" si="5686">HKS63-HKU62</f>
        <v>0</v>
      </c>
      <c r="HKV63" s="957">
        <f t="shared" ref="HKV63" si="5687">HKT63-HKV62</f>
        <v>0</v>
      </c>
      <c r="HKW63" s="957">
        <f t="shared" ref="HKW63" si="5688">HKU63-HKW62</f>
        <v>0</v>
      </c>
      <c r="HKX63" s="957">
        <f t="shared" ref="HKX63" si="5689">HKV63-HKX62</f>
        <v>0</v>
      </c>
      <c r="HKY63" s="957">
        <f t="shared" ref="HKY63" si="5690">HKW63-HKY62</f>
        <v>0</v>
      </c>
      <c r="HKZ63" s="957">
        <f t="shared" ref="HKZ63" si="5691">HKX63-HKZ62</f>
        <v>0</v>
      </c>
      <c r="HLA63" s="957">
        <f t="shared" ref="HLA63" si="5692">HKY63-HLA62</f>
        <v>0</v>
      </c>
      <c r="HLB63" s="957">
        <f t="shared" ref="HLB63" si="5693">HKZ63-HLB62</f>
        <v>0</v>
      </c>
      <c r="HLC63" s="957">
        <f t="shared" ref="HLC63" si="5694">HLA63-HLC62</f>
        <v>0</v>
      </c>
      <c r="HLD63" s="957">
        <f t="shared" ref="HLD63" si="5695">HLB63-HLD62</f>
        <v>0</v>
      </c>
      <c r="HLE63" s="957">
        <f t="shared" ref="HLE63" si="5696">HLC63-HLE62</f>
        <v>0</v>
      </c>
      <c r="HLF63" s="957">
        <f t="shared" ref="HLF63" si="5697">HLD63-HLF62</f>
        <v>0</v>
      </c>
      <c r="HLG63" s="957">
        <f t="shared" ref="HLG63" si="5698">HLE63-HLG62</f>
        <v>0</v>
      </c>
      <c r="HLH63" s="957">
        <f t="shared" ref="HLH63" si="5699">HLF63-HLH62</f>
        <v>0</v>
      </c>
      <c r="HLI63" s="957">
        <f t="shared" ref="HLI63" si="5700">HLG63-HLI62</f>
        <v>0</v>
      </c>
      <c r="HLJ63" s="957">
        <f t="shared" ref="HLJ63" si="5701">HLH63-HLJ62</f>
        <v>0</v>
      </c>
      <c r="HLK63" s="957">
        <f t="shared" ref="HLK63" si="5702">HLI63-HLK62</f>
        <v>0</v>
      </c>
      <c r="HLL63" s="957">
        <f t="shared" ref="HLL63" si="5703">HLJ63-HLL62</f>
        <v>0</v>
      </c>
      <c r="HLM63" s="957">
        <f t="shared" ref="HLM63" si="5704">HLK63-HLM62</f>
        <v>0</v>
      </c>
      <c r="HLN63" s="957">
        <f t="shared" ref="HLN63" si="5705">HLL63-HLN62</f>
        <v>0</v>
      </c>
      <c r="HLO63" s="957">
        <f t="shared" ref="HLO63" si="5706">HLM63-HLO62</f>
        <v>0</v>
      </c>
      <c r="HLP63" s="957">
        <f t="shared" ref="HLP63" si="5707">HLN63-HLP62</f>
        <v>0</v>
      </c>
      <c r="HLQ63" s="957">
        <f t="shared" ref="HLQ63" si="5708">HLO63-HLQ62</f>
        <v>0</v>
      </c>
      <c r="HLR63" s="957">
        <f t="shared" ref="HLR63" si="5709">HLP63-HLR62</f>
        <v>0</v>
      </c>
      <c r="HLS63" s="957">
        <f t="shared" ref="HLS63" si="5710">HLQ63-HLS62</f>
        <v>0</v>
      </c>
      <c r="HLT63" s="957">
        <f t="shared" ref="HLT63" si="5711">HLR63-HLT62</f>
        <v>0</v>
      </c>
      <c r="HLU63" s="957">
        <f t="shared" ref="HLU63" si="5712">HLS63-HLU62</f>
        <v>0</v>
      </c>
      <c r="HLV63" s="957">
        <f t="shared" ref="HLV63" si="5713">HLT63-HLV62</f>
        <v>0</v>
      </c>
      <c r="HLW63" s="957">
        <f t="shared" ref="HLW63" si="5714">HLU63-HLW62</f>
        <v>0</v>
      </c>
      <c r="HLX63" s="957">
        <f t="shared" ref="HLX63" si="5715">HLV63-HLX62</f>
        <v>0</v>
      </c>
      <c r="HLY63" s="957">
        <f t="shared" ref="HLY63" si="5716">HLW63-HLY62</f>
        <v>0</v>
      </c>
      <c r="HLZ63" s="957">
        <f t="shared" ref="HLZ63" si="5717">HLX63-HLZ62</f>
        <v>0</v>
      </c>
      <c r="HMA63" s="957">
        <f t="shared" ref="HMA63" si="5718">HLY63-HMA62</f>
        <v>0</v>
      </c>
      <c r="HMB63" s="957">
        <f t="shared" ref="HMB63" si="5719">HLZ63-HMB62</f>
        <v>0</v>
      </c>
      <c r="HMC63" s="957">
        <f t="shared" ref="HMC63" si="5720">HMA63-HMC62</f>
        <v>0</v>
      </c>
      <c r="HMD63" s="957">
        <f t="shared" ref="HMD63" si="5721">HMB63-HMD62</f>
        <v>0</v>
      </c>
      <c r="HME63" s="957">
        <f t="shared" ref="HME63" si="5722">HMC63-HME62</f>
        <v>0</v>
      </c>
      <c r="HMF63" s="957">
        <f t="shared" ref="HMF63" si="5723">HMD63-HMF62</f>
        <v>0</v>
      </c>
      <c r="HMG63" s="957">
        <f t="shared" ref="HMG63" si="5724">HME63-HMG62</f>
        <v>0</v>
      </c>
      <c r="HMH63" s="957">
        <f t="shared" ref="HMH63" si="5725">HMF63-HMH62</f>
        <v>0</v>
      </c>
      <c r="HMI63" s="957">
        <f t="shared" ref="HMI63" si="5726">HMG63-HMI62</f>
        <v>0</v>
      </c>
      <c r="HMJ63" s="957">
        <f t="shared" ref="HMJ63" si="5727">HMH63-HMJ62</f>
        <v>0</v>
      </c>
      <c r="HMK63" s="957">
        <f t="shared" ref="HMK63" si="5728">HMI63-HMK62</f>
        <v>0</v>
      </c>
      <c r="HML63" s="957">
        <f t="shared" ref="HML63" si="5729">HMJ63-HML62</f>
        <v>0</v>
      </c>
      <c r="HMM63" s="957">
        <f t="shared" ref="HMM63" si="5730">HMK63-HMM62</f>
        <v>0</v>
      </c>
      <c r="HMN63" s="957">
        <f t="shared" ref="HMN63" si="5731">HML63-HMN62</f>
        <v>0</v>
      </c>
      <c r="HMO63" s="957">
        <f t="shared" ref="HMO63" si="5732">HMM63-HMO62</f>
        <v>0</v>
      </c>
      <c r="HMP63" s="957">
        <f t="shared" ref="HMP63" si="5733">HMN63-HMP62</f>
        <v>0</v>
      </c>
      <c r="HMQ63" s="957">
        <f t="shared" ref="HMQ63" si="5734">HMO63-HMQ62</f>
        <v>0</v>
      </c>
      <c r="HMR63" s="957">
        <f t="shared" ref="HMR63" si="5735">HMP63-HMR62</f>
        <v>0</v>
      </c>
      <c r="HMS63" s="957">
        <f t="shared" ref="HMS63" si="5736">HMQ63-HMS62</f>
        <v>0</v>
      </c>
      <c r="HMT63" s="957">
        <f t="shared" ref="HMT63" si="5737">HMR63-HMT62</f>
        <v>0</v>
      </c>
      <c r="HMU63" s="957">
        <f t="shared" ref="HMU63" si="5738">HMS63-HMU62</f>
        <v>0</v>
      </c>
      <c r="HMV63" s="957">
        <f t="shared" ref="HMV63" si="5739">HMT63-HMV62</f>
        <v>0</v>
      </c>
      <c r="HMW63" s="957">
        <f t="shared" ref="HMW63" si="5740">HMU63-HMW62</f>
        <v>0</v>
      </c>
      <c r="HMX63" s="957">
        <f t="shared" ref="HMX63" si="5741">HMV63-HMX62</f>
        <v>0</v>
      </c>
      <c r="HMY63" s="957">
        <f t="shared" ref="HMY63" si="5742">HMW63-HMY62</f>
        <v>0</v>
      </c>
      <c r="HMZ63" s="957">
        <f t="shared" ref="HMZ63" si="5743">HMX63-HMZ62</f>
        <v>0</v>
      </c>
      <c r="HNA63" s="957">
        <f t="shared" ref="HNA63" si="5744">HMY63-HNA62</f>
        <v>0</v>
      </c>
      <c r="HNB63" s="957">
        <f t="shared" ref="HNB63" si="5745">HMZ63-HNB62</f>
        <v>0</v>
      </c>
      <c r="HNC63" s="957">
        <f t="shared" ref="HNC63" si="5746">HNA63-HNC62</f>
        <v>0</v>
      </c>
      <c r="HND63" s="957">
        <f t="shared" ref="HND63" si="5747">HNB63-HND62</f>
        <v>0</v>
      </c>
      <c r="HNE63" s="957">
        <f t="shared" ref="HNE63" si="5748">HNC63-HNE62</f>
        <v>0</v>
      </c>
      <c r="HNF63" s="957">
        <f t="shared" ref="HNF63" si="5749">HND63-HNF62</f>
        <v>0</v>
      </c>
      <c r="HNG63" s="957">
        <f t="shared" ref="HNG63" si="5750">HNE63-HNG62</f>
        <v>0</v>
      </c>
      <c r="HNH63" s="957">
        <f t="shared" ref="HNH63" si="5751">HNF63-HNH62</f>
        <v>0</v>
      </c>
      <c r="HNI63" s="957">
        <f t="shared" ref="HNI63" si="5752">HNG63-HNI62</f>
        <v>0</v>
      </c>
      <c r="HNJ63" s="957">
        <f t="shared" ref="HNJ63" si="5753">HNH63-HNJ62</f>
        <v>0</v>
      </c>
      <c r="HNK63" s="957">
        <f t="shared" ref="HNK63" si="5754">HNI63-HNK62</f>
        <v>0</v>
      </c>
      <c r="HNL63" s="957">
        <f t="shared" ref="HNL63" si="5755">HNJ63-HNL62</f>
        <v>0</v>
      </c>
      <c r="HNM63" s="957">
        <f t="shared" ref="HNM63" si="5756">HNK63-HNM62</f>
        <v>0</v>
      </c>
      <c r="HNN63" s="957">
        <f t="shared" ref="HNN63" si="5757">HNL63-HNN62</f>
        <v>0</v>
      </c>
      <c r="HNO63" s="957">
        <f t="shared" ref="HNO63" si="5758">HNM63-HNO62</f>
        <v>0</v>
      </c>
      <c r="HNP63" s="957">
        <f t="shared" ref="HNP63" si="5759">HNN63-HNP62</f>
        <v>0</v>
      </c>
      <c r="HNQ63" s="957">
        <f t="shared" ref="HNQ63" si="5760">HNO63-HNQ62</f>
        <v>0</v>
      </c>
      <c r="HNR63" s="957">
        <f t="shared" ref="HNR63" si="5761">HNP63-HNR62</f>
        <v>0</v>
      </c>
      <c r="HNS63" s="957">
        <f t="shared" ref="HNS63" si="5762">HNQ63-HNS62</f>
        <v>0</v>
      </c>
      <c r="HNT63" s="957">
        <f t="shared" ref="HNT63" si="5763">HNR63-HNT62</f>
        <v>0</v>
      </c>
      <c r="HNU63" s="957">
        <f t="shared" ref="HNU63" si="5764">HNS63-HNU62</f>
        <v>0</v>
      </c>
      <c r="HNV63" s="957">
        <f t="shared" ref="HNV63" si="5765">HNT63-HNV62</f>
        <v>0</v>
      </c>
      <c r="HNW63" s="957">
        <f t="shared" ref="HNW63" si="5766">HNU63-HNW62</f>
        <v>0</v>
      </c>
      <c r="HNX63" s="957">
        <f t="shared" ref="HNX63" si="5767">HNV63-HNX62</f>
        <v>0</v>
      </c>
      <c r="HNY63" s="957">
        <f t="shared" ref="HNY63" si="5768">HNW63-HNY62</f>
        <v>0</v>
      </c>
      <c r="HNZ63" s="957">
        <f t="shared" ref="HNZ63" si="5769">HNX63-HNZ62</f>
        <v>0</v>
      </c>
      <c r="HOA63" s="957">
        <f t="shared" ref="HOA63" si="5770">HNY63-HOA62</f>
        <v>0</v>
      </c>
      <c r="HOB63" s="957">
        <f t="shared" ref="HOB63" si="5771">HNZ63-HOB62</f>
        <v>0</v>
      </c>
      <c r="HOC63" s="957">
        <f t="shared" ref="HOC63" si="5772">HOA63-HOC62</f>
        <v>0</v>
      </c>
      <c r="HOD63" s="957">
        <f t="shared" ref="HOD63" si="5773">HOB63-HOD62</f>
        <v>0</v>
      </c>
      <c r="HOE63" s="957">
        <f t="shared" ref="HOE63" si="5774">HOC63-HOE62</f>
        <v>0</v>
      </c>
      <c r="HOF63" s="957">
        <f t="shared" ref="HOF63" si="5775">HOD63-HOF62</f>
        <v>0</v>
      </c>
      <c r="HOG63" s="957">
        <f t="shared" ref="HOG63" si="5776">HOE63-HOG62</f>
        <v>0</v>
      </c>
      <c r="HOH63" s="957">
        <f t="shared" ref="HOH63" si="5777">HOF63-HOH62</f>
        <v>0</v>
      </c>
      <c r="HOI63" s="957">
        <f t="shared" ref="HOI63" si="5778">HOG63-HOI62</f>
        <v>0</v>
      </c>
      <c r="HOJ63" s="957">
        <f t="shared" ref="HOJ63" si="5779">HOH63-HOJ62</f>
        <v>0</v>
      </c>
      <c r="HOK63" s="957">
        <f t="shared" ref="HOK63" si="5780">HOI63-HOK62</f>
        <v>0</v>
      </c>
      <c r="HOL63" s="957">
        <f t="shared" ref="HOL63" si="5781">HOJ63-HOL62</f>
        <v>0</v>
      </c>
      <c r="HOM63" s="957">
        <f t="shared" ref="HOM63" si="5782">HOK63-HOM62</f>
        <v>0</v>
      </c>
      <c r="HON63" s="957">
        <f t="shared" ref="HON63" si="5783">HOL63-HON62</f>
        <v>0</v>
      </c>
      <c r="HOO63" s="957">
        <f t="shared" ref="HOO63" si="5784">HOM63-HOO62</f>
        <v>0</v>
      </c>
      <c r="HOP63" s="957">
        <f t="shared" ref="HOP63" si="5785">HON63-HOP62</f>
        <v>0</v>
      </c>
      <c r="HOQ63" s="957">
        <f t="shared" ref="HOQ63" si="5786">HOO63-HOQ62</f>
        <v>0</v>
      </c>
      <c r="HOR63" s="957">
        <f t="shared" ref="HOR63" si="5787">HOP63-HOR62</f>
        <v>0</v>
      </c>
      <c r="HOS63" s="957">
        <f t="shared" ref="HOS63" si="5788">HOQ63-HOS62</f>
        <v>0</v>
      </c>
      <c r="HOT63" s="957">
        <f t="shared" ref="HOT63" si="5789">HOR63-HOT62</f>
        <v>0</v>
      </c>
      <c r="HOU63" s="957">
        <f t="shared" ref="HOU63" si="5790">HOS63-HOU62</f>
        <v>0</v>
      </c>
      <c r="HOV63" s="957">
        <f t="shared" ref="HOV63" si="5791">HOT63-HOV62</f>
        <v>0</v>
      </c>
      <c r="HOW63" s="957">
        <f t="shared" ref="HOW63" si="5792">HOU63-HOW62</f>
        <v>0</v>
      </c>
      <c r="HOX63" s="957">
        <f t="shared" ref="HOX63" si="5793">HOV63-HOX62</f>
        <v>0</v>
      </c>
      <c r="HOY63" s="957">
        <f t="shared" ref="HOY63" si="5794">HOW63-HOY62</f>
        <v>0</v>
      </c>
      <c r="HOZ63" s="957">
        <f t="shared" ref="HOZ63" si="5795">HOX63-HOZ62</f>
        <v>0</v>
      </c>
      <c r="HPA63" s="957">
        <f t="shared" ref="HPA63" si="5796">HOY63-HPA62</f>
        <v>0</v>
      </c>
      <c r="HPB63" s="957">
        <f t="shared" ref="HPB63" si="5797">HOZ63-HPB62</f>
        <v>0</v>
      </c>
      <c r="HPC63" s="957">
        <f t="shared" ref="HPC63" si="5798">HPA63-HPC62</f>
        <v>0</v>
      </c>
      <c r="HPD63" s="957">
        <f t="shared" ref="HPD63" si="5799">HPB63-HPD62</f>
        <v>0</v>
      </c>
      <c r="HPE63" s="957">
        <f t="shared" ref="HPE63" si="5800">HPC63-HPE62</f>
        <v>0</v>
      </c>
      <c r="HPF63" s="957">
        <f t="shared" ref="HPF63" si="5801">HPD63-HPF62</f>
        <v>0</v>
      </c>
      <c r="HPG63" s="957">
        <f t="shared" ref="HPG63" si="5802">HPE63-HPG62</f>
        <v>0</v>
      </c>
      <c r="HPH63" s="957">
        <f t="shared" ref="HPH63" si="5803">HPF63-HPH62</f>
        <v>0</v>
      </c>
      <c r="HPI63" s="957">
        <f t="shared" ref="HPI63" si="5804">HPG63-HPI62</f>
        <v>0</v>
      </c>
      <c r="HPJ63" s="957">
        <f t="shared" ref="HPJ63" si="5805">HPH63-HPJ62</f>
        <v>0</v>
      </c>
      <c r="HPK63" s="957">
        <f t="shared" ref="HPK63" si="5806">HPI63-HPK62</f>
        <v>0</v>
      </c>
      <c r="HPL63" s="957">
        <f t="shared" ref="HPL63" si="5807">HPJ63-HPL62</f>
        <v>0</v>
      </c>
      <c r="HPM63" s="957">
        <f t="shared" ref="HPM63" si="5808">HPK63-HPM62</f>
        <v>0</v>
      </c>
      <c r="HPN63" s="957">
        <f t="shared" ref="HPN63" si="5809">HPL63-HPN62</f>
        <v>0</v>
      </c>
      <c r="HPO63" s="957">
        <f t="shared" ref="HPO63" si="5810">HPM63-HPO62</f>
        <v>0</v>
      </c>
      <c r="HPP63" s="957">
        <f t="shared" ref="HPP63" si="5811">HPN63-HPP62</f>
        <v>0</v>
      </c>
      <c r="HPQ63" s="957">
        <f t="shared" ref="HPQ63" si="5812">HPO63-HPQ62</f>
        <v>0</v>
      </c>
      <c r="HPR63" s="957">
        <f t="shared" ref="HPR63" si="5813">HPP63-HPR62</f>
        <v>0</v>
      </c>
      <c r="HPS63" s="957">
        <f t="shared" ref="HPS63" si="5814">HPQ63-HPS62</f>
        <v>0</v>
      </c>
      <c r="HPT63" s="957">
        <f t="shared" ref="HPT63" si="5815">HPR63-HPT62</f>
        <v>0</v>
      </c>
      <c r="HPU63" s="957">
        <f t="shared" ref="HPU63" si="5816">HPS63-HPU62</f>
        <v>0</v>
      </c>
      <c r="HPV63" s="957">
        <f t="shared" ref="HPV63" si="5817">HPT63-HPV62</f>
        <v>0</v>
      </c>
      <c r="HPW63" s="957">
        <f t="shared" ref="HPW63" si="5818">HPU63-HPW62</f>
        <v>0</v>
      </c>
      <c r="HPX63" s="957">
        <f t="shared" ref="HPX63" si="5819">HPV63-HPX62</f>
        <v>0</v>
      </c>
      <c r="HPY63" s="957">
        <f t="shared" ref="HPY63" si="5820">HPW63-HPY62</f>
        <v>0</v>
      </c>
      <c r="HPZ63" s="957">
        <f t="shared" ref="HPZ63" si="5821">HPX63-HPZ62</f>
        <v>0</v>
      </c>
      <c r="HQA63" s="957">
        <f t="shared" ref="HQA63" si="5822">HPY63-HQA62</f>
        <v>0</v>
      </c>
      <c r="HQB63" s="957">
        <f t="shared" ref="HQB63" si="5823">HPZ63-HQB62</f>
        <v>0</v>
      </c>
      <c r="HQC63" s="957">
        <f t="shared" ref="HQC63" si="5824">HQA63-HQC62</f>
        <v>0</v>
      </c>
      <c r="HQD63" s="957">
        <f t="shared" ref="HQD63" si="5825">HQB63-HQD62</f>
        <v>0</v>
      </c>
      <c r="HQE63" s="957">
        <f t="shared" ref="HQE63" si="5826">HQC63-HQE62</f>
        <v>0</v>
      </c>
      <c r="HQF63" s="957">
        <f t="shared" ref="HQF63" si="5827">HQD63-HQF62</f>
        <v>0</v>
      </c>
      <c r="HQG63" s="957">
        <f t="shared" ref="HQG63" si="5828">HQE63-HQG62</f>
        <v>0</v>
      </c>
      <c r="HQH63" s="957">
        <f t="shared" ref="HQH63" si="5829">HQF63-HQH62</f>
        <v>0</v>
      </c>
      <c r="HQI63" s="957">
        <f t="shared" ref="HQI63" si="5830">HQG63-HQI62</f>
        <v>0</v>
      </c>
      <c r="HQJ63" s="957">
        <f t="shared" ref="HQJ63" si="5831">HQH63-HQJ62</f>
        <v>0</v>
      </c>
      <c r="HQK63" s="957">
        <f t="shared" ref="HQK63" si="5832">HQI63-HQK62</f>
        <v>0</v>
      </c>
      <c r="HQL63" s="957">
        <f t="shared" ref="HQL63" si="5833">HQJ63-HQL62</f>
        <v>0</v>
      </c>
      <c r="HQM63" s="957">
        <f t="shared" ref="HQM63" si="5834">HQK63-HQM62</f>
        <v>0</v>
      </c>
      <c r="HQN63" s="957">
        <f t="shared" ref="HQN63" si="5835">HQL63-HQN62</f>
        <v>0</v>
      </c>
      <c r="HQO63" s="957">
        <f t="shared" ref="HQO63" si="5836">HQM63-HQO62</f>
        <v>0</v>
      </c>
      <c r="HQP63" s="957">
        <f t="shared" ref="HQP63" si="5837">HQN63-HQP62</f>
        <v>0</v>
      </c>
      <c r="HQQ63" s="957">
        <f t="shared" ref="HQQ63" si="5838">HQO63-HQQ62</f>
        <v>0</v>
      </c>
      <c r="HQR63" s="957">
        <f t="shared" ref="HQR63" si="5839">HQP63-HQR62</f>
        <v>0</v>
      </c>
      <c r="HQS63" s="957">
        <f t="shared" ref="HQS63" si="5840">HQQ63-HQS62</f>
        <v>0</v>
      </c>
      <c r="HQT63" s="957">
        <f t="shared" ref="HQT63" si="5841">HQR63-HQT62</f>
        <v>0</v>
      </c>
      <c r="HQU63" s="957">
        <f t="shared" ref="HQU63" si="5842">HQS63-HQU62</f>
        <v>0</v>
      </c>
      <c r="HQV63" s="957">
        <f t="shared" ref="HQV63" si="5843">HQT63-HQV62</f>
        <v>0</v>
      </c>
      <c r="HQW63" s="957">
        <f t="shared" ref="HQW63" si="5844">HQU63-HQW62</f>
        <v>0</v>
      </c>
      <c r="HQX63" s="957">
        <f t="shared" ref="HQX63" si="5845">HQV63-HQX62</f>
        <v>0</v>
      </c>
      <c r="HQY63" s="957">
        <f t="shared" ref="HQY63" si="5846">HQW63-HQY62</f>
        <v>0</v>
      </c>
      <c r="HQZ63" s="957">
        <f t="shared" ref="HQZ63" si="5847">HQX63-HQZ62</f>
        <v>0</v>
      </c>
      <c r="HRA63" s="957">
        <f t="shared" ref="HRA63" si="5848">HQY63-HRA62</f>
        <v>0</v>
      </c>
      <c r="HRB63" s="957">
        <f t="shared" ref="HRB63" si="5849">HQZ63-HRB62</f>
        <v>0</v>
      </c>
      <c r="HRC63" s="957">
        <f t="shared" ref="HRC63" si="5850">HRA63-HRC62</f>
        <v>0</v>
      </c>
      <c r="HRD63" s="957">
        <f t="shared" ref="HRD63" si="5851">HRB63-HRD62</f>
        <v>0</v>
      </c>
      <c r="HRE63" s="957">
        <f t="shared" ref="HRE63" si="5852">HRC63-HRE62</f>
        <v>0</v>
      </c>
      <c r="HRF63" s="957">
        <f t="shared" ref="HRF63" si="5853">HRD63-HRF62</f>
        <v>0</v>
      </c>
      <c r="HRG63" s="957">
        <f t="shared" ref="HRG63" si="5854">HRE63-HRG62</f>
        <v>0</v>
      </c>
      <c r="HRH63" s="957">
        <f t="shared" ref="HRH63" si="5855">HRF63-HRH62</f>
        <v>0</v>
      </c>
      <c r="HRI63" s="957">
        <f t="shared" ref="HRI63" si="5856">HRG63-HRI62</f>
        <v>0</v>
      </c>
      <c r="HRJ63" s="957">
        <f t="shared" ref="HRJ63" si="5857">HRH63-HRJ62</f>
        <v>0</v>
      </c>
      <c r="HRK63" s="957">
        <f t="shared" ref="HRK63" si="5858">HRI63-HRK62</f>
        <v>0</v>
      </c>
      <c r="HRL63" s="957">
        <f t="shared" ref="HRL63" si="5859">HRJ63-HRL62</f>
        <v>0</v>
      </c>
      <c r="HRM63" s="957">
        <f t="shared" ref="HRM63" si="5860">HRK63-HRM62</f>
        <v>0</v>
      </c>
      <c r="HRN63" s="957">
        <f t="shared" ref="HRN63" si="5861">HRL63-HRN62</f>
        <v>0</v>
      </c>
      <c r="HRO63" s="957">
        <f t="shared" ref="HRO63" si="5862">HRM63-HRO62</f>
        <v>0</v>
      </c>
      <c r="HRP63" s="957">
        <f t="shared" ref="HRP63" si="5863">HRN63-HRP62</f>
        <v>0</v>
      </c>
      <c r="HRQ63" s="957">
        <f t="shared" ref="HRQ63" si="5864">HRO63-HRQ62</f>
        <v>0</v>
      </c>
      <c r="HRR63" s="957">
        <f t="shared" ref="HRR63" si="5865">HRP63-HRR62</f>
        <v>0</v>
      </c>
      <c r="HRS63" s="957">
        <f t="shared" ref="HRS63" si="5866">HRQ63-HRS62</f>
        <v>0</v>
      </c>
      <c r="HRT63" s="957">
        <f t="shared" ref="HRT63" si="5867">HRR63-HRT62</f>
        <v>0</v>
      </c>
      <c r="HRU63" s="957">
        <f t="shared" ref="HRU63" si="5868">HRS63-HRU62</f>
        <v>0</v>
      </c>
      <c r="HRV63" s="957">
        <f t="shared" ref="HRV63" si="5869">HRT63-HRV62</f>
        <v>0</v>
      </c>
      <c r="HRW63" s="957">
        <f t="shared" ref="HRW63" si="5870">HRU63-HRW62</f>
        <v>0</v>
      </c>
      <c r="HRX63" s="957">
        <f t="shared" ref="HRX63" si="5871">HRV63-HRX62</f>
        <v>0</v>
      </c>
      <c r="HRY63" s="957">
        <f t="shared" ref="HRY63" si="5872">HRW63-HRY62</f>
        <v>0</v>
      </c>
      <c r="HRZ63" s="957">
        <f t="shared" ref="HRZ63" si="5873">HRX63-HRZ62</f>
        <v>0</v>
      </c>
      <c r="HSA63" s="957">
        <f t="shared" ref="HSA63" si="5874">HRY63-HSA62</f>
        <v>0</v>
      </c>
      <c r="HSB63" s="957">
        <f t="shared" ref="HSB63" si="5875">HRZ63-HSB62</f>
        <v>0</v>
      </c>
      <c r="HSC63" s="957">
        <f t="shared" ref="HSC63" si="5876">HSA63-HSC62</f>
        <v>0</v>
      </c>
      <c r="HSD63" s="957">
        <f t="shared" ref="HSD63" si="5877">HSB63-HSD62</f>
        <v>0</v>
      </c>
      <c r="HSE63" s="957">
        <f t="shared" ref="HSE63" si="5878">HSC63-HSE62</f>
        <v>0</v>
      </c>
      <c r="HSF63" s="957">
        <f t="shared" ref="HSF63" si="5879">HSD63-HSF62</f>
        <v>0</v>
      </c>
      <c r="HSG63" s="957">
        <f t="shared" ref="HSG63" si="5880">HSE63-HSG62</f>
        <v>0</v>
      </c>
      <c r="HSH63" s="957">
        <f t="shared" ref="HSH63" si="5881">HSF63-HSH62</f>
        <v>0</v>
      </c>
      <c r="HSI63" s="957">
        <f t="shared" ref="HSI63" si="5882">HSG63-HSI62</f>
        <v>0</v>
      </c>
      <c r="HSJ63" s="957">
        <f t="shared" ref="HSJ63" si="5883">HSH63-HSJ62</f>
        <v>0</v>
      </c>
      <c r="HSK63" s="957">
        <f t="shared" ref="HSK63" si="5884">HSI63-HSK62</f>
        <v>0</v>
      </c>
      <c r="HSL63" s="957">
        <f t="shared" ref="HSL63" si="5885">HSJ63-HSL62</f>
        <v>0</v>
      </c>
      <c r="HSM63" s="957">
        <f t="shared" ref="HSM63" si="5886">HSK63-HSM62</f>
        <v>0</v>
      </c>
      <c r="HSN63" s="957">
        <f t="shared" ref="HSN63" si="5887">HSL63-HSN62</f>
        <v>0</v>
      </c>
      <c r="HSO63" s="957">
        <f t="shared" ref="HSO63" si="5888">HSM63-HSO62</f>
        <v>0</v>
      </c>
      <c r="HSP63" s="957">
        <f t="shared" ref="HSP63" si="5889">HSN63-HSP62</f>
        <v>0</v>
      </c>
      <c r="HSQ63" s="957">
        <f t="shared" ref="HSQ63" si="5890">HSO63-HSQ62</f>
        <v>0</v>
      </c>
      <c r="HSR63" s="957">
        <f t="shared" ref="HSR63" si="5891">HSP63-HSR62</f>
        <v>0</v>
      </c>
      <c r="HSS63" s="957">
        <f t="shared" ref="HSS63" si="5892">HSQ63-HSS62</f>
        <v>0</v>
      </c>
      <c r="HST63" s="957">
        <f t="shared" ref="HST63" si="5893">HSR63-HST62</f>
        <v>0</v>
      </c>
      <c r="HSU63" s="957">
        <f t="shared" ref="HSU63" si="5894">HSS63-HSU62</f>
        <v>0</v>
      </c>
      <c r="HSV63" s="957">
        <f t="shared" ref="HSV63" si="5895">HST63-HSV62</f>
        <v>0</v>
      </c>
      <c r="HSW63" s="957">
        <f t="shared" ref="HSW63" si="5896">HSU63-HSW62</f>
        <v>0</v>
      </c>
      <c r="HSX63" s="957">
        <f t="shared" ref="HSX63" si="5897">HSV63-HSX62</f>
        <v>0</v>
      </c>
      <c r="HSY63" s="957">
        <f t="shared" ref="HSY63" si="5898">HSW63-HSY62</f>
        <v>0</v>
      </c>
      <c r="HSZ63" s="957">
        <f t="shared" ref="HSZ63" si="5899">HSX63-HSZ62</f>
        <v>0</v>
      </c>
      <c r="HTA63" s="957">
        <f t="shared" ref="HTA63" si="5900">HSY63-HTA62</f>
        <v>0</v>
      </c>
      <c r="HTB63" s="957">
        <f t="shared" ref="HTB63" si="5901">HSZ63-HTB62</f>
        <v>0</v>
      </c>
      <c r="HTC63" s="957">
        <f t="shared" ref="HTC63" si="5902">HTA63-HTC62</f>
        <v>0</v>
      </c>
      <c r="HTD63" s="957">
        <f t="shared" ref="HTD63" si="5903">HTB63-HTD62</f>
        <v>0</v>
      </c>
      <c r="HTE63" s="957">
        <f t="shared" ref="HTE63" si="5904">HTC63-HTE62</f>
        <v>0</v>
      </c>
      <c r="HTF63" s="957">
        <f t="shared" ref="HTF63" si="5905">HTD63-HTF62</f>
        <v>0</v>
      </c>
      <c r="HTG63" s="957">
        <f t="shared" ref="HTG63" si="5906">HTE63-HTG62</f>
        <v>0</v>
      </c>
      <c r="HTH63" s="957">
        <f t="shared" ref="HTH63" si="5907">HTF63-HTH62</f>
        <v>0</v>
      </c>
      <c r="HTI63" s="957">
        <f t="shared" ref="HTI63" si="5908">HTG63-HTI62</f>
        <v>0</v>
      </c>
      <c r="HTJ63" s="957">
        <f t="shared" ref="HTJ63" si="5909">HTH63-HTJ62</f>
        <v>0</v>
      </c>
      <c r="HTK63" s="957">
        <f t="shared" ref="HTK63" si="5910">HTI63-HTK62</f>
        <v>0</v>
      </c>
      <c r="HTL63" s="957">
        <f t="shared" ref="HTL63" si="5911">HTJ63-HTL62</f>
        <v>0</v>
      </c>
      <c r="HTM63" s="957">
        <f t="shared" ref="HTM63" si="5912">HTK63-HTM62</f>
        <v>0</v>
      </c>
      <c r="HTN63" s="957">
        <f t="shared" ref="HTN63" si="5913">HTL63-HTN62</f>
        <v>0</v>
      </c>
      <c r="HTO63" s="957">
        <f t="shared" ref="HTO63" si="5914">HTM63-HTO62</f>
        <v>0</v>
      </c>
      <c r="HTP63" s="957">
        <f t="shared" ref="HTP63" si="5915">HTN63-HTP62</f>
        <v>0</v>
      </c>
      <c r="HTQ63" s="957">
        <f t="shared" ref="HTQ63" si="5916">HTO63-HTQ62</f>
        <v>0</v>
      </c>
      <c r="HTR63" s="957">
        <f t="shared" ref="HTR63" si="5917">HTP63-HTR62</f>
        <v>0</v>
      </c>
      <c r="HTS63" s="957">
        <f t="shared" ref="HTS63" si="5918">HTQ63-HTS62</f>
        <v>0</v>
      </c>
      <c r="HTT63" s="957">
        <f t="shared" ref="HTT63" si="5919">HTR63-HTT62</f>
        <v>0</v>
      </c>
      <c r="HTU63" s="957">
        <f t="shared" ref="HTU63" si="5920">HTS63-HTU62</f>
        <v>0</v>
      </c>
      <c r="HTV63" s="957">
        <f t="shared" ref="HTV63" si="5921">HTT63-HTV62</f>
        <v>0</v>
      </c>
      <c r="HTW63" s="957">
        <f t="shared" ref="HTW63" si="5922">HTU63-HTW62</f>
        <v>0</v>
      </c>
      <c r="HTX63" s="957">
        <f t="shared" ref="HTX63" si="5923">HTV63-HTX62</f>
        <v>0</v>
      </c>
      <c r="HTY63" s="957">
        <f t="shared" ref="HTY63" si="5924">HTW63-HTY62</f>
        <v>0</v>
      </c>
      <c r="HTZ63" s="957">
        <f t="shared" ref="HTZ63" si="5925">HTX63-HTZ62</f>
        <v>0</v>
      </c>
      <c r="HUA63" s="957">
        <f t="shared" ref="HUA63" si="5926">HTY63-HUA62</f>
        <v>0</v>
      </c>
      <c r="HUB63" s="957">
        <f t="shared" ref="HUB63" si="5927">HTZ63-HUB62</f>
        <v>0</v>
      </c>
      <c r="HUC63" s="957">
        <f t="shared" ref="HUC63" si="5928">HUA63-HUC62</f>
        <v>0</v>
      </c>
      <c r="HUD63" s="957">
        <f t="shared" ref="HUD63" si="5929">HUB63-HUD62</f>
        <v>0</v>
      </c>
      <c r="HUE63" s="957">
        <f t="shared" ref="HUE63" si="5930">HUC63-HUE62</f>
        <v>0</v>
      </c>
      <c r="HUF63" s="957">
        <f t="shared" ref="HUF63" si="5931">HUD63-HUF62</f>
        <v>0</v>
      </c>
      <c r="HUG63" s="957">
        <f t="shared" ref="HUG63" si="5932">HUE63-HUG62</f>
        <v>0</v>
      </c>
      <c r="HUH63" s="957">
        <f t="shared" ref="HUH63" si="5933">HUF63-HUH62</f>
        <v>0</v>
      </c>
      <c r="HUI63" s="957">
        <f t="shared" ref="HUI63" si="5934">HUG63-HUI62</f>
        <v>0</v>
      </c>
      <c r="HUJ63" s="957">
        <f t="shared" ref="HUJ63" si="5935">HUH63-HUJ62</f>
        <v>0</v>
      </c>
      <c r="HUK63" s="957">
        <f t="shared" ref="HUK63" si="5936">HUI63-HUK62</f>
        <v>0</v>
      </c>
      <c r="HUL63" s="957">
        <f t="shared" ref="HUL63" si="5937">HUJ63-HUL62</f>
        <v>0</v>
      </c>
      <c r="HUM63" s="957">
        <f t="shared" ref="HUM63" si="5938">HUK63-HUM62</f>
        <v>0</v>
      </c>
      <c r="HUN63" s="957">
        <f t="shared" ref="HUN63" si="5939">HUL63-HUN62</f>
        <v>0</v>
      </c>
      <c r="HUO63" s="957">
        <f t="shared" ref="HUO63" si="5940">HUM63-HUO62</f>
        <v>0</v>
      </c>
      <c r="HUP63" s="957">
        <f t="shared" ref="HUP63" si="5941">HUN63-HUP62</f>
        <v>0</v>
      </c>
      <c r="HUQ63" s="957">
        <f t="shared" ref="HUQ63" si="5942">HUO63-HUQ62</f>
        <v>0</v>
      </c>
      <c r="HUR63" s="957">
        <f t="shared" ref="HUR63" si="5943">HUP63-HUR62</f>
        <v>0</v>
      </c>
      <c r="HUS63" s="957">
        <f t="shared" ref="HUS63" si="5944">HUQ63-HUS62</f>
        <v>0</v>
      </c>
      <c r="HUT63" s="957">
        <f t="shared" ref="HUT63" si="5945">HUR63-HUT62</f>
        <v>0</v>
      </c>
      <c r="HUU63" s="957">
        <f t="shared" ref="HUU63" si="5946">HUS63-HUU62</f>
        <v>0</v>
      </c>
      <c r="HUV63" s="957">
        <f t="shared" ref="HUV63" si="5947">HUT63-HUV62</f>
        <v>0</v>
      </c>
      <c r="HUW63" s="957">
        <f t="shared" ref="HUW63" si="5948">HUU63-HUW62</f>
        <v>0</v>
      </c>
      <c r="HUX63" s="957">
        <f t="shared" ref="HUX63" si="5949">HUV63-HUX62</f>
        <v>0</v>
      </c>
      <c r="HUY63" s="957">
        <f t="shared" ref="HUY63" si="5950">HUW63-HUY62</f>
        <v>0</v>
      </c>
      <c r="HUZ63" s="957">
        <f t="shared" ref="HUZ63" si="5951">HUX63-HUZ62</f>
        <v>0</v>
      </c>
      <c r="HVA63" s="957">
        <f t="shared" ref="HVA63" si="5952">HUY63-HVA62</f>
        <v>0</v>
      </c>
      <c r="HVB63" s="957">
        <f t="shared" ref="HVB63" si="5953">HUZ63-HVB62</f>
        <v>0</v>
      </c>
      <c r="HVC63" s="957">
        <f t="shared" ref="HVC63" si="5954">HVA63-HVC62</f>
        <v>0</v>
      </c>
      <c r="HVD63" s="957">
        <f t="shared" ref="HVD63" si="5955">HVB63-HVD62</f>
        <v>0</v>
      </c>
      <c r="HVE63" s="957">
        <f t="shared" ref="HVE63" si="5956">HVC63-HVE62</f>
        <v>0</v>
      </c>
      <c r="HVF63" s="957">
        <f t="shared" ref="HVF63" si="5957">HVD63-HVF62</f>
        <v>0</v>
      </c>
      <c r="HVG63" s="957">
        <f t="shared" ref="HVG63" si="5958">HVE63-HVG62</f>
        <v>0</v>
      </c>
      <c r="HVH63" s="957">
        <f t="shared" ref="HVH63" si="5959">HVF63-HVH62</f>
        <v>0</v>
      </c>
      <c r="HVI63" s="957">
        <f t="shared" ref="HVI63" si="5960">HVG63-HVI62</f>
        <v>0</v>
      </c>
      <c r="HVJ63" s="957">
        <f t="shared" ref="HVJ63" si="5961">HVH63-HVJ62</f>
        <v>0</v>
      </c>
      <c r="HVK63" s="957">
        <f t="shared" ref="HVK63" si="5962">HVI63-HVK62</f>
        <v>0</v>
      </c>
      <c r="HVL63" s="957">
        <f t="shared" ref="HVL63" si="5963">HVJ63-HVL62</f>
        <v>0</v>
      </c>
      <c r="HVM63" s="957">
        <f t="shared" ref="HVM63" si="5964">HVK63-HVM62</f>
        <v>0</v>
      </c>
      <c r="HVN63" s="957">
        <f t="shared" ref="HVN63" si="5965">HVL63-HVN62</f>
        <v>0</v>
      </c>
      <c r="HVO63" s="957">
        <f t="shared" ref="HVO63" si="5966">HVM63-HVO62</f>
        <v>0</v>
      </c>
      <c r="HVP63" s="957">
        <f t="shared" ref="HVP63" si="5967">HVN63-HVP62</f>
        <v>0</v>
      </c>
      <c r="HVQ63" s="957">
        <f t="shared" ref="HVQ63" si="5968">HVO63-HVQ62</f>
        <v>0</v>
      </c>
      <c r="HVR63" s="957">
        <f t="shared" ref="HVR63" si="5969">HVP63-HVR62</f>
        <v>0</v>
      </c>
      <c r="HVS63" s="957">
        <f t="shared" ref="HVS63" si="5970">HVQ63-HVS62</f>
        <v>0</v>
      </c>
      <c r="HVT63" s="957">
        <f t="shared" ref="HVT63" si="5971">HVR63-HVT62</f>
        <v>0</v>
      </c>
      <c r="HVU63" s="957">
        <f t="shared" ref="HVU63" si="5972">HVS63-HVU62</f>
        <v>0</v>
      </c>
      <c r="HVV63" s="957">
        <f t="shared" ref="HVV63" si="5973">HVT63-HVV62</f>
        <v>0</v>
      </c>
      <c r="HVW63" s="957">
        <f t="shared" ref="HVW63" si="5974">HVU63-HVW62</f>
        <v>0</v>
      </c>
      <c r="HVX63" s="957">
        <f t="shared" ref="HVX63" si="5975">HVV63-HVX62</f>
        <v>0</v>
      </c>
      <c r="HVY63" s="957">
        <f t="shared" ref="HVY63" si="5976">HVW63-HVY62</f>
        <v>0</v>
      </c>
      <c r="HVZ63" s="957">
        <f t="shared" ref="HVZ63" si="5977">HVX63-HVZ62</f>
        <v>0</v>
      </c>
      <c r="HWA63" s="957">
        <f t="shared" ref="HWA63" si="5978">HVY63-HWA62</f>
        <v>0</v>
      </c>
      <c r="HWB63" s="957">
        <f t="shared" ref="HWB63" si="5979">HVZ63-HWB62</f>
        <v>0</v>
      </c>
      <c r="HWC63" s="957">
        <f t="shared" ref="HWC63" si="5980">HWA63-HWC62</f>
        <v>0</v>
      </c>
      <c r="HWD63" s="957">
        <f t="shared" ref="HWD63" si="5981">HWB63-HWD62</f>
        <v>0</v>
      </c>
      <c r="HWE63" s="957">
        <f t="shared" ref="HWE63" si="5982">HWC63-HWE62</f>
        <v>0</v>
      </c>
      <c r="HWF63" s="957">
        <f t="shared" ref="HWF63" si="5983">HWD63-HWF62</f>
        <v>0</v>
      </c>
      <c r="HWG63" s="957">
        <f t="shared" ref="HWG63" si="5984">HWE63-HWG62</f>
        <v>0</v>
      </c>
      <c r="HWH63" s="957">
        <f t="shared" ref="HWH63" si="5985">HWF63-HWH62</f>
        <v>0</v>
      </c>
      <c r="HWI63" s="957">
        <f t="shared" ref="HWI63" si="5986">HWG63-HWI62</f>
        <v>0</v>
      </c>
      <c r="HWJ63" s="957">
        <f t="shared" ref="HWJ63" si="5987">HWH63-HWJ62</f>
        <v>0</v>
      </c>
      <c r="HWK63" s="957">
        <f t="shared" ref="HWK63" si="5988">HWI63-HWK62</f>
        <v>0</v>
      </c>
      <c r="HWL63" s="957">
        <f t="shared" ref="HWL63" si="5989">HWJ63-HWL62</f>
        <v>0</v>
      </c>
      <c r="HWM63" s="957">
        <f t="shared" ref="HWM63" si="5990">HWK63-HWM62</f>
        <v>0</v>
      </c>
      <c r="HWN63" s="957">
        <f t="shared" ref="HWN63" si="5991">HWL63-HWN62</f>
        <v>0</v>
      </c>
      <c r="HWO63" s="957">
        <f t="shared" ref="HWO63" si="5992">HWM63-HWO62</f>
        <v>0</v>
      </c>
      <c r="HWP63" s="957">
        <f t="shared" ref="HWP63" si="5993">HWN63-HWP62</f>
        <v>0</v>
      </c>
      <c r="HWQ63" s="957">
        <f t="shared" ref="HWQ63" si="5994">HWO63-HWQ62</f>
        <v>0</v>
      </c>
      <c r="HWR63" s="957">
        <f t="shared" ref="HWR63" si="5995">HWP63-HWR62</f>
        <v>0</v>
      </c>
      <c r="HWS63" s="957">
        <f t="shared" ref="HWS63" si="5996">HWQ63-HWS62</f>
        <v>0</v>
      </c>
      <c r="HWT63" s="957">
        <f t="shared" ref="HWT63" si="5997">HWR63-HWT62</f>
        <v>0</v>
      </c>
      <c r="HWU63" s="957">
        <f t="shared" ref="HWU63" si="5998">HWS63-HWU62</f>
        <v>0</v>
      </c>
      <c r="HWV63" s="957">
        <f t="shared" ref="HWV63" si="5999">HWT63-HWV62</f>
        <v>0</v>
      </c>
      <c r="HWW63" s="957">
        <f t="shared" ref="HWW63" si="6000">HWU63-HWW62</f>
        <v>0</v>
      </c>
      <c r="HWX63" s="957">
        <f t="shared" ref="HWX63" si="6001">HWV63-HWX62</f>
        <v>0</v>
      </c>
      <c r="HWY63" s="957">
        <f t="shared" ref="HWY63" si="6002">HWW63-HWY62</f>
        <v>0</v>
      </c>
      <c r="HWZ63" s="957">
        <f t="shared" ref="HWZ63" si="6003">HWX63-HWZ62</f>
        <v>0</v>
      </c>
      <c r="HXA63" s="957">
        <f t="shared" ref="HXA63" si="6004">HWY63-HXA62</f>
        <v>0</v>
      </c>
      <c r="HXB63" s="957">
        <f t="shared" ref="HXB63" si="6005">HWZ63-HXB62</f>
        <v>0</v>
      </c>
      <c r="HXC63" s="957">
        <f t="shared" ref="HXC63" si="6006">HXA63-HXC62</f>
        <v>0</v>
      </c>
      <c r="HXD63" s="957">
        <f t="shared" ref="HXD63" si="6007">HXB63-HXD62</f>
        <v>0</v>
      </c>
      <c r="HXE63" s="957">
        <f t="shared" ref="HXE63" si="6008">HXC63-HXE62</f>
        <v>0</v>
      </c>
      <c r="HXF63" s="957">
        <f t="shared" ref="HXF63" si="6009">HXD63-HXF62</f>
        <v>0</v>
      </c>
      <c r="HXG63" s="957">
        <f t="shared" ref="HXG63" si="6010">HXE63-HXG62</f>
        <v>0</v>
      </c>
      <c r="HXH63" s="957">
        <f t="shared" ref="HXH63" si="6011">HXF63-HXH62</f>
        <v>0</v>
      </c>
      <c r="HXI63" s="957">
        <f t="shared" ref="HXI63" si="6012">HXG63-HXI62</f>
        <v>0</v>
      </c>
      <c r="HXJ63" s="957">
        <f t="shared" ref="HXJ63" si="6013">HXH63-HXJ62</f>
        <v>0</v>
      </c>
      <c r="HXK63" s="957">
        <f t="shared" ref="HXK63" si="6014">HXI63-HXK62</f>
        <v>0</v>
      </c>
      <c r="HXL63" s="957">
        <f t="shared" ref="HXL63" si="6015">HXJ63-HXL62</f>
        <v>0</v>
      </c>
      <c r="HXM63" s="957">
        <f t="shared" ref="HXM63" si="6016">HXK63-HXM62</f>
        <v>0</v>
      </c>
      <c r="HXN63" s="957">
        <f t="shared" ref="HXN63" si="6017">HXL63-HXN62</f>
        <v>0</v>
      </c>
      <c r="HXO63" s="957">
        <f t="shared" ref="HXO63" si="6018">HXM63-HXO62</f>
        <v>0</v>
      </c>
      <c r="HXP63" s="957">
        <f t="shared" ref="HXP63" si="6019">HXN63-HXP62</f>
        <v>0</v>
      </c>
      <c r="HXQ63" s="957">
        <f t="shared" ref="HXQ63" si="6020">HXO63-HXQ62</f>
        <v>0</v>
      </c>
      <c r="HXR63" s="957">
        <f t="shared" ref="HXR63" si="6021">HXP63-HXR62</f>
        <v>0</v>
      </c>
      <c r="HXS63" s="957">
        <f t="shared" ref="HXS63" si="6022">HXQ63-HXS62</f>
        <v>0</v>
      </c>
      <c r="HXT63" s="957">
        <f t="shared" ref="HXT63" si="6023">HXR63-HXT62</f>
        <v>0</v>
      </c>
      <c r="HXU63" s="957">
        <f t="shared" ref="HXU63" si="6024">HXS63-HXU62</f>
        <v>0</v>
      </c>
      <c r="HXV63" s="957">
        <f t="shared" ref="HXV63" si="6025">HXT63-HXV62</f>
        <v>0</v>
      </c>
      <c r="HXW63" s="957">
        <f t="shared" ref="HXW63" si="6026">HXU63-HXW62</f>
        <v>0</v>
      </c>
      <c r="HXX63" s="957">
        <f t="shared" ref="HXX63" si="6027">HXV63-HXX62</f>
        <v>0</v>
      </c>
      <c r="HXY63" s="957">
        <f t="shared" ref="HXY63" si="6028">HXW63-HXY62</f>
        <v>0</v>
      </c>
      <c r="HXZ63" s="957">
        <f t="shared" ref="HXZ63" si="6029">HXX63-HXZ62</f>
        <v>0</v>
      </c>
      <c r="HYA63" s="957">
        <f t="shared" ref="HYA63" si="6030">HXY63-HYA62</f>
        <v>0</v>
      </c>
      <c r="HYB63" s="957">
        <f t="shared" ref="HYB63" si="6031">HXZ63-HYB62</f>
        <v>0</v>
      </c>
      <c r="HYC63" s="957">
        <f t="shared" ref="HYC63" si="6032">HYA63-HYC62</f>
        <v>0</v>
      </c>
      <c r="HYD63" s="957">
        <f t="shared" ref="HYD63" si="6033">HYB63-HYD62</f>
        <v>0</v>
      </c>
      <c r="HYE63" s="957">
        <f t="shared" ref="HYE63" si="6034">HYC63-HYE62</f>
        <v>0</v>
      </c>
      <c r="HYF63" s="957">
        <f t="shared" ref="HYF63" si="6035">HYD63-HYF62</f>
        <v>0</v>
      </c>
      <c r="HYG63" s="957">
        <f t="shared" ref="HYG63" si="6036">HYE63-HYG62</f>
        <v>0</v>
      </c>
      <c r="HYH63" s="957">
        <f t="shared" ref="HYH63" si="6037">HYF63-HYH62</f>
        <v>0</v>
      </c>
      <c r="HYI63" s="957">
        <f t="shared" ref="HYI63" si="6038">HYG63-HYI62</f>
        <v>0</v>
      </c>
      <c r="HYJ63" s="957">
        <f t="shared" ref="HYJ63" si="6039">HYH63-HYJ62</f>
        <v>0</v>
      </c>
      <c r="HYK63" s="957">
        <f t="shared" ref="HYK63" si="6040">HYI63-HYK62</f>
        <v>0</v>
      </c>
      <c r="HYL63" s="957">
        <f t="shared" ref="HYL63" si="6041">HYJ63-HYL62</f>
        <v>0</v>
      </c>
      <c r="HYM63" s="957">
        <f t="shared" ref="HYM63" si="6042">HYK63-HYM62</f>
        <v>0</v>
      </c>
      <c r="HYN63" s="957">
        <f t="shared" ref="HYN63" si="6043">HYL63-HYN62</f>
        <v>0</v>
      </c>
      <c r="HYO63" s="957">
        <f t="shared" ref="HYO63" si="6044">HYM63-HYO62</f>
        <v>0</v>
      </c>
      <c r="HYP63" s="957">
        <f t="shared" ref="HYP63" si="6045">HYN63-HYP62</f>
        <v>0</v>
      </c>
      <c r="HYQ63" s="957">
        <f t="shared" ref="HYQ63" si="6046">HYO63-HYQ62</f>
        <v>0</v>
      </c>
      <c r="HYR63" s="957">
        <f t="shared" ref="HYR63" si="6047">HYP63-HYR62</f>
        <v>0</v>
      </c>
      <c r="HYS63" s="957">
        <f t="shared" ref="HYS63" si="6048">HYQ63-HYS62</f>
        <v>0</v>
      </c>
      <c r="HYT63" s="957">
        <f t="shared" ref="HYT63" si="6049">HYR63-HYT62</f>
        <v>0</v>
      </c>
      <c r="HYU63" s="957">
        <f t="shared" ref="HYU63" si="6050">HYS63-HYU62</f>
        <v>0</v>
      </c>
      <c r="HYV63" s="957">
        <f t="shared" ref="HYV63" si="6051">HYT63-HYV62</f>
        <v>0</v>
      </c>
      <c r="HYW63" s="957">
        <f t="shared" ref="HYW63" si="6052">HYU63-HYW62</f>
        <v>0</v>
      </c>
      <c r="HYX63" s="957">
        <f t="shared" ref="HYX63" si="6053">HYV63-HYX62</f>
        <v>0</v>
      </c>
      <c r="HYY63" s="957">
        <f t="shared" ref="HYY63" si="6054">HYW63-HYY62</f>
        <v>0</v>
      </c>
      <c r="HYZ63" s="957">
        <f t="shared" ref="HYZ63" si="6055">HYX63-HYZ62</f>
        <v>0</v>
      </c>
      <c r="HZA63" s="957">
        <f t="shared" ref="HZA63" si="6056">HYY63-HZA62</f>
        <v>0</v>
      </c>
      <c r="HZB63" s="957">
        <f t="shared" ref="HZB63" si="6057">HYZ63-HZB62</f>
        <v>0</v>
      </c>
      <c r="HZC63" s="957">
        <f t="shared" ref="HZC63" si="6058">HZA63-HZC62</f>
        <v>0</v>
      </c>
      <c r="HZD63" s="957">
        <f t="shared" ref="HZD63" si="6059">HZB63-HZD62</f>
        <v>0</v>
      </c>
      <c r="HZE63" s="957">
        <f t="shared" ref="HZE63" si="6060">HZC63-HZE62</f>
        <v>0</v>
      </c>
      <c r="HZF63" s="957">
        <f t="shared" ref="HZF63" si="6061">HZD63-HZF62</f>
        <v>0</v>
      </c>
      <c r="HZG63" s="957">
        <f t="shared" ref="HZG63" si="6062">HZE63-HZG62</f>
        <v>0</v>
      </c>
      <c r="HZH63" s="957">
        <f t="shared" ref="HZH63" si="6063">HZF63-HZH62</f>
        <v>0</v>
      </c>
      <c r="HZI63" s="957">
        <f t="shared" ref="HZI63" si="6064">HZG63-HZI62</f>
        <v>0</v>
      </c>
      <c r="HZJ63" s="957">
        <f t="shared" ref="HZJ63" si="6065">HZH63-HZJ62</f>
        <v>0</v>
      </c>
      <c r="HZK63" s="957">
        <f t="shared" ref="HZK63" si="6066">HZI63-HZK62</f>
        <v>0</v>
      </c>
      <c r="HZL63" s="957">
        <f t="shared" ref="HZL63" si="6067">HZJ63-HZL62</f>
        <v>0</v>
      </c>
      <c r="HZM63" s="957">
        <f t="shared" ref="HZM63" si="6068">HZK63-HZM62</f>
        <v>0</v>
      </c>
      <c r="HZN63" s="957">
        <f t="shared" ref="HZN63" si="6069">HZL63-HZN62</f>
        <v>0</v>
      </c>
      <c r="HZO63" s="957">
        <f t="shared" ref="HZO63" si="6070">HZM63-HZO62</f>
        <v>0</v>
      </c>
      <c r="HZP63" s="957">
        <f t="shared" ref="HZP63" si="6071">HZN63-HZP62</f>
        <v>0</v>
      </c>
      <c r="HZQ63" s="957">
        <f t="shared" ref="HZQ63" si="6072">HZO63-HZQ62</f>
        <v>0</v>
      </c>
      <c r="HZR63" s="957">
        <f t="shared" ref="HZR63" si="6073">HZP63-HZR62</f>
        <v>0</v>
      </c>
      <c r="HZS63" s="957">
        <f t="shared" ref="HZS63" si="6074">HZQ63-HZS62</f>
        <v>0</v>
      </c>
      <c r="HZT63" s="957">
        <f t="shared" ref="HZT63" si="6075">HZR63-HZT62</f>
        <v>0</v>
      </c>
      <c r="HZU63" s="957">
        <f t="shared" ref="HZU63" si="6076">HZS63-HZU62</f>
        <v>0</v>
      </c>
      <c r="HZV63" s="957">
        <f t="shared" ref="HZV63" si="6077">HZT63-HZV62</f>
        <v>0</v>
      </c>
      <c r="HZW63" s="957">
        <f t="shared" ref="HZW63" si="6078">HZU63-HZW62</f>
        <v>0</v>
      </c>
      <c r="HZX63" s="957">
        <f t="shared" ref="HZX63" si="6079">HZV63-HZX62</f>
        <v>0</v>
      </c>
      <c r="HZY63" s="957">
        <f t="shared" ref="HZY63" si="6080">HZW63-HZY62</f>
        <v>0</v>
      </c>
      <c r="HZZ63" s="957">
        <f t="shared" ref="HZZ63" si="6081">HZX63-HZZ62</f>
        <v>0</v>
      </c>
      <c r="IAA63" s="957">
        <f t="shared" ref="IAA63" si="6082">HZY63-IAA62</f>
        <v>0</v>
      </c>
      <c r="IAB63" s="957">
        <f t="shared" ref="IAB63" si="6083">HZZ63-IAB62</f>
        <v>0</v>
      </c>
      <c r="IAC63" s="957">
        <f t="shared" ref="IAC63" si="6084">IAA63-IAC62</f>
        <v>0</v>
      </c>
      <c r="IAD63" s="957">
        <f t="shared" ref="IAD63" si="6085">IAB63-IAD62</f>
        <v>0</v>
      </c>
      <c r="IAE63" s="957">
        <f t="shared" ref="IAE63" si="6086">IAC63-IAE62</f>
        <v>0</v>
      </c>
      <c r="IAF63" s="957">
        <f t="shared" ref="IAF63" si="6087">IAD63-IAF62</f>
        <v>0</v>
      </c>
      <c r="IAG63" s="957">
        <f t="shared" ref="IAG63" si="6088">IAE63-IAG62</f>
        <v>0</v>
      </c>
      <c r="IAH63" s="957">
        <f t="shared" ref="IAH63" si="6089">IAF63-IAH62</f>
        <v>0</v>
      </c>
      <c r="IAI63" s="957">
        <f t="shared" ref="IAI63" si="6090">IAG63-IAI62</f>
        <v>0</v>
      </c>
      <c r="IAJ63" s="957">
        <f t="shared" ref="IAJ63" si="6091">IAH63-IAJ62</f>
        <v>0</v>
      </c>
      <c r="IAK63" s="957">
        <f t="shared" ref="IAK63" si="6092">IAI63-IAK62</f>
        <v>0</v>
      </c>
      <c r="IAL63" s="957">
        <f t="shared" ref="IAL63" si="6093">IAJ63-IAL62</f>
        <v>0</v>
      </c>
      <c r="IAM63" s="957">
        <f t="shared" ref="IAM63" si="6094">IAK63-IAM62</f>
        <v>0</v>
      </c>
      <c r="IAN63" s="957">
        <f t="shared" ref="IAN63" si="6095">IAL63-IAN62</f>
        <v>0</v>
      </c>
      <c r="IAO63" s="957">
        <f t="shared" ref="IAO63" si="6096">IAM63-IAO62</f>
        <v>0</v>
      </c>
      <c r="IAP63" s="957">
        <f t="shared" ref="IAP63" si="6097">IAN63-IAP62</f>
        <v>0</v>
      </c>
      <c r="IAQ63" s="957">
        <f t="shared" ref="IAQ63" si="6098">IAO63-IAQ62</f>
        <v>0</v>
      </c>
      <c r="IAR63" s="957">
        <f t="shared" ref="IAR63" si="6099">IAP63-IAR62</f>
        <v>0</v>
      </c>
      <c r="IAS63" s="957">
        <f t="shared" ref="IAS63" si="6100">IAQ63-IAS62</f>
        <v>0</v>
      </c>
      <c r="IAT63" s="957">
        <f t="shared" ref="IAT63" si="6101">IAR63-IAT62</f>
        <v>0</v>
      </c>
      <c r="IAU63" s="957">
        <f t="shared" ref="IAU63" si="6102">IAS63-IAU62</f>
        <v>0</v>
      </c>
      <c r="IAV63" s="957">
        <f t="shared" ref="IAV63" si="6103">IAT63-IAV62</f>
        <v>0</v>
      </c>
      <c r="IAW63" s="957">
        <f t="shared" ref="IAW63" si="6104">IAU63-IAW62</f>
        <v>0</v>
      </c>
      <c r="IAX63" s="957">
        <f t="shared" ref="IAX63" si="6105">IAV63-IAX62</f>
        <v>0</v>
      </c>
      <c r="IAY63" s="957">
        <f t="shared" ref="IAY63" si="6106">IAW63-IAY62</f>
        <v>0</v>
      </c>
      <c r="IAZ63" s="957">
        <f t="shared" ref="IAZ63" si="6107">IAX63-IAZ62</f>
        <v>0</v>
      </c>
      <c r="IBA63" s="957">
        <f t="shared" ref="IBA63" si="6108">IAY63-IBA62</f>
        <v>0</v>
      </c>
      <c r="IBB63" s="957">
        <f t="shared" ref="IBB63" si="6109">IAZ63-IBB62</f>
        <v>0</v>
      </c>
      <c r="IBC63" s="957">
        <f t="shared" ref="IBC63" si="6110">IBA63-IBC62</f>
        <v>0</v>
      </c>
      <c r="IBD63" s="957">
        <f t="shared" ref="IBD63" si="6111">IBB63-IBD62</f>
        <v>0</v>
      </c>
      <c r="IBE63" s="957">
        <f t="shared" ref="IBE63" si="6112">IBC63-IBE62</f>
        <v>0</v>
      </c>
      <c r="IBF63" s="957">
        <f t="shared" ref="IBF63" si="6113">IBD63-IBF62</f>
        <v>0</v>
      </c>
      <c r="IBG63" s="957">
        <f t="shared" ref="IBG63" si="6114">IBE63-IBG62</f>
        <v>0</v>
      </c>
      <c r="IBH63" s="957">
        <f t="shared" ref="IBH63" si="6115">IBF63-IBH62</f>
        <v>0</v>
      </c>
      <c r="IBI63" s="957">
        <f t="shared" ref="IBI63" si="6116">IBG63-IBI62</f>
        <v>0</v>
      </c>
      <c r="IBJ63" s="957">
        <f t="shared" ref="IBJ63" si="6117">IBH63-IBJ62</f>
        <v>0</v>
      </c>
      <c r="IBK63" s="957">
        <f t="shared" ref="IBK63" si="6118">IBI63-IBK62</f>
        <v>0</v>
      </c>
      <c r="IBL63" s="957">
        <f t="shared" ref="IBL63" si="6119">IBJ63-IBL62</f>
        <v>0</v>
      </c>
      <c r="IBM63" s="957">
        <f t="shared" ref="IBM63" si="6120">IBK63-IBM62</f>
        <v>0</v>
      </c>
      <c r="IBN63" s="957">
        <f t="shared" ref="IBN63" si="6121">IBL63-IBN62</f>
        <v>0</v>
      </c>
      <c r="IBO63" s="957">
        <f t="shared" ref="IBO63" si="6122">IBM63-IBO62</f>
        <v>0</v>
      </c>
      <c r="IBP63" s="957">
        <f t="shared" ref="IBP63" si="6123">IBN63-IBP62</f>
        <v>0</v>
      </c>
      <c r="IBQ63" s="957">
        <f t="shared" ref="IBQ63" si="6124">IBO63-IBQ62</f>
        <v>0</v>
      </c>
      <c r="IBR63" s="957">
        <f t="shared" ref="IBR63" si="6125">IBP63-IBR62</f>
        <v>0</v>
      </c>
      <c r="IBS63" s="957">
        <f t="shared" ref="IBS63" si="6126">IBQ63-IBS62</f>
        <v>0</v>
      </c>
      <c r="IBT63" s="957">
        <f t="shared" ref="IBT63" si="6127">IBR63-IBT62</f>
        <v>0</v>
      </c>
      <c r="IBU63" s="957">
        <f t="shared" ref="IBU63" si="6128">IBS63-IBU62</f>
        <v>0</v>
      </c>
      <c r="IBV63" s="957">
        <f t="shared" ref="IBV63" si="6129">IBT63-IBV62</f>
        <v>0</v>
      </c>
      <c r="IBW63" s="957">
        <f t="shared" ref="IBW63" si="6130">IBU63-IBW62</f>
        <v>0</v>
      </c>
      <c r="IBX63" s="957">
        <f t="shared" ref="IBX63" si="6131">IBV63-IBX62</f>
        <v>0</v>
      </c>
      <c r="IBY63" s="957">
        <f t="shared" ref="IBY63" si="6132">IBW63-IBY62</f>
        <v>0</v>
      </c>
      <c r="IBZ63" s="957">
        <f t="shared" ref="IBZ63" si="6133">IBX63-IBZ62</f>
        <v>0</v>
      </c>
      <c r="ICA63" s="957">
        <f t="shared" ref="ICA63" si="6134">IBY63-ICA62</f>
        <v>0</v>
      </c>
      <c r="ICB63" s="957">
        <f t="shared" ref="ICB63" si="6135">IBZ63-ICB62</f>
        <v>0</v>
      </c>
      <c r="ICC63" s="957">
        <f t="shared" ref="ICC63" si="6136">ICA63-ICC62</f>
        <v>0</v>
      </c>
      <c r="ICD63" s="957">
        <f t="shared" ref="ICD63" si="6137">ICB63-ICD62</f>
        <v>0</v>
      </c>
      <c r="ICE63" s="957">
        <f t="shared" ref="ICE63" si="6138">ICC63-ICE62</f>
        <v>0</v>
      </c>
      <c r="ICF63" s="957">
        <f t="shared" ref="ICF63" si="6139">ICD63-ICF62</f>
        <v>0</v>
      </c>
      <c r="ICG63" s="957">
        <f t="shared" ref="ICG63" si="6140">ICE63-ICG62</f>
        <v>0</v>
      </c>
      <c r="ICH63" s="957">
        <f t="shared" ref="ICH63" si="6141">ICF63-ICH62</f>
        <v>0</v>
      </c>
      <c r="ICI63" s="957">
        <f t="shared" ref="ICI63" si="6142">ICG63-ICI62</f>
        <v>0</v>
      </c>
      <c r="ICJ63" s="957">
        <f t="shared" ref="ICJ63" si="6143">ICH63-ICJ62</f>
        <v>0</v>
      </c>
      <c r="ICK63" s="957">
        <f t="shared" ref="ICK63" si="6144">ICI63-ICK62</f>
        <v>0</v>
      </c>
      <c r="ICL63" s="957">
        <f t="shared" ref="ICL63" si="6145">ICJ63-ICL62</f>
        <v>0</v>
      </c>
      <c r="ICM63" s="957">
        <f t="shared" ref="ICM63" si="6146">ICK63-ICM62</f>
        <v>0</v>
      </c>
      <c r="ICN63" s="957">
        <f t="shared" ref="ICN63" si="6147">ICL63-ICN62</f>
        <v>0</v>
      </c>
      <c r="ICO63" s="957">
        <f t="shared" ref="ICO63" si="6148">ICM63-ICO62</f>
        <v>0</v>
      </c>
      <c r="ICP63" s="957">
        <f t="shared" ref="ICP63" si="6149">ICN63-ICP62</f>
        <v>0</v>
      </c>
      <c r="ICQ63" s="957">
        <f t="shared" ref="ICQ63" si="6150">ICO63-ICQ62</f>
        <v>0</v>
      </c>
      <c r="ICR63" s="957">
        <f t="shared" ref="ICR63" si="6151">ICP63-ICR62</f>
        <v>0</v>
      </c>
      <c r="ICS63" s="957">
        <f t="shared" ref="ICS63" si="6152">ICQ63-ICS62</f>
        <v>0</v>
      </c>
      <c r="ICT63" s="957">
        <f t="shared" ref="ICT63" si="6153">ICR63-ICT62</f>
        <v>0</v>
      </c>
      <c r="ICU63" s="957">
        <f t="shared" ref="ICU63" si="6154">ICS63-ICU62</f>
        <v>0</v>
      </c>
      <c r="ICV63" s="957">
        <f t="shared" ref="ICV63" si="6155">ICT63-ICV62</f>
        <v>0</v>
      </c>
      <c r="ICW63" s="957">
        <f t="shared" ref="ICW63" si="6156">ICU63-ICW62</f>
        <v>0</v>
      </c>
      <c r="ICX63" s="957">
        <f t="shared" ref="ICX63" si="6157">ICV63-ICX62</f>
        <v>0</v>
      </c>
      <c r="ICY63" s="957">
        <f t="shared" ref="ICY63" si="6158">ICW63-ICY62</f>
        <v>0</v>
      </c>
      <c r="ICZ63" s="957">
        <f t="shared" ref="ICZ63" si="6159">ICX63-ICZ62</f>
        <v>0</v>
      </c>
      <c r="IDA63" s="957">
        <f t="shared" ref="IDA63" si="6160">ICY63-IDA62</f>
        <v>0</v>
      </c>
      <c r="IDB63" s="957">
        <f t="shared" ref="IDB63" si="6161">ICZ63-IDB62</f>
        <v>0</v>
      </c>
      <c r="IDC63" s="957">
        <f t="shared" ref="IDC63" si="6162">IDA63-IDC62</f>
        <v>0</v>
      </c>
      <c r="IDD63" s="957">
        <f t="shared" ref="IDD63" si="6163">IDB63-IDD62</f>
        <v>0</v>
      </c>
      <c r="IDE63" s="957">
        <f t="shared" ref="IDE63" si="6164">IDC63-IDE62</f>
        <v>0</v>
      </c>
      <c r="IDF63" s="957">
        <f t="shared" ref="IDF63" si="6165">IDD63-IDF62</f>
        <v>0</v>
      </c>
      <c r="IDG63" s="957">
        <f t="shared" ref="IDG63" si="6166">IDE63-IDG62</f>
        <v>0</v>
      </c>
      <c r="IDH63" s="957">
        <f t="shared" ref="IDH63" si="6167">IDF63-IDH62</f>
        <v>0</v>
      </c>
      <c r="IDI63" s="957">
        <f t="shared" ref="IDI63" si="6168">IDG63-IDI62</f>
        <v>0</v>
      </c>
      <c r="IDJ63" s="957">
        <f t="shared" ref="IDJ63" si="6169">IDH63-IDJ62</f>
        <v>0</v>
      </c>
      <c r="IDK63" s="957">
        <f t="shared" ref="IDK63" si="6170">IDI63-IDK62</f>
        <v>0</v>
      </c>
      <c r="IDL63" s="957">
        <f t="shared" ref="IDL63" si="6171">IDJ63-IDL62</f>
        <v>0</v>
      </c>
      <c r="IDM63" s="957">
        <f t="shared" ref="IDM63" si="6172">IDK63-IDM62</f>
        <v>0</v>
      </c>
      <c r="IDN63" s="957">
        <f t="shared" ref="IDN63" si="6173">IDL63-IDN62</f>
        <v>0</v>
      </c>
      <c r="IDO63" s="957">
        <f t="shared" ref="IDO63" si="6174">IDM63-IDO62</f>
        <v>0</v>
      </c>
      <c r="IDP63" s="957">
        <f t="shared" ref="IDP63" si="6175">IDN63-IDP62</f>
        <v>0</v>
      </c>
      <c r="IDQ63" s="957">
        <f t="shared" ref="IDQ63" si="6176">IDO63-IDQ62</f>
        <v>0</v>
      </c>
      <c r="IDR63" s="957">
        <f t="shared" ref="IDR63" si="6177">IDP63-IDR62</f>
        <v>0</v>
      </c>
      <c r="IDS63" s="957">
        <f t="shared" ref="IDS63" si="6178">IDQ63-IDS62</f>
        <v>0</v>
      </c>
      <c r="IDT63" s="957">
        <f t="shared" ref="IDT63" si="6179">IDR63-IDT62</f>
        <v>0</v>
      </c>
      <c r="IDU63" s="957">
        <f t="shared" ref="IDU63" si="6180">IDS63-IDU62</f>
        <v>0</v>
      </c>
      <c r="IDV63" s="957">
        <f t="shared" ref="IDV63" si="6181">IDT63-IDV62</f>
        <v>0</v>
      </c>
      <c r="IDW63" s="957">
        <f t="shared" ref="IDW63" si="6182">IDU63-IDW62</f>
        <v>0</v>
      </c>
      <c r="IDX63" s="957">
        <f t="shared" ref="IDX63" si="6183">IDV63-IDX62</f>
        <v>0</v>
      </c>
      <c r="IDY63" s="957">
        <f t="shared" ref="IDY63" si="6184">IDW63-IDY62</f>
        <v>0</v>
      </c>
      <c r="IDZ63" s="957">
        <f t="shared" ref="IDZ63" si="6185">IDX63-IDZ62</f>
        <v>0</v>
      </c>
      <c r="IEA63" s="957">
        <f t="shared" ref="IEA63" si="6186">IDY63-IEA62</f>
        <v>0</v>
      </c>
      <c r="IEB63" s="957">
        <f t="shared" ref="IEB63" si="6187">IDZ63-IEB62</f>
        <v>0</v>
      </c>
      <c r="IEC63" s="957">
        <f t="shared" ref="IEC63" si="6188">IEA63-IEC62</f>
        <v>0</v>
      </c>
      <c r="IED63" s="957">
        <f t="shared" ref="IED63" si="6189">IEB63-IED62</f>
        <v>0</v>
      </c>
      <c r="IEE63" s="957">
        <f t="shared" ref="IEE63" si="6190">IEC63-IEE62</f>
        <v>0</v>
      </c>
      <c r="IEF63" s="957">
        <f t="shared" ref="IEF63" si="6191">IED63-IEF62</f>
        <v>0</v>
      </c>
      <c r="IEG63" s="957">
        <f t="shared" ref="IEG63" si="6192">IEE63-IEG62</f>
        <v>0</v>
      </c>
      <c r="IEH63" s="957">
        <f t="shared" ref="IEH63" si="6193">IEF63-IEH62</f>
        <v>0</v>
      </c>
      <c r="IEI63" s="957">
        <f t="shared" ref="IEI63" si="6194">IEG63-IEI62</f>
        <v>0</v>
      </c>
      <c r="IEJ63" s="957">
        <f t="shared" ref="IEJ63" si="6195">IEH63-IEJ62</f>
        <v>0</v>
      </c>
      <c r="IEK63" s="957">
        <f t="shared" ref="IEK63" si="6196">IEI63-IEK62</f>
        <v>0</v>
      </c>
      <c r="IEL63" s="957">
        <f t="shared" ref="IEL63" si="6197">IEJ63-IEL62</f>
        <v>0</v>
      </c>
      <c r="IEM63" s="957">
        <f t="shared" ref="IEM63" si="6198">IEK63-IEM62</f>
        <v>0</v>
      </c>
      <c r="IEN63" s="957">
        <f t="shared" ref="IEN63" si="6199">IEL63-IEN62</f>
        <v>0</v>
      </c>
      <c r="IEO63" s="957">
        <f t="shared" ref="IEO63" si="6200">IEM63-IEO62</f>
        <v>0</v>
      </c>
      <c r="IEP63" s="957">
        <f t="shared" ref="IEP63" si="6201">IEN63-IEP62</f>
        <v>0</v>
      </c>
      <c r="IEQ63" s="957">
        <f t="shared" ref="IEQ63" si="6202">IEO63-IEQ62</f>
        <v>0</v>
      </c>
      <c r="IER63" s="957">
        <f t="shared" ref="IER63" si="6203">IEP63-IER62</f>
        <v>0</v>
      </c>
      <c r="IES63" s="957">
        <f t="shared" ref="IES63" si="6204">IEQ63-IES62</f>
        <v>0</v>
      </c>
      <c r="IET63" s="957">
        <f t="shared" ref="IET63" si="6205">IER63-IET62</f>
        <v>0</v>
      </c>
      <c r="IEU63" s="957">
        <f t="shared" ref="IEU63" si="6206">IES63-IEU62</f>
        <v>0</v>
      </c>
      <c r="IEV63" s="957">
        <f t="shared" ref="IEV63" si="6207">IET63-IEV62</f>
        <v>0</v>
      </c>
      <c r="IEW63" s="957">
        <f t="shared" ref="IEW63" si="6208">IEU63-IEW62</f>
        <v>0</v>
      </c>
      <c r="IEX63" s="957">
        <f t="shared" ref="IEX63" si="6209">IEV63-IEX62</f>
        <v>0</v>
      </c>
      <c r="IEY63" s="957">
        <f t="shared" ref="IEY63" si="6210">IEW63-IEY62</f>
        <v>0</v>
      </c>
      <c r="IEZ63" s="957">
        <f t="shared" ref="IEZ63" si="6211">IEX63-IEZ62</f>
        <v>0</v>
      </c>
      <c r="IFA63" s="957">
        <f t="shared" ref="IFA63" si="6212">IEY63-IFA62</f>
        <v>0</v>
      </c>
      <c r="IFB63" s="957">
        <f t="shared" ref="IFB63" si="6213">IEZ63-IFB62</f>
        <v>0</v>
      </c>
      <c r="IFC63" s="957">
        <f t="shared" ref="IFC63" si="6214">IFA63-IFC62</f>
        <v>0</v>
      </c>
      <c r="IFD63" s="957">
        <f t="shared" ref="IFD63" si="6215">IFB63-IFD62</f>
        <v>0</v>
      </c>
      <c r="IFE63" s="957">
        <f t="shared" ref="IFE63" si="6216">IFC63-IFE62</f>
        <v>0</v>
      </c>
      <c r="IFF63" s="957">
        <f t="shared" ref="IFF63" si="6217">IFD63-IFF62</f>
        <v>0</v>
      </c>
      <c r="IFG63" s="957">
        <f t="shared" ref="IFG63" si="6218">IFE63-IFG62</f>
        <v>0</v>
      </c>
      <c r="IFH63" s="957">
        <f t="shared" ref="IFH63" si="6219">IFF63-IFH62</f>
        <v>0</v>
      </c>
      <c r="IFI63" s="957">
        <f t="shared" ref="IFI63" si="6220">IFG63-IFI62</f>
        <v>0</v>
      </c>
      <c r="IFJ63" s="957">
        <f t="shared" ref="IFJ63" si="6221">IFH63-IFJ62</f>
        <v>0</v>
      </c>
      <c r="IFK63" s="957">
        <f t="shared" ref="IFK63" si="6222">IFI63-IFK62</f>
        <v>0</v>
      </c>
      <c r="IFL63" s="957">
        <f t="shared" ref="IFL63" si="6223">IFJ63-IFL62</f>
        <v>0</v>
      </c>
      <c r="IFM63" s="957">
        <f t="shared" ref="IFM63" si="6224">IFK63-IFM62</f>
        <v>0</v>
      </c>
      <c r="IFN63" s="957">
        <f t="shared" ref="IFN63" si="6225">IFL63-IFN62</f>
        <v>0</v>
      </c>
      <c r="IFO63" s="957">
        <f t="shared" ref="IFO63" si="6226">IFM63-IFO62</f>
        <v>0</v>
      </c>
      <c r="IFP63" s="957">
        <f t="shared" ref="IFP63" si="6227">IFN63-IFP62</f>
        <v>0</v>
      </c>
      <c r="IFQ63" s="957">
        <f t="shared" ref="IFQ63" si="6228">IFO63-IFQ62</f>
        <v>0</v>
      </c>
      <c r="IFR63" s="957">
        <f t="shared" ref="IFR63" si="6229">IFP63-IFR62</f>
        <v>0</v>
      </c>
      <c r="IFS63" s="957">
        <f t="shared" ref="IFS63" si="6230">IFQ63-IFS62</f>
        <v>0</v>
      </c>
      <c r="IFT63" s="957">
        <f t="shared" ref="IFT63" si="6231">IFR63-IFT62</f>
        <v>0</v>
      </c>
      <c r="IFU63" s="957">
        <f t="shared" ref="IFU63" si="6232">IFS63-IFU62</f>
        <v>0</v>
      </c>
      <c r="IFV63" s="957">
        <f t="shared" ref="IFV63" si="6233">IFT63-IFV62</f>
        <v>0</v>
      </c>
      <c r="IFW63" s="957">
        <f t="shared" ref="IFW63" si="6234">IFU63-IFW62</f>
        <v>0</v>
      </c>
      <c r="IFX63" s="957">
        <f t="shared" ref="IFX63" si="6235">IFV63-IFX62</f>
        <v>0</v>
      </c>
      <c r="IFY63" s="957">
        <f t="shared" ref="IFY63" si="6236">IFW63-IFY62</f>
        <v>0</v>
      </c>
      <c r="IFZ63" s="957">
        <f t="shared" ref="IFZ63" si="6237">IFX63-IFZ62</f>
        <v>0</v>
      </c>
      <c r="IGA63" s="957">
        <f t="shared" ref="IGA63" si="6238">IFY63-IGA62</f>
        <v>0</v>
      </c>
      <c r="IGB63" s="957">
        <f t="shared" ref="IGB63" si="6239">IFZ63-IGB62</f>
        <v>0</v>
      </c>
      <c r="IGC63" s="957">
        <f t="shared" ref="IGC63" si="6240">IGA63-IGC62</f>
        <v>0</v>
      </c>
      <c r="IGD63" s="957">
        <f t="shared" ref="IGD63" si="6241">IGB63-IGD62</f>
        <v>0</v>
      </c>
      <c r="IGE63" s="957">
        <f t="shared" ref="IGE63" si="6242">IGC63-IGE62</f>
        <v>0</v>
      </c>
      <c r="IGF63" s="957">
        <f t="shared" ref="IGF63" si="6243">IGD63-IGF62</f>
        <v>0</v>
      </c>
      <c r="IGG63" s="957">
        <f t="shared" ref="IGG63" si="6244">IGE63-IGG62</f>
        <v>0</v>
      </c>
      <c r="IGH63" s="957">
        <f t="shared" ref="IGH63" si="6245">IGF63-IGH62</f>
        <v>0</v>
      </c>
      <c r="IGI63" s="957">
        <f t="shared" ref="IGI63" si="6246">IGG63-IGI62</f>
        <v>0</v>
      </c>
      <c r="IGJ63" s="957">
        <f t="shared" ref="IGJ63" si="6247">IGH63-IGJ62</f>
        <v>0</v>
      </c>
      <c r="IGK63" s="957">
        <f t="shared" ref="IGK63" si="6248">IGI63-IGK62</f>
        <v>0</v>
      </c>
      <c r="IGL63" s="957">
        <f t="shared" ref="IGL63" si="6249">IGJ63-IGL62</f>
        <v>0</v>
      </c>
      <c r="IGM63" s="957">
        <f t="shared" ref="IGM63" si="6250">IGK63-IGM62</f>
        <v>0</v>
      </c>
      <c r="IGN63" s="957">
        <f t="shared" ref="IGN63" si="6251">IGL63-IGN62</f>
        <v>0</v>
      </c>
      <c r="IGO63" s="957">
        <f t="shared" ref="IGO63" si="6252">IGM63-IGO62</f>
        <v>0</v>
      </c>
      <c r="IGP63" s="957">
        <f t="shared" ref="IGP63" si="6253">IGN63-IGP62</f>
        <v>0</v>
      </c>
      <c r="IGQ63" s="957">
        <f t="shared" ref="IGQ63" si="6254">IGO63-IGQ62</f>
        <v>0</v>
      </c>
      <c r="IGR63" s="957">
        <f t="shared" ref="IGR63" si="6255">IGP63-IGR62</f>
        <v>0</v>
      </c>
      <c r="IGS63" s="957">
        <f t="shared" ref="IGS63" si="6256">IGQ63-IGS62</f>
        <v>0</v>
      </c>
      <c r="IGT63" s="957">
        <f t="shared" ref="IGT63" si="6257">IGR63-IGT62</f>
        <v>0</v>
      </c>
      <c r="IGU63" s="957">
        <f t="shared" ref="IGU63" si="6258">IGS63-IGU62</f>
        <v>0</v>
      </c>
      <c r="IGV63" s="957">
        <f t="shared" ref="IGV63" si="6259">IGT63-IGV62</f>
        <v>0</v>
      </c>
      <c r="IGW63" s="957">
        <f t="shared" ref="IGW63" si="6260">IGU63-IGW62</f>
        <v>0</v>
      </c>
      <c r="IGX63" s="957">
        <f t="shared" ref="IGX63" si="6261">IGV63-IGX62</f>
        <v>0</v>
      </c>
      <c r="IGY63" s="957">
        <f t="shared" ref="IGY63" si="6262">IGW63-IGY62</f>
        <v>0</v>
      </c>
      <c r="IGZ63" s="957">
        <f t="shared" ref="IGZ63" si="6263">IGX63-IGZ62</f>
        <v>0</v>
      </c>
      <c r="IHA63" s="957">
        <f t="shared" ref="IHA63" si="6264">IGY63-IHA62</f>
        <v>0</v>
      </c>
      <c r="IHB63" s="957">
        <f t="shared" ref="IHB63" si="6265">IGZ63-IHB62</f>
        <v>0</v>
      </c>
      <c r="IHC63" s="957">
        <f t="shared" ref="IHC63" si="6266">IHA63-IHC62</f>
        <v>0</v>
      </c>
      <c r="IHD63" s="957">
        <f t="shared" ref="IHD63" si="6267">IHB63-IHD62</f>
        <v>0</v>
      </c>
      <c r="IHE63" s="957">
        <f t="shared" ref="IHE63" si="6268">IHC63-IHE62</f>
        <v>0</v>
      </c>
      <c r="IHF63" s="957">
        <f t="shared" ref="IHF63" si="6269">IHD63-IHF62</f>
        <v>0</v>
      </c>
      <c r="IHG63" s="957">
        <f t="shared" ref="IHG63" si="6270">IHE63-IHG62</f>
        <v>0</v>
      </c>
      <c r="IHH63" s="957">
        <f t="shared" ref="IHH63" si="6271">IHF63-IHH62</f>
        <v>0</v>
      </c>
      <c r="IHI63" s="957">
        <f t="shared" ref="IHI63" si="6272">IHG63-IHI62</f>
        <v>0</v>
      </c>
      <c r="IHJ63" s="957">
        <f t="shared" ref="IHJ63" si="6273">IHH63-IHJ62</f>
        <v>0</v>
      </c>
      <c r="IHK63" s="957">
        <f t="shared" ref="IHK63" si="6274">IHI63-IHK62</f>
        <v>0</v>
      </c>
      <c r="IHL63" s="957">
        <f t="shared" ref="IHL63" si="6275">IHJ63-IHL62</f>
        <v>0</v>
      </c>
      <c r="IHM63" s="957">
        <f t="shared" ref="IHM63" si="6276">IHK63-IHM62</f>
        <v>0</v>
      </c>
      <c r="IHN63" s="957">
        <f t="shared" ref="IHN63" si="6277">IHL63-IHN62</f>
        <v>0</v>
      </c>
      <c r="IHO63" s="957">
        <f t="shared" ref="IHO63" si="6278">IHM63-IHO62</f>
        <v>0</v>
      </c>
      <c r="IHP63" s="957">
        <f t="shared" ref="IHP63" si="6279">IHN63-IHP62</f>
        <v>0</v>
      </c>
      <c r="IHQ63" s="957">
        <f t="shared" ref="IHQ63" si="6280">IHO63-IHQ62</f>
        <v>0</v>
      </c>
      <c r="IHR63" s="957">
        <f t="shared" ref="IHR63" si="6281">IHP63-IHR62</f>
        <v>0</v>
      </c>
      <c r="IHS63" s="957">
        <f t="shared" ref="IHS63" si="6282">IHQ63-IHS62</f>
        <v>0</v>
      </c>
      <c r="IHT63" s="957">
        <f t="shared" ref="IHT63" si="6283">IHR63-IHT62</f>
        <v>0</v>
      </c>
      <c r="IHU63" s="957">
        <f t="shared" ref="IHU63" si="6284">IHS63-IHU62</f>
        <v>0</v>
      </c>
      <c r="IHV63" s="957">
        <f t="shared" ref="IHV63" si="6285">IHT63-IHV62</f>
        <v>0</v>
      </c>
      <c r="IHW63" s="957">
        <f t="shared" ref="IHW63" si="6286">IHU63-IHW62</f>
        <v>0</v>
      </c>
      <c r="IHX63" s="957">
        <f t="shared" ref="IHX63" si="6287">IHV63-IHX62</f>
        <v>0</v>
      </c>
      <c r="IHY63" s="957">
        <f t="shared" ref="IHY63" si="6288">IHW63-IHY62</f>
        <v>0</v>
      </c>
      <c r="IHZ63" s="957">
        <f t="shared" ref="IHZ63" si="6289">IHX63-IHZ62</f>
        <v>0</v>
      </c>
      <c r="IIA63" s="957">
        <f t="shared" ref="IIA63" si="6290">IHY63-IIA62</f>
        <v>0</v>
      </c>
      <c r="IIB63" s="957">
        <f t="shared" ref="IIB63" si="6291">IHZ63-IIB62</f>
        <v>0</v>
      </c>
      <c r="IIC63" s="957">
        <f t="shared" ref="IIC63" si="6292">IIA63-IIC62</f>
        <v>0</v>
      </c>
      <c r="IID63" s="957">
        <f t="shared" ref="IID63" si="6293">IIB63-IID62</f>
        <v>0</v>
      </c>
      <c r="IIE63" s="957">
        <f t="shared" ref="IIE63" si="6294">IIC63-IIE62</f>
        <v>0</v>
      </c>
      <c r="IIF63" s="957">
        <f t="shared" ref="IIF63" si="6295">IID63-IIF62</f>
        <v>0</v>
      </c>
      <c r="IIG63" s="957">
        <f t="shared" ref="IIG63" si="6296">IIE63-IIG62</f>
        <v>0</v>
      </c>
      <c r="IIH63" s="957">
        <f t="shared" ref="IIH63" si="6297">IIF63-IIH62</f>
        <v>0</v>
      </c>
      <c r="III63" s="957">
        <f t="shared" ref="III63" si="6298">IIG63-III62</f>
        <v>0</v>
      </c>
      <c r="IIJ63" s="957">
        <f t="shared" ref="IIJ63" si="6299">IIH63-IIJ62</f>
        <v>0</v>
      </c>
      <c r="IIK63" s="957">
        <f t="shared" ref="IIK63" si="6300">III63-IIK62</f>
        <v>0</v>
      </c>
      <c r="IIL63" s="957">
        <f t="shared" ref="IIL63" si="6301">IIJ63-IIL62</f>
        <v>0</v>
      </c>
      <c r="IIM63" s="957">
        <f t="shared" ref="IIM63" si="6302">IIK63-IIM62</f>
        <v>0</v>
      </c>
      <c r="IIN63" s="957">
        <f t="shared" ref="IIN63" si="6303">IIL63-IIN62</f>
        <v>0</v>
      </c>
      <c r="IIO63" s="957">
        <f t="shared" ref="IIO63" si="6304">IIM63-IIO62</f>
        <v>0</v>
      </c>
      <c r="IIP63" s="957">
        <f t="shared" ref="IIP63" si="6305">IIN63-IIP62</f>
        <v>0</v>
      </c>
      <c r="IIQ63" s="957">
        <f t="shared" ref="IIQ63" si="6306">IIO63-IIQ62</f>
        <v>0</v>
      </c>
      <c r="IIR63" s="957">
        <f t="shared" ref="IIR63" si="6307">IIP63-IIR62</f>
        <v>0</v>
      </c>
      <c r="IIS63" s="957">
        <f t="shared" ref="IIS63" si="6308">IIQ63-IIS62</f>
        <v>0</v>
      </c>
      <c r="IIT63" s="957">
        <f t="shared" ref="IIT63" si="6309">IIR63-IIT62</f>
        <v>0</v>
      </c>
      <c r="IIU63" s="957">
        <f t="shared" ref="IIU63" si="6310">IIS63-IIU62</f>
        <v>0</v>
      </c>
      <c r="IIV63" s="957">
        <f t="shared" ref="IIV63" si="6311">IIT63-IIV62</f>
        <v>0</v>
      </c>
      <c r="IIW63" s="957">
        <f t="shared" ref="IIW63" si="6312">IIU63-IIW62</f>
        <v>0</v>
      </c>
      <c r="IIX63" s="957">
        <f t="shared" ref="IIX63" si="6313">IIV63-IIX62</f>
        <v>0</v>
      </c>
      <c r="IIY63" s="957">
        <f t="shared" ref="IIY63" si="6314">IIW63-IIY62</f>
        <v>0</v>
      </c>
      <c r="IIZ63" s="957">
        <f t="shared" ref="IIZ63" si="6315">IIX63-IIZ62</f>
        <v>0</v>
      </c>
      <c r="IJA63" s="957">
        <f t="shared" ref="IJA63" si="6316">IIY63-IJA62</f>
        <v>0</v>
      </c>
      <c r="IJB63" s="957">
        <f t="shared" ref="IJB63" si="6317">IIZ63-IJB62</f>
        <v>0</v>
      </c>
      <c r="IJC63" s="957">
        <f t="shared" ref="IJC63" si="6318">IJA63-IJC62</f>
        <v>0</v>
      </c>
      <c r="IJD63" s="957">
        <f t="shared" ref="IJD63" si="6319">IJB63-IJD62</f>
        <v>0</v>
      </c>
      <c r="IJE63" s="957">
        <f t="shared" ref="IJE63" si="6320">IJC63-IJE62</f>
        <v>0</v>
      </c>
      <c r="IJF63" s="957">
        <f t="shared" ref="IJF63" si="6321">IJD63-IJF62</f>
        <v>0</v>
      </c>
      <c r="IJG63" s="957">
        <f t="shared" ref="IJG63" si="6322">IJE63-IJG62</f>
        <v>0</v>
      </c>
      <c r="IJH63" s="957">
        <f t="shared" ref="IJH63" si="6323">IJF63-IJH62</f>
        <v>0</v>
      </c>
      <c r="IJI63" s="957">
        <f t="shared" ref="IJI63" si="6324">IJG63-IJI62</f>
        <v>0</v>
      </c>
      <c r="IJJ63" s="957">
        <f t="shared" ref="IJJ63" si="6325">IJH63-IJJ62</f>
        <v>0</v>
      </c>
      <c r="IJK63" s="957">
        <f t="shared" ref="IJK63" si="6326">IJI63-IJK62</f>
        <v>0</v>
      </c>
      <c r="IJL63" s="957">
        <f t="shared" ref="IJL63" si="6327">IJJ63-IJL62</f>
        <v>0</v>
      </c>
      <c r="IJM63" s="957">
        <f t="shared" ref="IJM63" si="6328">IJK63-IJM62</f>
        <v>0</v>
      </c>
      <c r="IJN63" s="957">
        <f t="shared" ref="IJN63" si="6329">IJL63-IJN62</f>
        <v>0</v>
      </c>
      <c r="IJO63" s="957">
        <f t="shared" ref="IJO63" si="6330">IJM63-IJO62</f>
        <v>0</v>
      </c>
      <c r="IJP63" s="957">
        <f t="shared" ref="IJP63" si="6331">IJN63-IJP62</f>
        <v>0</v>
      </c>
      <c r="IJQ63" s="957">
        <f t="shared" ref="IJQ63" si="6332">IJO63-IJQ62</f>
        <v>0</v>
      </c>
      <c r="IJR63" s="957">
        <f t="shared" ref="IJR63" si="6333">IJP63-IJR62</f>
        <v>0</v>
      </c>
      <c r="IJS63" s="957">
        <f t="shared" ref="IJS63" si="6334">IJQ63-IJS62</f>
        <v>0</v>
      </c>
      <c r="IJT63" s="957">
        <f t="shared" ref="IJT63" si="6335">IJR63-IJT62</f>
        <v>0</v>
      </c>
      <c r="IJU63" s="957">
        <f t="shared" ref="IJU63" si="6336">IJS63-IJU62</f>
        <v>0</v>
      </c>
      <c r="IJV63" s="957">
        <f t="shared" ref="IJV63" si="6337">IJT63-IJV62</f>
        <v>0</v>
      </c>
      <c r="IJW63" s="957">
        <f t="shared" ref="IJW63" si="6338">IJU63-IJW62</f>
        <v>0</v>
      </c>
      <c r="IJX63" s="957">
        <f t="shared" ref="IJX63" si="6339">IJV63-IJX62</f>
        <v>0</v>
      </c>
      <c r="IJY63" s="957">
        <f t="shared" ref="IJY63" si="6340">IJW63-IJY62</f>
        <v>0</v>
      </c>
      <c r="IJZ63" s="957">
        <f t="shared" ref="IJZ63" si="6341">IJX63-IJZ62</f>
        <v>0</v>
      </c>
      <c r="IKA63" s="957">
        <f t="shared" ref="IKA63" si="6342">IJY63-IKA62</f>
        <v>0</v>
      </c>
      <c r="IKB63" s="957">
        <f t="shared" ref="IKB63" si="6343">IJZ63-IKB62</f>
        <v>0</v>
      </c>
      <c r="IKC63" s="957">
        <f t="shared" ref="IKC63" si="6344">IKA63-IKC62</f>
        <v>0</v>
      </c>
      <c r="IKD63" s="957">
        <f t="shared" ref="IKD63" si="6345">IKB63-IKD62</f>
        <v>0</v>
      </c>
      <c r="IKE63" s="957">
        <f t="shared" ref="IKE63" si="6346">IKC63-IKE62</f>
        <v>0</v>
      </c>
      <c r="IKF63" s="957">
        <f t="shared" ref="IKF63" si="6347">IKD63-IKF62</f>
        <v>0</v>
      </c>
      <c r="IKG63" s="957">
        <f t="shared" ref="IKG63" si="6348">IKE63-IKG62</f>
        <v>0</v>
      </c>
      <c r="IKH63" s="957">
        <f t="shared" ref="IKH63" si="6349">IKF63-IKH62</f>
        <v>0</v>
      </c>
      <c r="IKI63" s="957">
        <f t="shared" ref="IKI63" si="6350">IKG63-IKI62</f>
        <v>0</v>
      </c>
      <c r="IKJ63" s="957">
        <f t="shared" ref="IKJ63" si="6351">IKH63-IKJ62</f>
        <v>0</v>
      </c>
      <c r="IKK63" s="957">
        <f t="shared" ref="IKK63" si="6352">IKI63-IKK62</f>
        <v>0</v>
      </c>
      <c r="IKL63" s="957">
        <f t="shared" ref="IKL63" si="6353">IKJ63-IKL62</f>
        <v>0</v>
      </c>
      <c r="IKM63" s="957">
        <f t="shared" ref="IKM63" si="6354">IKK63-IKM62</f>
        <v>0</v>
      </c>
      <c r="IKN63" s="957">
        <f t="shared" ref="IKN63" si="6355">IKL63-IKN62</f>
        <v>0</v>
      </c>
      <c r="IKO63" s="957">
        <f t="shared" ref="IKO63" si="6356">IKM63-IKO62</f>
        <v>0</v>
      </c>
      <c r="IKP63" s="957">
        <f t="shared" ref="IKP63" si="6357">IKN63-IKP62</f>
        <v>0</v>
      </c>
      <c r="IKQ63" s="957">
        <f t="shared" ref="IKQ63" si="6358">IKO63-IKQ62</f>
        <v>0</v>
      </c>
      <c r="IKR63" s="957">
        <f t="shared" ref="IKR63" si="6359">IKP63-IKR62</f>
        <v>0</v>
      </c>
      <c r="IKS63" s="957">
        <f t="shared" ref="IKS63" si="6360">IKQ63-IKS62</f>
        <v>0</v>
      </c>
      <c r="IKT63" s="957">
        <f t="shared" ref="IKT63" si="6361">IKR63-IKT62</f>
        <v>0</v>
      </c>
      <c r="IKU63" s="957">
        <f t="shared" ref="IKU63" si="6362">IKS63-IKU62</f>
        <v>0</v>
      </c>
      <c r="IKV63" s="957">
        <f t="shared" ref="IKV63" si="6363">IKT63-IKV62</f>
        <v>0</v>
      </c>
      <c r="IKW63" s="957">
        <f t="shared" ref="IKW63" si="6364">IKU63-IKW62</f>
        <v>0</v>
      </c>
      <c r="IKX63" s="957">
        <f t="shared" ref="IKX63" si="6365">IKV63-IKX62</f>
        <v>0</v>
      </c>
      <c r="IKY63" s="957">
        <f t="shared" ref="IKY63" si="6366">IKW63-IKY62</f>
        <v>0</v>
      </c>
      <c r="IKZ63" s="957">
        <f t="shared" ref="IKZ63" si="6367">IKX63-IKZ62</f>
        <v>0</v>
      </c>
      <c r="ILA63" s="957">
        <f t="shared" ref="ILA63" si="6368">IKY63-ILA62</f>
        <v>0</v>
      </c>
      <c r="ILB63" s="957">
        <f t="shared" ref="ILB63" si="6369">IKZ63-ILB62</f>
        <v>0</v>
      </c>
      <c r="ILC63" s="957">
        <f t="shared" ref="ILC63" si="6370">ILA63-ILC62</f>
        <v>0</v>
      </c>
      <c r="ILD63" s="957">
        <f t="shared" ref="ILD63" si="6371">ILB63-ILD62</f>
        <v>0</v>
      </c>
      <c r="ILE63" s="957">
        <f t="shared" ref="ILE63" si="6372">ILC63-ILE62</f>
        <v>0</v>
      </c>
      <c r="ILF63" s="957">
        <f t="shared" ref="ILF63" si="6373">ILD63-ILF62</f>
        <v>0</v>
      </c>
      <c r="ILG63" s="957">
        <f t="shared" ref="ILG63" si="6374">ILE63-ILG62</f>
        <v>0</v>
      </c>
      <c r="ILH63" s="957">
        <f t="shared" ref="ILH63" si="6375">ILF63-ILH62</f>
        <v>0</v>
      </c>
      <c r="ILI63" s="957">
        <f t="shared" ref="ILI63" si="6376">ILG63-ILI62</f>
        <v>0</v>
      </c>
      <c r="ILJ63" s="957">
        <f t="shared" ref="ILJ63" si="6377">ILH63-ILJ62</f>
        <v>0</v>
      </c>
      <c r="ILK63" s="957">
        <f t="shared" ref="ILK63" si="6378">ILI63-ILK62</f>
        <v>0</v>
      </c>
      <c r="ILL63" s="957">
        <f t="shared" ref="ILL63" si="6379">ILJ63-ILL62</f>
        <v>0</v>
      </c>
      <c r="ILM63" s="957">
        <f t="shared" ref="ILM63" si="6380">ILK63-ILM62</f>
        <v>0</v>
      </c>
      <c r="ILN63" s="957">
        <f t="shared" ref="ILN63" si="6381">ILL63-ILN62</f>
        <v>0</v>
      </c>
      <c r="ILO63" s="957">
        <f t="shared" ref="ILO63" si="6382">ILM63-ILO62</f>
        <v>0</v>
      </c>
      <c r="ILP63" s="957">
        <f t="shared" ref="ILP63" si="6383">ILN63-ILP62</f>
        <v>0</v>
      </c>
      <c r="ILQ63" s="957">
        <f t="shared" ref="ILQ63" si="6384">ILO63-ILQ62</f>
        <v>0</v>
      </c>
      <c r="ILR63" s="957">
        <f t="shared" ref="ILR63" si="6385">ILP63-ILR62</f>
        <v>0</v>
      </c>
      <c r="ILS63" s="957">
        <f t="shared" ref="ILS63" si="6386">ILQ63-ILS62</f>
        <v>0</v>
      </c>
      <c r="ILT63" s="957">
        <f t="shared" ref="ILT63" si="6387">ILR63-ILT62</f>
        <v>0</v>
      </c>
      <c r="ILU63" s="957">
        <f t="shared" ref="ILU63" si="6388">ILS63-ILU62</f>
        <v>0</v>
      </c>
      <c r="ILV63" s="957">
        <f t="shared" ref="ILV63" si="6389">ILT63-ILV62</f>
        <v>0</v>
      </c>
      <c r="ILW63" s="957">
        <f t="shared" ref="ILW63" si="6390">ILU63-ILW62</f>
        <v>0</v>
      </c>
      <c r="ILX63" s="957">
        <f t="shared" ref="ILX63" si="6391">ILV63-ILX62</f>
        <v>0</v>
      </c>
      <c r="ILY63" s="957">
        <f t="shared" ref="ILY63" si="6392">ILW63-ILY62</f>
        <v>0</v>
      </c>
      <c r="ILZ63" s="957">
        <f t="shared" ref="ILZ63" si="6393">ILX63-ILZ62</f>
        <v>0</v>
      </c>
      <c r="IMA63" s="957">
        <f t="shared" ref="IMA63" si="6394">ILY63-IMA62</f>
        <v>0</v>
      </c>
      <c r="IMB63" s="957">
        <f t="shared" ref="IMB63" si="6395">ILZ63-IMB62</f>
        <v>0</v>
      </c>
      <c r="IMC63" s="957">
        <f t="shared" ref="IMC63" si="6396">IMA63-IMC62</f>
        <v>0</v>
      </c>
      <c r="IMD63" s="957">
        <f t="shared" ref="IMD63" si="6397">IMB63-IMD62</f>
        <v>0</v>
      </c>
      <c r="IME63" s="957">
        <f t="shared" ref="IME63" si="6398">IMC63-IME62</f>
        <v>0</v>
      </c>
      <c r="IMF63" s="957">
        <f t="shared" ref="IMF63" si="6399">IMD63-IMF62</f>
        <v>0</v>
      </c>
      <c r="IMG63" s="957">
        <f t="shared" ref="IMG63" si="6400">IME63-IMG62</f>
        <v>0</v>
      </c>
      <c r="IMH63" s="957">
        <f t="shared" ref="IMH63" si="6401">IMF63-IMH62</f>
        <v>0</v>
      </c>
      <c r="IMI63" s="957">
        <f t="shared" ref="IMI63" si="6402">IMG63-IMI62</f>
        <v>0</v>
      </c>
      <c r="IMJ63" s="957">
        <f t="shared" ref="IMJ63" si="6403">IMH63-IMJ62</f>
        <v>0</v>
      </c>
      <c r="IMK63" s="957">
        <f t="shared" ref="IMK63" si="6404">IMI63-IMK62</f>
        <v>0</v>
      </c>
      <c r="IML63" s="957">
        <f t="shared" ref="IML63" si="6405">IMJ63-IML62</f>
        <v>0</v>
      </c>
      <c r="IMM63" s="957">
        <f t="shared" ref="IMM63" si="6406">IMK63-IMM62</f>
        <v>0</v>
      </c>
      <c r="IMN63" s="957">
        <f t="shared" ref="IMN63" si="6407">IML63-IMN62</f>
        <v>0</v>
      </c>
      <c r="IMO63" s="957">
        <f t="shared" ref="IMO63" si="6408">IMM63-IMO62</f>
        <v>0</v>
      </c>
      <c r="IMP63" s="957">
        <f t="shared" ref="IMP63" si="6409">IMN63-IMP62</f>
        <v>0</v>
      </c>
      <c r="IMQ63" s="957">
        <f t="shared" ref="IMQ63" si="6410">IMO63-IMQ62</f>
        <v>0</v>
      </c>
      <c r="IMR63" s="957">
        <f t="shared" ref="IMR63" si="6411">IMP63-IMR62</f>
        <v>0</v>
      </c>
      <c r="IMS63" s="957">
        <f t="shared" ref="IMS63" si="6412">IMQ63-IMS62</f>
        <v>0</v>
      </c>
      <c r="IMT63" s="957">
        <f t="shared" ref="IMT63" si="6413">IMR63-IMT62</f>
        <v>0</v>
      </c>
      <c r="IMU63" s="957">
        <f t="shared" ref="IMU63" si="6414">IMS63-IMU62</f>
        <v>0</v>
      </c>
      <c r="IMV63" s="957">
        <f t="shared" ref="IMV63" si="6415">IMT63-IMV62</f>
        <v>0</v>
      </c>
      <c r="IMW63" s="957">
        <f t="shared" ref="IMW63" si="6416">IMU63-IMW62</f>
        <v>0</v>
      </c>
      <c r="IMX63" s="957">
        <f t="shared" ref="IMX63" si="6417">IMV63-IMX62</f>
        <v>0</v>
      </c>
      <c r="IMY63" s="957">
        <f t="shared" ref="IMY63" si="6418">IMW63-IMY62</f>
        <v>0</v>
      </c>
      <c r="IMZ63" s="957">
        <f t="shared" ref="IMZ63" si="6419">IMX63-IMZ62</f>
        <v>0</v>
      </c>
      <c r="INA63" s="957">
        <f t="shared" ref="INA63" si="6420">IMY63-INA62</f>
        <v>0</v>
      </c>
      <c r="INB63" s="957">
        <f t="shared" ref="INB63" si="6421">IMZ63-INB62</f>
        <v>0</v>
      </c>
      <c r="INC63" s="957">
        <f t="shared" ref="INC63" si="6422">INA63-INC62</f>
        <v>0</v>
      </c>
      <c r="IND63" s="957">
        <f t="shared" ref="IND63" si="6423">INB63-IND62</f>
        <v>0</v>
      </c>
      <c r="INE63" s="957">
        <f t="shared" ref="INE63" si="6424">INC63-INE62</f>
        <v>0</v>
      </c>
      <c r="INF63" s="957">
        <f t="shared" ref="INF63" si="6425">IND63-INF62</f>
        <v>0</v>
      </c>
      <c r="ING63" s="957">
        <f t="shared" ref="ING63" si="6426">INE63-ING62</f>
        <v>0</v>
      </c>
      <c r="INH63" s="957">
        <f t="shared" ref="INH63" si="6427">INF63-INH62</f>
        <v>0</v>
      </c>
      <c r="INI63" s="957">
        <f t="shared" ref="INI63" si="6428">ING63-INI62</f>
        <v>0</v>
      </c>
      <c r="INJ63" s="957">
        <f t="shared" ref="INJ63" si="6429">INH63-INJ62</f>
        <v>0</v>
      </c>
      <c r="INK63" s="957">
        <f t="shared" ref="INK63" si="6430">INI63-INK62</f>
        <v>0</v>
      </c>
      <c r="INL63" s="957">
        <f t="shared" ref="INL63" si="6431">INJ63-INL62</f>
        <v>0</v>
      </c>
      <c r="INM63" s="957">
        <f t="shared" ref="INM63" si="6432">INK63-INM62</f>
        <v>0</v>
      </c>
      <c r="INN63" s="957">
        <f t="shared" ref="INN63" si="6433">INL63-INN62</f>
        <v>0</v>
      </c>
      <c r="INO63" s="957">
        <f t="shared" ref="INO63" si="6434">INM63-INO62</f>
        <v>0</v>
      </c>
      <c r="INP63" s="957">
        <f t="shared" ref="INP63" si="6435">INN63-INP62</f>
        <v>0</v>
      </c>
      <c r="INQ63" s="957">
        <f t="shared" ref="INQ63" si="6436">INO63-INQ62</f>
        <v>0</v>
      </c>
      <c r="INR63" s="957">
        <f t="shared" ref="INR63" si="6437">INP63-INR62</f>
        <v>0</v>
      </c>
      <c r="INS63" s="957">
        <f t="shared" ref="INS63" si="6438">INQ63-INS62</f>
        <v>0</v>
      </c>
      <c r="INT63" s="957">
        <f t="shared" ref="INT63" si="6439">INR63-INT62</f>
        <v>0</v>
      </c>
      <c r="INU63" s="957">
        <f t="shared" ref="INU63" si="6440">INS63-INU62</f>
        <v>0</v>
      </c>
      <c r="INV63" s="957">
        <f t="shared" ref="INV63" si="6441">INT63-INV62</f>
        <v>0</v>
      </c>
      <c r="INW63" s="957">
        <f t="shared" ref="INW63" si="6442">INU63-INW62</f>
        <v>0</v>
      </c>
      <c r="INX63" s="957">
        <f t="shared" ref="INX63" si="6443">INV63-INX62</f>
        <v>0</v>
      </c>
      <c r="INY63" s="957">
        <f t="shared" ref="INY63" si="6444">INW63-INY62</f>
        <v>0</v>
      </c>
      <c r="INZ63" s="957">
        <f t="shared" ref="INZ63" si="6445">INX63-INZ62</f>
        <v>0</v>
      </c>
      <c r="IOA63" s="957">
        <f t="shared" ref="IOA63" si="6446">INY63-IOA62</f>
        <v>0</v>
      </c>
      <c r="IOB63" s="957">
        <f t="shared" ref="IOB63" si="6447">INZ63-IOB62</f>
        <v>0</v>
      </c>
      <c r="IOC63" s="957">
        <f t="shared" ref="IOC63" si="6448">IOA63-IOC62</f>
        <v>0</v>
      </c>
      <c r="IOD63" s="957">
        <f t="shared" ref="IOD63" si="6449">IOB63-IOD62</f>
        <v>0</v>
      </c>
      <c r="IOE63" s="957">
        <f t="shared" ref="IOE63" si="6450">IOC63-IOE62</f>
        <v>0</v>
      </c>
      <c r="IOF63" s="957">
        <f t="shared" ref="IOF63" si="6451">IOD63-IOF62</f>
        <v>0</v>
      </c>
      <c r="IOG63" s="957">
        <f t="shared" ref="IOG63" si="6452">IOE63-IOG62</f>
        <v>0</v>
      </c>
      <c r="IOH63" s="957">
        <f t="shared" ref="IOH63" si="6453">IOF63-IOH62</f>
        <v>0</v>
      </c>
      <c r="IOI63" s="957">
        <f t="shared" ref="IOI63" si="6454">IOG63-IOI62</f>
        <v>0</v>
      </c>
      <c r="IOJ63" s="957">
        <f t="shared" ref="IOJ63" si="6455">IOH63-IOJ62</f>
        <v>0</v>
      </c>
      <c r="IOK63" s="957">
        <f t="shared" ref="IOK63" si="6456">IOI63-IOK62</f>
        <v>0</v>
      </c>
      <c r="IOL63" s="957">
        <f t="shared" ref="IOL63" si="6457">IOJ63-IOL62</f>
        <v>0</v>
      </c>
      <c r="IOM63" s="957">
        <f t="shared" ref="IOM63" si="6458">IOK63-IOM62</f>
        <v>0</v>
      </c>
      <c r="ION63" s="957">
        <f t="shared" ref="ION63" si="6459">IOL63-ION62</f>
        <v>0</v>
      </c>
      <c r="IOO63" s="957">
        <f t="shared" ref="IOO63" si="6460">IOM63-IOO62</f>
        <v>0</v>
      </c>
      <c r="IOP63" s="957">
        <f t="shared" ref="IOP63" si="6461">ION63-IOP62</f>
        <v>0</v>
      </c>
      <c r="IOQ63" s="957">
        <f t="shared" ref="IOQ63" si="6462">IOO63-IOQ62</f>
        <v>0</v>
      </c>
      <c r="IOR63" s="957">
        <f t="shared" ref="IOR63" si="6463">IOP63-IOR62</f>
        <v>0</v>
      </c>
      <c r="IOS63" s="957">
        <f t="shared" ref="IOS63" si="6464">IOQ63-IOS62</f>
        <v>0</v>
      </c>
      <c r="IOT63" s="957">
        <f t="shared" ref="IOT63" si="6465">IOR63-IOT62</f>
        <v>0</v>
      </c>
      <c r="IOU63" s="957">
        <f t="shared" ref="IOU63" si="6466">IOS63-IOU62</f>
        <v>0</v>
      </c>
      <c r="IOV63" s="957">
        <f t="shared" ref="IOV63" si="6467">IOT63-IOV62</f>
        <v>0</v>
      </c>
      <c r="IOW63" s="957">
        <f t="shared" ref="IOW63" si="6468">IOU63-IOW62</f>
        <v>0</v>
      </c>
      <c r="IOX63" s="957">
        <f t="shared" ref="IOX63" si="6469">IOV63-IOX62</f>
        <v>0</v>
      </c>
      <c r="IOY63" s="957">
        <f t="shared" ref="IOY63" si="6470">IOW63-IOY62</f>
        <v>0</v>
      </c>
      <c r="IOZ63" s="957">
        <f t="shared" ref="IOZ63" si="6471">IOX63-IOZ62</f>
        <v>0</v>
      </c>
      <c r="IPA63" s="957">
        <f t="shared" ref="IPA63" si="6472">IOY63-IPA62</f>
        <v>0</v>
      </c>
      <c r="IPB63" s="957">
        <f t="shared" ref="IPB63" si="6473">IOZ63-IPB62</f>
        <v>0</v>
      </c>
      <c r="IPC63" s="957">
        <f t="shared" ref="IPC63" si="6474">IPA63-IPC62</f>
        <v>0</v>
      </c>
      <c r="IPD63" s="957">
        <f t="shared" ref="IPD63" si="6475">IPB63-IPD62</f>
        <v>0</v>
      </c>
      <c r="IPE63" s="957">
        <f t="shared" ref="IPE63" si="6476">IPC63-IPE62</f>
        <v>0</v>
      </c>
      <c r="IPF63" s="957">
        <f t="shared" ref="IPF63" si="6477">IPD63-IPF62</f>
        <v>0</v>
      </c>
      <c r="IPG63" s="957">
        <f t="shared" ref="IPG63" si="6478">IPE63-IPG62</f>
        <v>0</v>
      </c>
      <c r="IPH63" s="957">
        <f t="shared" ref="IPH63" si="6479">IPF63-IPH62</f>
        <v>0</v>
      </c>
      <c r="IPI63" s="957">
        <f t="shared" ref="IPI63" si="6480">IPG63-IPI62</f>
        <v>0</v>
      </c>
      <c r="IPJ63" s="957">
        <f t="shared" ref="IPJ63" si="6481">IPH63-IPJ62</f>
        <v>0</v>
      </c>
      <c r="IPK63" s="957">
        <f t="shared" ref="IPK63" si="6482">IPI63-IPK62</f>
        <v>0</v>
      </c>
      <c r="IPL63" s="957">
        <f t="shared" ref="IPL63" si="6483">IPJ63-IPL62</f>
        <v>0</v>
      </c>
      <c r="IPM63" s="957">
        <f t="shared" ref="IPM63" si="6484">IPK63-IPM62</f>
        <v>0</v>
      </c>
      <c r="IPN63" s="957">
        <f t="shared" ref="IPN63" si="6485">IPL63-IPN62</f>
        <v>0</v>
      </c>
      <c r="IPO63" s="957">
        <f t="shared" ref="IPO63" si="6486">IPM63-IPO62</f>
        <v>0</v>
      </c>
      <c r="IPP63" s="957">
        <f t="shared" ref="IPP63" si="6487">IPN63-IPP62</f>
        <v>0</v>
      </c>
      <c r="IPQ63" s="957">
        <f t="shared" ref="IPQ63" si="6488">IPO63-IPQ62</f>
        <v>0</v>
      </c>
      <c r="IPR63" s="957">
        <f t="shared" ref="IPR63" si="6489">IPP63-IPR62</f>
        <v>0</v>
      </c>
      <c r="IPS63" s="957">
        <f t="shared" ref="IPS63" si="6490">IPQ63-IPS62</f>
        <v>0</v>
      </c>
      <c r="IPT63" s="957">
        <f t="shared" ref="IPT63" si="6491">IPR63-IPT62</f>
        <v>0</v>
      </c>
      <c r="IPU63" s="957">
        <f t="shared" ref="IPU63" si="6492">IPS63-IPU62</f>
        <v>0</v>
      </c>
      <c r="IPV63" s="957">
        <f t="shared" ref="IPV63" si="6493">IPT63-IPV62</f>
        <v>0</v>
      </c>
      <c r="IPW63" s="957">
        <f t="shared" ref="IPW63" si="6494">IPU63-IPW62</f>
        <v>0</v>
      </c>
      <c r="IPX63" s="957">
        <f t="shared" ref="IPX63" si="6495">IPV63-IPX62</f>
        <v>0</v>
      </c>
      <c r="IPY63" s="957">
        <f t="shared" ref="IPY63" si="6496">IPW63-IPY62</f>
        <v>0</v>
      </c>
      <c r="IPZ63" s="957">
        <f t="shared" ref="IPZ63" si="6497">IPX63-IPZ62</f>
        <v>0</v>
      </c>
      <c r="IQA63" s="957">
        <f t="shared" ref="IQA63" si="6498">IPY63-IQA62</f>
        <v>0</v>
      </c>
      <c r="IQB63" s="957">
        <f t="shared" ref="IQB63" si="6499">IPZ63-IQB62</f>
        <v>0</v>
      </c>
      <c r="IQC63" s="957">
        <f t="shared" ref="IQC63" si="6500">IQA63-IQC62</f>
        <v>0</v>
      </c>
      <c r="IQD63" s="957">
        <f t="shared" ref="IQD63" si="6501">IQB63-IQD62</f>
        <v>0</v>
      </c>
      <c r="IQE63" s="957">
        <f t="shared" ref="IQE63" si="6502">IQC63-IQE62</f>
        <v>0</v>
      </c>
      <c r="IQF63" s="957">
        <f t="shared" ref="IQF63" si="6503">IQD63-IQF62</f>
        <v>0</v>
      </c>
      <c r="IQG63" s="957">
        <f t="shared" ref="IQG63" si="6504">IQE63-IQG62</f>
        <v>0</v>
      </c>
      <c r="IQH63" s="957">
        <f t="shared" ref="IQH63" si="6505">IQF63-IQH62</f>
        <v>0</v>
      </c>
      <c r="IQI63" s="957">
        <f t="shared" ref="IQI63" si="6506">IQG63-IQI62</f>
        <v>0</v>
      </c>
      <c r="IQJ63" s="957">
        <f t="shared" ref="IQJ63" si="6507">IQH63-IQJ62</f>
        <v>0</v>
      </c>
      <c r="IQK63" s="957">
        <f t="shared" ref="IQK63" si="6508">IQI63-IQK62</f>
        <v>0</v>
      </c>
      <c r="IQL63" s="957">
        <f t="shared" ref="IQL63" si="6509">IQJ63-IQL62</f>
        <v>0</v>
      </c>
      <c r="IQM63" s="957">
        <f t="shared" ref="IQM63" si="6510">IQK63-IQM62</f>
        <v>0</v>
      </c>
      <c r="IQN63" s="957">
        <f t="shared" ref="IQN63" si="6511">IQL63-IQN62</f>
        <v>0</v>
      </c>
      <c r="IQO63" s="957">
        <f t="shared" ref="IQO63" si="6512">IQM63-IQO62</f>
        <v>0</v>
      </c>
      <c r="IQP63" s="957">
        <f t="shared" ref="IQP63" si="6513">IQN63-IQP62</f>
        <v>0</v>
      </c>
      <c r="IQQ63" s="957">
        <f t="shared" ref="IQQ63" si="6514">IQO63-IQQ62</f>
        <v>0</v>
      </c>
      <c r="IQR63" s="957">
        <f t="shared" ref="IQR63" si="6515">IQP63-IQR62</f>
        <v>0</v>
      </c>
      <c r="IQS63" s="957">
        <f t="shared" ref="IQS63" si="6516">IQQ63-IQS62</f>
        <v>0</v>
      </c>
      <c r="IQT63" s="957">
        <f t="shared" ref="IQT63" si="6517">IQR63-IQT62</f>
        <v>0</v>
      </c>
      <c r="IQU63" s="957">
        <f t="shared" ref="IQU63" si="6518">IQS63-IQU62</f>
        <v>0</v>
      </c>
      <c r="IQV63" s="957">
        <f t="shared" ref="IQV63" si="6519">IQT63-IQV62</f>
        <v>0</v>
      </c>
      <c r="IQW63" s="957">
        <f t="shared" ref="IQW63" si="6520">IQU63-IQW62</f>
        <v>0</v>
      </c>
      <c r="IQX63" s="957">
        <f t="shared" ref="IQX63" si="6521">IQV63-IQX62</f>
        <v>0</v>
      </c>
      <c r="IQY63" s="957">
        <f t="shared" ref="IQY63" si="6522">IQW63-IQY62</f>
        <v>0</v>
      </c>
      <c r="IQZ63" s="957">
        <f t="shared" ref="IQZ63" si="6523">IQX63-IQZ62</f>
        <v>0</v>
      </c>
      <c r="IRA63" s="957">
        <f t="shared" ref="IRA63" si="6524">IQY63-IRA62</f>
        <v>0</v>
      </c>
      <c r="IRB63" s="957">
        <f t="shared" ref="IRB63" si="6525">IQZ63-IRB62</f>
        <v>0</v>
      </c>
      <c r="IRC63" s="957">
        <f t="shared" ref="IRC63" si="6526">IRA63-IRC62</f>
        <v>0</v>
      </c>
      <c r="IRD63" s="957">
        <f t="shared" ref="IRD63" si="6527">IRB63-IRD62</f>
        <v>0</v>
      </c>
      <c r="IRE63" s="957">
        <f t="shared" ref="IRE63" si="6528">IRC63-IRE62</f>
        <v>0</v>
      </c>
      <c r="IRF63" s="957">
        <f t="shared" ref="IRF63" si="6529">IRD63-IRF62</f>
        <v>0</v>
      </c>
      <c r="IRG63" s="957">
        <f t="shared" ref="IRG63" si="6530">IRE63-IRG62</f>
        <v>0</v>
      </c>
      <c r="IRH63" s="957">
        <f t="shared" ref="IRH63" si="6531">IRF63-IRH62</f>
        <v>0</v>
      </c>
      <c r="IRI63" s="957">
        <f t="shared" ref="IRI63" si="6532">IRG63-IRI62</f>
        <v>0</v>
      </c>
      <c r="IRJ63" s="957">
        <f t="shared" ref="IRJ63" si="6533">IRH63-IRJ62</f>
        <v>0</v>
      </c>
      <c r="IRK63" s="957">
        <f t="shared" ref="IRK63" si="6534">IRI63-IRK62</f>
        <v>0</v>
      </c>
      <c r="IRL63" s="957">
        <f t="shared" ref="IRL63" si="6535">IRJ63-IRL62</f>
        <v>0</v>
      </c>
      <c r="IRM63" s="957">
        <f t="shared" ref="IRM63" si="6536">IRK63-IRM62</f>
        <v>0</v>
      </c>
      <c r="IRN63" s="957">
        <f t="shared" ref="IRN63" si="6537">IRL63-IRN62</f>
        <v>0</v>
      </c>
      <c r="IRO63" s="957">
        <f t="shared" ref="IRO63" si="6538">IRM63-IRO62</f>
        <v>0</v>
      </c>
      <c r="IRP63" s="957">
        <f t="shared" ref="IRP63" si="6539">IRN63-IRP62</f>
        <v>0</v>
      </c>
      <c r="IRQ63" s="957">
        <f t="shared" ref="IRQ63" si="6540">IRO63-IRQ62</f>
        <v>0</v>
      </c>
      <c r="IRR63" s="957">
        <f t="shared" ref="IRR63" si="6541">IRP63-IRR62</f>
        <v>0</v>
      </c>
      <c r="IRS63" s="957">
        <f t="shared" ref="IRS63" si="6542">IRQ63-IRS62</f>
        <v>0</v>
      </c>
      <c r="IRT63" s="957">
        <f t="shared" ref="IRT63" si="6543">IRR63-IRT62</f>
        <v>0</v>
      </c>
      <c r="IRU63" s="957">
        <f t="shared" ref="IRU63" si="6544">IRS63-IRU62</f>
        <v>0</v>
      </c>
      <c r="IRV63" s="957">
        <f t="shared" ref="IRV63" si="6545">IRT63-IRV62</f>
        <v>0</v>
      </c>
      <c r="IRW63" s="957">
        <f t="shared" ref="IRW63" si="6546">IRU63-IRW62</f>
        <v>0</v>
      </c>
      <c r="IRX63" s="957">
        <f t="shared" ref="IRX63" si="6547">IRV63-IRX62</f>
        <v>0</v>
      </c>
      <c r="IRY63" s="957">
        <f t="shared" ref="IRY63" si="6548">IRW63-IRY62</f>
        <v>0</v>
      </c>
      <c r="IRZ63" s="957">
        <f t="shared" ref="IRZ63" si="6549">IRX63-IRZ62</f>
        <v>0</v>
      </c>
      <c r="ISA63" s="957">
        <f t="shared" ref="ISA63" si="6550">IRY63-ISA62</f>
        <v>0</v>
      </c>
      <c r="ISB63" s="957">
        <f t="shared" ref="ISB63" si="6551">IRZ63-ISB62</f>
        <v>0</v>
      </c>
      <c r="ISC63" s="957">
        <f t="shared" ref="ISC63" si="6552">ISA63-ISC62</f>
        <v>0</v>
      </c>
      <c r="ISD63" s="957">
        <f t="shared" ref="ISD63" si="6553">ISB63-ISD62</f>
        <v>0</v>
      </c>
      <c r="ISE63" s="957">
        <f t="shared" ref="ISE63" si="6554">ISC63-ISE62</f>
        <v>0</v>
      </c>
      <c r="ISF63" s="957">
        <f t="shared" ref="ISF63" si="6555">ISD63-ISF62</f>
        <v>0</v>
      </c>
      <c r="ISG63" s="957">
        <f t="shared" ref="ISG63" si="6556">ISE63-ISG62</f>
        <v>0</v>
      </c>
      <c r="ISH63" s="957">
        <f t="shared" ref="ISH63" si="6557">ISF63-ISH62</f>
        <v>0</v>
      </c>
      <c r="ISI63" s="957">
        <f t="shared" ref="ISI63" si="6558">ISG63-ISI62</f>
        <v>0</v>
      </c>
      <c r="ISJ63" s="957">
        <f t="shared" ref="ISJ63" si="6559">ISH63-ISJ62</f>
        <v>0</v>
      </c>
      <c r="ISK63" s="957">
        <f t="shared" ref="ISK63" si="6560">ISI63-ISK62</f>
        <v>0</v>
      </c>
      <c r="ISL63" s="957">
        <f t="shared" ref="ISL63" si="6561">ISJ63-ISL62</f>
        <v>0</v>
      </c>
      <c r="ISM63" s="957">
        <f t="shared" ref="ISM63" si="6562">ISK63-ISM62</f>
        <v>0</v>
      </c>
      <c r="ISN63" s="957">
        <f t="shared" ref="ISN63" si="6563">ISL63-ISN62</f>
        <v>0</v>
      </c>
      <c r="ISO63" s="957">
        <f t="shared" ref="ISO63" si="6564">ISM63-ISO62</f>
        <v>0</v>
      </c>
      <c r="ISP63" s="957">
        <f t="shared" ref="ISP63" si="6565">ISN63-ISP62</f>
        <v>0</v>
      </c>
      <c r="ISQ63" s="957">
        <f t="shared" ref="ISQ63" si="6566">ISO63-ISQ62</f>
        <v>0</v>
      </c>
      <c r="ISR63" s="957">
        <f t="shared" ref="ISR63" si="6567">ISP63-ISR62</f>
        <v>0</v>
      </c>
      <c r="ISS63" s="957">
        <f t="shared" ref="ISS63" si="6568">ISQ63-ISS62</f>
        <v>0</v>
      </c>
      <c r="IST63" s="957">
        <f t="shared" ref="IST63" si="6569">ISR63-IST62</f>
        <v>0</v>
      </c>
      <c r="ISU63" s="957">
        <f t="shared" ref="ISU63" si="6570">ISS63-ISU62</f>
        <v>0</v>
      </c>
      <c r="ISV63" s="957">
        <f t="shared" ref="ISV63" si="6571">IST63-ISV62</f>
        <v>0</v>
      </c>
      <c r="ISW63" s="957">
        <f t="shared" ref="ISW63" si="6572">ISU63-ISW62</f>
        <v>0</v>
      </c>
      <c r="ISX63" s="957">
        <f t="shared" ref="ISX63" si="6573">ISV63-ISX62</f>
        <v>0</v>
      </c>
      <c r="ISY63" s="957">
        <f t="shared" ref="ISY63" si="6574">ISW63-ISY62</f>
        <v>0</v>
      </c>
      <c r="ISZ63" s="957">
        <f t="shared" ref="ISZ63" si="6575">ISX63-ISZ62</f>
        <v>0</v>
      </c>
      <c r="ITA63" s="957">
        <f t="shared" ref="ITA63" si="6576">ISY63-ITA62</f>
        <v>0</v>
      </c>
      <c r="ITB63" s="957">
        <f t="shared" ref="ITB63" si="6577">ISZ63-ITB62</f>
        <v>0</v>
      </c>
      <c r="ITC63" s="957">
        <f t="shared" ref="ITC63" si="6578">ITA63-ITC62</f>
        <v>0</v>
      </c>
      <c r="ITD63" s="957">
        <f t="shared" ref="ITD63" si="6579">ITB63-ITD62</f>
        <v>0</v>
      </c>
      <c r="ITE63" s="957">
        <f t="shared" ref="ITE63" si="6580">ITC63-ITE62</f>
        <v>0</v>
      </c>
      <c r="ITF63" s="957">
        <f t="shared" ref="ITF63" si="6581">ITD63-ITF62</f>
        <v>0</v>
      </c>
      <c r="ITG63" s="957">
        <f t="shared" ref="ITG63" si="6582">ITE63-ITG62</f>
        <v>0</v>
      </c>
      <c r="ITH63" s="957">
        <f t="shared" ref="ITH63" si="6583">ITF63-ITH62</f>
        <v>0</v>
      </c>
      <c r="ITI63" s="957">
        <f t="shared" ref="ITI63" si="6584">ITG63-ITI62</f>
        <v>0</v>
      </c>
      <c r="ITJ63" s="957">
        <f t="shared" ref="ITJ63" si="6585">ITH63-ITJ62</f>
        <v>0</v>
      </c>
      <c r="ITK63" s="957">
        <f t="shared" ref="ITK63" si="6586">ITI63-ITK62</f>
        <v>0</v>
      </c>
      <c r="ITL63" s="957">
        <f t="shared" ref="ITL63" si="6587">ITJ63-ITL62</f>
        <v>0</v>
      </c>
      <c r="ITM63" s="957">
        <f t="shared" ref="ITM63" si="6588">ITK63-ITM62</f>
        <v>0</v>
      </c>
      <c r="ITN63" s="957">
        <f t="shared" ref="ITN63" si="6589">ITL63-ITN62</f>
        <v>0</v>
      </c>
      <c r="ITO63" s="957">
        <f t="shared" ref="ITO63" si="6590">ITM63-ITO62</f>
        <v>0</v>
      </c>
      <c r="ITP63" s="957">
        <f t="shared" ref="ITP63" si="6591">ITN63-ITP62</f>
        <v>0</v>
      </c>
      <c r="ITQ63" s="957">
        <f t="shared" ref="ITQ63" si="6592">ITO63-ITQ62</f>
        <v>0</v>
      </c>
      <c r="ITR63" s="957">
        <f t="shared" ref="ITR63" si="6593">ITP63-ITR62</f>
        <v>0</v>
      </c>
      <c r="ITS63" s="957">
        <f t="shared" ref="ITS63" si="6594">ITQ63-ITS62</f>
        <v>0</v>
      </c>
      <c r="ITT63" s="957">
        <f t="shared" ref="ITT63" si="6595">ITR63-ITT62</f>
        <v>0</v>
      </c>
      <c r="ITU63" s="957">
        <f t="shared" ref="ITU63" si="6596">ITS63-ITU62</f>
        <v>0</v>
      </c>
      <c r="ITV63" s="957">
        <f t="shared" ref="ITV63" si="6597">ITT63-ITV62</f>
        <v>0</v>
      </c>
      <c r="ITW63" s="957">
        <f t="shared" ref="ITW63" si="6598">ITU63-ITW62</f>
        <v>0</v>
      </c>
      <c r="ITX63" s="957">
        <f t="shared" ref="ITX63" si="6599">ITV63-ITX62</f>
        <v>0</v>
      </c>
      <c r="ITY63" s="957">
        <f t="shared" ref="ITY63" si="6600">ITW63-ITY62</f>
        <v>0</v>
      </c>
      <c r="ITZ63" s="957">
        <f t="shared" ref="ITZ63" si="6601">ITX63-ITZ62</f>
        <v>0</v>
      </c>
      <c r="IUA63" s="957">
        <f t="shared" ref="IUA63" si="6602">ITY63-IUA62</f>
        <v>0</v>
      </c>
      <c r="IUB63" s="957">
        <f t="shared" ref="IUB63" si="6603">ITZ63-IUB62</f>
        <v>0</v>
      </c>
      <c r="IUC63" s="957">
        <f t="shared" ref="IUC63" si="6604">IUA63-IUC62</f>
        <v>0</v>
      </c>
      <c r="IUD63" s="957">
        <f t="shared" ref="IUD63" si="6605">IUB63-IUD62</f>
        <v>0</v>
      </c>
      <c r="IUE63" s="957">
        <f t="shared" ref="IUE63" si="6606">IUC63-IUE62</f>
        <v>0</v>
      </c>
      <c r="IUF63" s="957">
        <f t="shared" ref="IUF63" si="6607">IUD63-IUF62</f>
        <v>0</v>
      </c>
      <c r="IUG63" s="957">
        <f t="shared" ref="IUG63" si="6608">IUE63-IUG62</f>
        <v>0</v>
      </c>
      <c r="IUH63" s="957">
        <f t="shared" ref="IUH63" si="6609">IUF63-IUH62</f>
        <v>0</v>
      </c>
      <c r="IUI63" s="957">
        <f t="shared" ref="IUI63" si="6610">IUG63-IUI62</f>
        <v>0</v>
      </c>
      <c r="IUJ63" s="957">
        <f t="shared" ref="IUJ63" si="6611">IUH63-IUJ62</f>
        <v>0</v>
      </c>
      <c r="IUK63" s="957">
        <f t="shared" ref="IUK63" si="6612">IUI63-IUK62</f>
        <v>0</v>
      </c>
      <c r="IUL63" s="957">
        <f t="shared" ref="IUL63" si="6613">IUJ63-IUL62</f>
        <v>0</v>
      </c>
      <c r="IUM63" s="957">
        <f t="shared" ref="IUM63" si="6614">IUK63-IUM62</f>
        <v>0</v>
      </c>
      <c r="IUN63" s="957">
        <f t="shared" ref="IUN63" si="6615">IUL63-IUN62</f>
        <v>0</v>
      </c>
      <c r="IUO63" s="957">
        <f t="shared" ref="IUO63" si="6616">IUM63-IUO62</f>
        <v>0</v>
      </c>
      <c r="IUP63" s="957">
        <f t="shared" ref="IUP63" si="6617">IUN63-IUP62</f>
        <v>0</v>
      </c>
      <c r="IUQ63" s="957">
        <f t="shared" ref="IUQ63" si="6618">IUO63-IUQ62</f>
        <v>0</v>
      </c>
      <c r="IUR63" s="957">
        <f t="shared" ref="IUR63" si="6619">IUP63-IUR62</f>
        <v>0</v>
      </c>
      <c r="IUS63" s="957">
        <f t="shared" ref="IUS63" si="6620">IUQ63-IUS62</f>
        <v>0</v>
      </c>
      <c r="IUT63" s="957">
        <f t="shared" ref="IUT63" si="6621">IUR63-IUT62</f>
        <v>0</v>
      </c>
      <c r="IUU63" s="957">
        <f t="shared" ref="IUU63" si="6622">IUS63-IUU62</f>
        <v>0</v>
      </c>
      <c r="IUV63" s="957">
        <f t="shared" ref="IUV63" si="6623">IUT63-IUV62</f>
        <v>0</v>
      </c>
      <c r="IUW63" s="957">
        <f t="shared" ref="IUW63" si="6624">IUU63-IUW62</f>
        <v>0</v>
      </c>
      <c r="IUX63" s="957">
        <f t="shared" ref="IUX63" si="6625">IUV63-IUX62</f>
        <v>0</v>
      </c>
      <c r="IUY63" s="957">
        <f t="shared" ref="IUY63" si="6626">IUW63-IUY62</f>
        <v>0</v>
      </c>
      <c r="IUZ63" s="957">
        <f t="shared" ref="IUZ63" si="6627">IUX63-IUZ62</f>
        <v>0</v>
      </c>
      <c r="IVA63" s="957">
        <f t="shared" ref="IVA63" si="6628">IUY63-IVA62</f>
        <v>0</v>
      </c>
      <c r="IVB63" s="957">
        <f t="shared" ref="IVB63" si="6629">IUZ63-IVB62</f>
        <v>0</v>
      </c>
      <c r="IVC63" s="957">
        <f t="shared" ref="IVC63" si="6630">IVA63-IVC62</f>
        <v>0</v>
      </c>
      <c r="IVD63" s="957">
        <f t="shared" ref="IVD63" si="6631">IVB63-IVD62</f>
        <v>0</v>
      </c>
      <c r="IVE63" s="957">
        <f t="shared" ref="IVE63" si="6632">IVC63-IVE62</f>
        <v>0</v>
      </c>
      <c r="IVF63" s="957">
        <f t="shared" ref="IVF63" si="6633">IVD63-IVF62</f>
        <v>0</v>
      </c>
      <c r="IVG63" s="957">
        <f t="shared" ref="IVG63" si="6634">IVE63-IVG62</f>
        <v>0</v>
      </c>
      <c r="IVH63" s="957">
        <f t="shared" ref="IVH63" si="6635">IVF63-IVH62</f>
        <v>0</v>
      </c>
      <c r="IVI63" s="957">
        <f t="shared" ref="IVI63" si="6636">IVG63-IVI62</f>
        <v>0</v>
      </c>
      <c r="IVJ63" s="957">
        <f t="shared" ref="IVJ63" si="6637">IVH63-IVJ62</f>
        <v>0</v>
      </c>
      <c r="IVK63" s="957">
        <f t="shared" ref="IVK63" si="6638">IVI63-IVK62</f>
        <v>0</v>
      </c>
      <c r="IVL63" s="957">
        <f t="shared" ref="IVL63" si="6639">IVJ63-IVL62</f>
        <v>0</v>
      </c>
      <c r="IVM63" s="957">
        <f t="shared" ref="IVM63" si="6640">IVK63-IVM62</f>
        <v>0</v>
      </c>
      <c r="IVN63" s="957">
        <f t="shared" ref="IVN63" si="6641">IVL63-IVN62</f>
        <v>0</v>
      </c>
      <c r="IVO63" s="957">
        <f t="shared" ref="IVO63" si="6642">IVM63-IVO62</f>
        <v>0</v>
      </c>
      <c r="IVP63" s="957">
        <f t="shared" ref="IVP63" si="6643">IVN63-IVP62</f>
        <v>0</v>
      </c>
      <c r="IVQ63" s="957">
        <f t="shared" ref="IVQ63" si="6644">IVO63-IVQ62</f>
        <v>0</v>
      </c>
      <c r="IVR63" s="957">
        <f t="shared" ref="IVR63" si="6645">IVP63-IVR62</f>
        <v>0</v>
      </c>
      <c r="IVS63" s="957">
        <f t="shared" ref="IVS63" si="6646">IVQ63-IVS62</f>
        <v>0</v>
      </c>
      <c r="IVT63" s="957">
        <f t="shared" ref="IVT63" si="6647">IVR63-IVT62</f>
        <v>0</v>
      </c>
      <c r="IVU63" s="957">
        <f t="shared" ref="IVU63" si="6648">IVS63-IVU62</f>
        <v>0</v>
      </c>
      <c r="IVV63" s="957">
        <f t="shared" ref="IVV63" si="6649">IVT63-IVV62</f>
        <v>0</v>
      </c>
      <c r="IVW63" s="957">
        <f t="shared" ref="IVW63" si="6650">IVU63-IVW62</f>
        <v>0</v>
      </c>
      <c r="IVX63" s="957">
        <f t="shared" ref="IVX63" si="6651">IVV63-IVX62</f>
        <v>0</v>
      </c>
      <c r="IVY63" s="957">
        <f t="shared" ref="IVY63" si="6652">IVW63-IVY62</f>
        <v>0</v>
      </c>
      <c r="IVZ63" s="957">
        <f t="shared" ref="IVZ63" si="6653">IVX63-IVZ62</f>
        <v>0</v>
      </c>
      <c r="IWA63" s="957">
        <f t="shared" ref="IWA63" si="6654">IVY63-IWA62</f>
        <v>0</v>
      </c>
      <c r="IWB63" s="957">
        <f t="shared" ref="IWB63" si="6655">IVZ63-IWB62</f>
        <v>0</v>
      </c>
      <c r="IWC63" s="957">
        <f t="shared" ref="IWC63" si="6656">IWA63-IWC62</f>
        <v>0</v>
      </c>
      <c r="IWD63" s="957">
        <f t="shared" ref="IWD63" si="6657">IWB63-IWD62</f>
        <v>0</v>
      </c>
      <c r="IWE63" s="957">
        <f t="shared" ref="IWE63" si="6658">IWC63-IWE62</f>
        <v>0</v>
      </c>
      <c r="IWF63" s="957">
        <f t="shared" ref="IWF63" si="6659">IWD63-IWF62</f>
        <v>0</v>
      </c>
      <c r="IWG63" s="957">
        <f t="shared" ref="IWG63" si="6660">IWE63-IWG62</f>
        <v>0</v>
      </c>
      <c r="IWH63" s="957">
        <f t="shared" ref="IWH63" si="6661">IWF63-IWH62</f>
        <v>0</v>
      </c>
      <c r="IWI63" s="957">
        <f t="shared" ref="IWI63" si="6662">IWG63-IWI62</f>
        <v>0</v>
      </c>
      <c r="IWJ63" s="957">
        <f t="shared" ref="IWJ63" si="6663">IWH63-IWJ62</f>
        <v>0</v>
      </c>
      <c r="IWK63" s="957">
        <f t="shared" ref="IWK63" si="6664">IWI63-IWK62</f>
        <v>0</v>
      </c>
      <c r="IWL63" s="957">
        <f t="shared" ref="IWL63" si="6665">IWJ63-IWL62</f>
        <v>0</v>
      </c>
      <c r="IWM63" s="957">
        <f t="shared" ref="IWM63" si="6666">IWK63-IWM62</f>
        <v>0</v>
      </c>
      <c r="IWN63" s="957">
        <f t="shared" ref="IWN63" si="6667">IWL63-IWN62</f>
        <v>0</v>
      </c>
      <c r="IWO63" s="957">
        <f t="shared" ref="IWO63" si="6668">IWM63-IWO62</f>
        <v>0</v>
      </c>
      <c r="IWP63" s="957">
        <f t="shared" ref="IWP63" si="6669">IWN63-IWP62</f>
        <v>0</v>
      </c>
      <c r="IWQ63" s="957">
        <f t="shared" ref="IWQ63" si="6670">IWO63-IWQ62</f>
        <v>0</v>
      </c>
      <c r="IWR63" s="957">
        <f t="shared" ref="IWR63" si="6671">IWP63-IWR62</f>
        <v>0</v>
      </c>
      <c r="IWS63" s="957">
        <f t="shared" ref="IWS63" si="6672">IWQ63-IWS62</f>
        <v>0</v>
      </c>
      <c r="IWT63" s="957">
        <f t="shared" ref="IWT63" si="6673">IWR63-IWT62</f>
        <v>0</v>
      </c>
      <c r="IWU63" s="957">
        <f t="shared" ref="IWU63" si="6674">IWS63-IWU62</f>
        <v>0</v>
      </c>
      <c r="IWV63" s="957">
        <f t="shared" ref="IWV63" si="6675">IWT63-IWV62</f>
        <v>0</v>
      </c>
      <c r="IWW63" s="957">
        <f t="shared" ref="IWW63" si="6676">IWU63-IWW62</f>
        <v>0</v>
      </c>
      <c r="IWX63" s="957">
        <f t="shared" ref="IWX63" si="6677">IWV63-IWX62</f>
        <v>0</v>
      </c>
      <c r="IWY63" s="957">
        <f t="shared" ref="IWY63" si="6678">IWW63-IWY62</f>
        <v>0</v>
      </c>
      <c r="IWZ63" s="957">
        <f t="shared" ref="IWZ63" si="6679">IWX63-IWZ62</f>
        <v>0</v>
      </c>
      <c r="IXA63" s="957">
        <f t="shared" ref="IXA63" si="6680">IWY63-IXA62</f>
        <v>0</v>
      </c>
      <c r="IXB63" s="957">
        <f t="shared" ref="IXB63" si="6681">IWZ63-IXB62</f>
        <v>0</v>
      </c>
      <c r="IXC63" s="957">
        <f t="shared" ref="IXC63" si="6682">IXA63-IXC62</f>
        <v>0</v>
      </c>
      <c r="IXD63" s="957">
        <f t="shared" ref="IXD63" si="6683">IXB63-IXD62</f>
        <v>0</v>
      </c>
      <c r="IXE63" s="957">
        <f t="shared" ref="IXE63" si="6684">IXC63-IXE62</f>
        <v>0</v>
      </c>
      <c r="IXF63" s="957">
        <f t="shared" ref="IXF63" si="6685">IXD63-IXF62</f>
        <v>0</v>
      </c>
      <c r="IXG63" s="957">
        <f t="shared" ref="IXG63" si="6686">IXE63-IXG62</f>
        <v>0</v>
      </c>
      <c r="IXH63" s="957">
        <f t="shared" ref="IXH63" si="6687">IXF63-IXH62</f>
        <v>0</v>
      </c>
      <c r="IXI63" s="957">
        <f t="shared" ref="IXI63" si="6688">IXG63-IXI62</f>
        <v>0</v>
      </c>
      <c r="IXJ63" s="957">
        <f t="shared" ref="IXJ63" si="6689">IXH63-IXJ62</f>
        <v>0</v>
      </c>
      <c r="IXK63" s="957">
        <f t="shared" ref="IXK63" si="6690">IXI63-IXK62</f>
        <v>0</v>
      </c>
      <c r="IXL63" s="957">
        <f t="shared" ref="IXL63" si="6691">IXJ63-IXL62</f>
        <v>0</v>
      </c>
      <c r="IXM63" s="957">
        <f t="shared" ref="IXM63" si="6692">IXK63-IXM62</f>
        <v>0</v>
      </c>
      <c r="IXN63" s="957">
        <f t="shared" ref="IXN63" si="6693">IXL63-IXN62</f>
        <v>0</v>
      </c>
      <c r="IXO63" s="957">
        <f t="shared" ref="IXO63" si="6694">IXM63-IXO62</f>
        <v>0</v>
      </c>
      <c r="IXP63" s="957">
        <f t="shared" ref="IXP63" si="6695">IXN63-IXP62</f>
        <v>0</v>
      </c>
      <c r="IXQ63" s="957">
        <f t="shared" ref="IXQ63" si="6696">IXO63-IXQ62</f>
        <v>0</v>
      </c>
      <c r="IXR63" s="957">
        <f t="shared" ref="IXR63" si="6697">IXP63-IXR62</f>
        <v>0</v>
      </c>
      <c r="IXS63" s="957">
        <f t="shared" ref="IXS63" si="6698">IXQ63-IXS62</f>
        <v>0</v>
      </c>
      <c r="IXT63" s="957">
        <f t="shared" ref="IXT63" si="6699">IXR63-IXT62</f>
        <v>0</v>
      </c>
      <c r="IXU63" s="957">
        <f t="shared" ref="IXU63" si="6700">IXS63-IXU62</f>
        <v>0</v>
      </c>
      <c r="IXV63" s="957">
        <f t="shared" ref="IXV63" si="6701">IXT63-IXV62</f>
        <v>0</v>
      </c>
      <c r="IXW63" s="957">
        <f t="shared" ref="IXW63" si="6702">IXU63-IXW62</f>
        <v>0</v>
      </c>
      <c r="IXX63" s="957">
        <f t="shared" ref="IXX63" si="6703">IXV63-IXX62</f>
        <v>0</v>
      </c>
      <c r="IXY63" s="957">
        <f t="shared" ref="IXY63" si="6704">IXW63-IXY62</f>
        <v>0</v>
      </c>
      <c r="IXZ63" s="957">
        <f t="shared" ref="IXZ63" si="6705">IXX63-IXZ62</f>
        <v>0</v>
      </c>
      <c r="IYA63" s="957">
        <f t="shared" ref="IYA63" si="6706">IXY63-IYA62</f>
        <v>0</v>
      </c>
      <c r="IYB63" s="957">
        <f t="shared" ref="IYB63" si="6707">IXZ63-IYB62</f>
        <v>0</v>
      </c>
      <c r="IYC63" s="957">
        <f t="shared" ref="IYC63" si="6708">IYA63-IYC62</f>
        <v>0</v>
      </c>
      <c r="IYD63" s="957">
        <f t="shared" ref="IYD63" si="6709">IYB63-IYD62</f>
        <v>0</v>
      </c>
      <c r="IYE63" s="957">
        <f t="shared" ref="IYE63" si="6710">IYC63-IYE62</f>
        <v>0</v>
      </c>
      <c r="IYF63" s="957">
        <f t="shared" ref="IYF63" si="6711">IYD63-IYF62</f>
        <v>0</v>
      </c>
      <c r="IYG63" s="957">
        <f t="shared" ref="IYG63" si="6712">IYE63-IYG62</f>
        <v>0</v>
      </c>
      <c r="IYH63" s="957">
        <f t="shared" ref="IYH63" si="6713">IYF63-IYH62</f>
        <v>0</v>
      </c>
      <c r="IYI63" s="957">
        <f t="shared" ref="IYI63" si="6714">IYG63-IYI62</f>
        <v>0</v>
      </c>
      <c r="IYJ63" s="957">
        <f t="shared" ref="IYJ63" si="6715">IYH63-IYJ62</f>
        <v>0</v>
      </c>
      <c r="IYK63" s="957">
        <f t="shared" ref="IYK63" si="6716">IYI63-IYK62</f>
        <v>0</v>
      </c>
      <c r="IYL63" s="957">
        <f t="shared" ref="IYL63" si="6717">IYJ63-IYL62</f>
        <v>0</v>
      </c>
      <c r="IYM63" s="957">
        <f t="shared" ref="IYM63" si="6718">IYK63-IYM62</f>
        <v>0</v>
      </c>
      <c r="IYN63" s="957">
        <f t="shared" ref="IYN63" si="6719">IYL63-IYN62</f>
        <v>0</v>
      </c>
      <c r="IYO63" s="957">
        <f t="shared" ref="IYO63" si="6720">IYM63-IYO62</f>
        <v>0</v>
      </c>
      <c r="IYP63" s="957">
        <f t="shared" ref="IYP63" si="6721">IYN63-IYP62</f>
        <v>0</v>
      </c>
      <c r="IYQ63" s="957">
        <f t="shared" ref="IYQ63" si="6722">IYO63-IYQ62</f>
        <v>0</v>
      </c>
      <c r="IYR63" s="957">
        <f t="shared" ref="IYR63" si="6723">IYP63-IYR62</f>
        <v>0</v>
      </c>
      <c r="IYS63" s="957">
        <f t="shared" ref="IYS63" si="6724">IYQ63-IYS62</f>
        <v>0</v>
      </c>
      <c r="IYT63" s="957">
        <f t="shared" ref="IYT63" si="6725">IYR63-IYT62</f>
        <v>0</v>
      </c>
      <c r="IYU63" s="957">
        <f t="shared" ref="IYU63" si="6726">IYS63-IYU62</f>
        <v>0</v>
      </c>
      <c r="IYV63" s="957">
        <f t="shared" ref="IYV63" si="6727">IYT63-IYV62</f>
        <v>0</v>
      </c>
      <c r="IYW63" s="957">
        <f t="shared" ref="IYW63" si="6728">IYU63-IYW62</f>
        <v>0</v>
      </c>
      <c r="IYX63" s="957">
        <f t="shared" ref="IYX63" si="6729">IYV63-IYX62</f>
        <v>0</v>
      </c>
      <c r="IYY63" s="957">
        <f t="shared" ref="IYY63" si="6730">IYW63-IYY62</f>
        <v>0</v>
      </c>
      <c r="IYZ63" s="957">
        <f t="shared" ref="IYZ63" si="6731">IYX63-IYZ62</f>
        <v>0</v>
      </c>
      <c r="IZA63" s="957">
        <f t="shared" ref="IZA63" si="6732">IYY63-IZA62</f>
        <v>0</v>
      </c>
      <c r="IZB63" s="957">
        <f t="shared" ref="IZB63" si="6733">IYZ63-IZB62</f>
        <v>0</v>
      </c>
      <c r="IZC63" s="957">
        <f t="shared" ref="IZC63" si="6734">IZA63-IZC62</f>
        <v>0</v>
      </c>
      <c r="IZD63" s="957">
        <f t="shared" ref="IZD63" si="6735">IZB63-IZD62</f>
        <v>0</v>
      </c>
      <c r="IZE63" s="957">
        <f t="shared" ref="IZE63" si="6736">IZC63-IZE62</f>
        <v>0</v>
      </c>
      <c r="IZF63" s="957">
        <f t="shared" ref="IZF63" si="6737">IZD63-IZF62</f>
        <v>0</v>
      </c>
      <c r="IZG63" s="957">
        <f t="shared" ref="IZG63" si="6738">IZE63-IZG62</f>
        <v>0</v>
      </c>
      <c r="IZH63" s="957">
        <f t="shared" ref="IZH63" si="6739">IZF63-IZH62</f>
        <v>0</v>
      </c>
      <c r="IZI63" s="957">
        <f t="shared" ref="IZI63" si="6740">IZG63-IZI62</f>
        <v>0</v>
      </c>
      <c r="IZJ63" s="957">
        <f t="shared" ref="IZJ63" si="6741">IZH63-IZJ62</f>
        <v>0</v>
      </c>
      <c r="IZK63" s="957">
        <f t="shared" ref="IZK63" si="6742">IZI63-IZK62</f>
        <v>0</v>
      </c>
      <c r="IZL63" s="957">
        <f t="shared" ref="IZL63" si="6743">IZJ63-IZL62</f>
        <v>0</v>
      </c>
      <c r="IZM63" s="957">
        <f t="shared" ref="IZM63" si="6744">IZK63-IZM62</f>
        <v>0</v>
      </c>
      <c r="IZN63" s="957">
        <f t="shared" ref="IZN63" si="6745">IZL63-IZN62</f>
        <v>0</v>
      </c>
      <c r="IZO63" s="957">
        <f t="shared" ref="IZO63" si="6746">IZM63-IZO62</f>
        <v>0</v>
      </c>
      <c r="IZP63" s="957">
        <f t="shared" ref="IZP63" si="6747">IZN63-IZP62</f>
        <v>0</v>
      </c>
      <c r="IZQ63" s="957">
        <f t="shared" ref="IZQ63" si="6748">IZO63-IZQ62</f>
        <v>0</v>
      </c>
      <c r="IZR63" s="957">
        <f t="shared" ref="IZR63" si="6749">IZP63-IZR62</f>
        <v>0</v>
      </c>
      <c r="IZS63" s="957">
        <f t="shared" ref="IZS63" si="6750">IZQ63-IZS62</f>
        <v>0</v>
      </c>
      <c r="IZT63" s="957">
        <f t="shared" ref="IZT63" si="6751">IZR63-IZT62</f>
        <v>0</v>
      </c>
      <c r="IZU63" s="957">
        <f t="shared" ref="IZU63" si="6752">IZS63-IZU62</f>
        <v>0</v>
      </c>
      <c r="IZV63" s="957">
        <f t="shared" ref="IZV63" si="6753">IZT63-IZV62</f>
        <v>0</v>
      </c>
      <c r="IZW63" s="957">
        <f t="shared" ref="IZW63" si="6754">IZU63-IZW62</f>
        <v>0</v>
      </c>
      <c r="IZX63" s="957">
        <f t="shared" ref="IZX63" si="6755">IZV63-IZX62</f>
        <v>0</v>
      </c>
      <c r="IZY63" s="957">
        <f t="shared" ref="IZY63" si="6756">IZW63-IZY62</f>
        <v>0</v>
      </c>
      <c r="IZZ63" s="957">
        <f t="shared" ref="IZZ63" si="6757">IZX63-IZZ62</f>
        <v>0</v>
      </c>
      <c r="JAA63" s="957">
        <f t="shared" ref="JAA63" si="6758">IZY63-JAA62</f>
        <v>0</v>
      </c>
      <c r="JAB63" s="957">
        <f t="shared" ref="JAB63" si="6759">IZZ63-JAB62</f>
        <v>0</v>
      </c>
      <c r="JAC63" s="957">
        <f t="shared" ref="JAC63" si="6760">JAA63-JAC62</f>
        <v>0</v>
      </c>
      <c r="JAD63" s="957">
        <f t="shared" ref="JAD63" si="6761">JAB63-JAD62</f>
        <v>0</v>
      </c>
      <c r="JAE63" s="957">
        <f t="shared" ref="JAE63" si="6762">JAC63-JAE62</f>
        <v>0</v>
      </c>
      <c r="JAF63" s="957">
        <f t="shared" ref="JAF63" si="6763">JAD63-JAF62</f>
        <v>0</v>
      </c>
      <c r="JAG63" s="957">
        <f t="shared" ref="JAG63" si="6764">JAE63-JAG62</f>
        <v>0</v>
      </c>
      <c r="JAH63" s="957">
        <f t="shared" ref="JAH63" si="6765">JAF63-JAH62</f>
        <v>0</v>
      </c>
      <c r="JAI63" s="957">
        <f t="shared" ref="JAI63" si="6766">JAG63-JAI62</f>
        <v>0</v>
      </c>
      <c r="JAJ63" s="957">
        <f t="shared" ref="JAJ63" si="6767">JAH63-JAJ62</f>
        <v>0</v>
      </c>
      <c r="JAK63" s="957">
        <f t="shared" ref="JAK63" si="6768">JAI63-JAK62</f>
        <v>0</v>
      </c>
      <c r="JAL63" s="957">
        <f t="shared" ref="JAL63" si="6769">JAJ63-JAL62</f>
        <v>0</v>
      </c>
      <c r="JAM63" s="957">
        <f t="shared" ref="JAM63" si="6770">JAK63-JAM62</f>
        <v>0</v>
      </c>
      <c r="JAN63" s="957">
        <f t="shared" ref="JAN63" si="6771">JAL63-JAN62</f>
        <v>0</v>
      </c>
      <c r="JAO63" s="957">
        <f t="shared" ref="JAO63" si="6772">JAM63-JAO62</f>
        <v>0</v>
      </c>
      <c r="JAP63" s="957">
        <f t="shared" ref="JAP63" si="6773">JAN63-JAP62</f>
        <v>0</v>
      </c>
      <c r="JAQ63" s="957">
        <f t="shared" ref="JAQ63" si="6774">JAO63-JAQ62</f>
        <v>0</v>
      </c>
      <c r="JAR63" s="957">
        <f t="shared" ref="JAR63" si="6775">JAP63-JAR62</f>
        <v>0</v>
      </c>
      <c r="JAS63" s="957">
        <f t="shared" ref="JAS63" si="6776">JAQ63-JAS62</f>
        <v>0</v>
      </c>
      <c r="JAT63" s="957">
        <f t="shared" ref="JAT63" si="6777">JAR63-JAT62</f>
        <v>0</v>
      </c>
      <c r="JAU63" s="957">
        <f t="shared" ref="JAU63" si="6778">JAS63-JAU62</f>
        <v>0</v>
      </c>
      <c r="JAV63" s="957">
        <f t="shared" ref="JAV63" si="6779">JAT63-JAV62</f>
        <v>0</v>
      </c>
      <c r="JAW63" s="957">
        <f t="shared" ref="JAW63" si="6780">JAU63-JAW62</f>
        <v>0</v>
      </c>
      <c r="JAX63" s="957">
        <f t="shared" ref="JAX63" si="6781">JAV63-JAX62</f>
        <v>0</v>
      </c>
      <c r="JAY63" s="957">
        <f t="shared" ref="JAY63" si="6782">JAW63-JAY62</f>
        <v>0</v>
      </c>
      <c r="JAZ63" s="957">
        <f t="shared" ref="JAZ63" si="6783">JAX63-JAZ62</f>
        <v>0</v>
      </c>
      <c r="JBA63" s="957">
        <f t="shared" ref="JBA63" si="6784">JAY63-JBA62</f>
        <v>0</v>
      </c>
      <c r="JBB63" s="957">
        <f t="shared" ref="JBB63" si="6785">JAZ63-JBB62</f>
        <v>0</v>
      </c>
      <c r="JBC63" s="957">
        <f t="shared" ref="JBC63" si="6786">JBA63-JBC62</f>
        <v>0</v>
      </c>
      <c r="JBD63" s="957">
        <f t="shared" ref="JBD63" si="6787">JBB63-JBD62</f>
        <v>0</v>
      </c>
      <c r="JBE63" s="957">
        <f t="shared" ref="JBE63" si="6788">JBC63-JBE62</f>
        <v>0</v>
      </c>
      <c r="JBF63" s="957">
        <f t="shared" ref="JBF63" si="6789">JBD63-JBF62</f>
        <v>0</v>
      </c>
      <c r="JBG63" s="957">
        <f t="shared" ref="JBG63" si="6790">JBE63-JBG62</f>
        <v>0</v>
      </c>
      <c r="JBH63" s="957">
        <f t="shared" ref="JBH63" si="6791">JBF63-JBH62</f>
        <v>0</v>
      </c>
      <c r="JBI63" s="957">
        <f t="shared" ref="JBI63" si="6792">JBG63-JBI62</f>
        <v>0</v>
      </c>
      <c r="JBJ63" s="957">
        <f t="shared" ref="JBJ63" si="6793">JBH63-JBJ62</f>
        <v>0</v>
      </c>
      <c r="JBK63" s="957">
        <f t="shared" ref="JBK63" si="6794">JBI63-JBK62</f>
        <v>0</v>
      </c>
      <c r="JBL63" s="957">
        <f t="shared" ref="JBL63" si="6795">JBJ63-JBL62</f>
        <v>0</v>
      </c>
      <c r="JBM63" s="957">
        <f t="shared" ref="JBM63" si="6796">JBK63-JBM62</f>
        <v>0</v>
      </c>
      <c r="JBN63" s="957">
        <f t="shared" ref="JBN63" si="6797">JBL63-JBN62</f>
        <v>0</v>
      </c>
      <c r="JBO63" s="957">
        <f t="shared" ref="JBO63" si="6798">JBM63-JBO62</f>
        <v>0</v>
      </c>
      <c r="JBP63" s="957">
        <f t="shared" ref="JBP63" si="6799">JBN63-JBP62</f>
        <v>0</v>
      </c>
      <c r="JBQ63" s="957">
        <f t="shared" ref="JBQ63" si="6800">JBO63-JBQ62</f>
        <v>0</v>
      </c>
      <c r="JBR63" s="957">
        <f t="shared" ref="JBR63" si="6801">JBP63-JBR62</f>
        <v>0</v>
      </c>
      <c r="JBS63" s="957">
        <f t="shared" ref="JBS63" si="6802">JBQ63-JBS62</f>
        <v>0</v>
      </c>
      <c r="JBT63" s="957">
        <f t="shared" ref="JBT63" si="6803">JBR63-JBT62</f>
        <v>0</v>
      </c>
      <c r="JBU63" s="957">
        <f t="shared" ref="JBU63" si="6804">JBS63-JBU62</f>
        <v>0</v>
      </c>
      <c r="JBV63" s="957">
        <f t="shared" ref="JBV63" si="6805">JBT63-JBV62</f>
        <v>0</v>
      </c>
      <c r="JBW63" s="957">
        <f t="shared" ref="JBW63" si="6806">JBU63-JBW62</f>
        <v>0</v>
      </c>
      <c r="JBX63" s="957">
        <f t="shared" ref="JBX63" si="6807">JBV63-JBX62</f>
        <v>0</v>
      </c>
      <c r="JBY63" s="957">
        <f t="shared" ref="JBY63" si="6808">JBW63-JBY62</f>
        <v>0</v>
      </c>
      <c r="JBZ63" s="957">
        <f t="shared" ref="JBZ63" si="6809">JBX63-JBZ62</f>
        <v>0</v>
      </c>
      <c r="JCA63" s="957">
        <f t="shared" ref="JCA63" si="6810">JBY63-JCA62</f>
        <v>0</v>
      </c>
      <c r="JCB63" s="957">
        <f t="shared" ref="JCB63" si="6811">JBZ63-JCB62</f>
        <v>0</v>
      </c>
      <c r="JCC63" s="957">
        <f t="shared" ref="JCC63" si="6812">JCA63-JCC62</f>
        <v>0</v>
      </c>
      <c r="JCD63" s="957">
        <f t="shared" ref="JCD63" si="6813">JCB63-JCD62</f>
        <v>0</v>
      </c>
      <c r="JCE63" s="957">
        <f t="shared" ref="JCE63" si="6814">JCC63-JCE62</f>
        <v>0</v>
      </c>
      <c r="JCF63" s="957">
        <f t="shared" ref="JCF63" si="6815">JCD63-JCF62</f>
        <v>0</v>
      </c>
      <c r="JCG63" s="957">
        <f t="shared" ref="JCG63" si="6816">JCE63-JCG62</f>
        <v>0</v>
      </c>
      <c r="JCH63" s="957">
        <f t="shared" ref="JCH63" si="6817">JCF63-JCH62</f>
        <v>0</v>
      </c>
      <c r="JCI63" s="957">
        <f t="shared" ref="JCI63" si="6818">JCG63-JCI62</f>
        <v>0</v>
      </c>
      <c r="JCJ63" s="957">
        <f t="shared" ref="JCJ63" si="6819">JCH63-JCJ62</f>
        <v>0</v>
      </c>
      <c r="JCK63" s="957">
        <f t="shared" ref="JCK63" si="6820">JCI63-JCK62</f>
        <v>0</v>
      </c>
      <c r="JCL63" s="957">
        <f t="shared" ref="JCL63" si="6821">JCJ63-JCL62</f>
        <v>0</v>
      </c>
      <c r="JCM63" s="957">
        <f t="shared" ref="JCM63" si="6822">JCK63-JCM62</f>
        <v>0</v>
      </c>
      <c r="JCN63" s="957">
        <f t="shared" ref="JCN63" si="6823">JCL63-JCN62</f>
        <v>0</v>
      </c>
      <c r="JCO63" s="957">
        <f t="shared" ref="JCO63" si="6824">JCM63-JCO62</f>
        <v>0</v>
      </c>
      <c r="JCP63" s="957">
        <f t="shared" ref="JCP63" si="6825">JCN63-JCP62</f>
        <v>0</v>
      </c>
      <c r="JCQ63" s="957">
        <f t="shared" ref="JCQ63" si="6826">JCO63-JCQ62</f>
        <v>0</v>
      </c>
      <c r="JCR63" s="957">
        <f t="shared" ref="JCR63" si="6827">JCP63-JCR62</f>
        <v>0</v>
      </c>
      <c r="JCS63" s="957">
        <f t="shared" ref="JCS63" si="6828">JCQ63-JCS62</f>
        <v>0</v>
      </c>
      <c r="JCT63" s="957">
        <f t="shared" ref="JCT63" si="6829">JCR63-JCT62</f>
        <v>0</v>
      </c>
      <c r="JCU63" s="957">
        <f t="shared" ref="JCU63" si="6830">JCS63-JCU62</f>
        <v>0</v>
      </c>
      <c r="JCV63" s="957">
        <f t="shared" ref="JCV63" si="6831">JCT63-JCV62</f>
        <v>0</v>
      </c>
      <c r="JCW63" s="957">
        <f t="shared" ref="JCW63" si="6832">JCU63-JCW62</f>
        <v>0</v>
      </c>
      <c r="JCX63" s="957">
        <f t="shared" ref="JCX63" si="6833">JCV63-JCX62</f>
        <v>0</v>
      </c>
      <c r="JCY63" s="957">
        <f t="shared" ref="JCY63" si="6834">JCW63-JCY62</f>
        <v>0</v>
      </c>
      <c r="JCZ63" s="957">
        <f t="shared" ref="JCZ63" si="6835">JCX63-JCZ62</f>
        <v>0</v>
      </c>
      <c r="JDA63" s="957">
        <f t="shared" ref="JDA63" si="6836">JCY63-JDA62</f>
        <v>0</v>
      </c>
      <c r="JDB63" s="957">
        <f t="shared" ref="JDB63" si="6837">JCZ63-JDB62</f>
        <v>0</v>
      </c>
      <c r="JDC63" s="957">
        <f t="shared" ref="JDC63" si="6838">JDA63-JDC62</f>
        <v>0</v>
      </c>
      <c r="JDD63" s="957">
        <f t="shared" ref="JDD63" si="6839">JDB63-JDD62</f>
        <v>0</v>
      </c>
      <c r="JDE63" s="957">
        <f t="shared" ref="JDE63" si="6840">JDC63-JDE62</f>
        <v>0</v>
      </c>
      <c r="JDF63" s="957">
        <f t="shared" ref="JDF63" si="6841">JDD63-JDF62</f>
        <v>0</v>
      </c>
      <c r="JDG63" s="957">
        <f t="shared" ref="JDG63" si="6842">JDE63-JDG62</f>
        <v>0</v>
      </c>
      <c r="JDH63" s="957">
        <f t="shared" ref="JDH63" si="6843">JDF63-JDH62</f>
        <v>0</v>
      </c>
      <c r="JDI63" s="957">
        <f t="shared" ref="JDI63" si="6844">JDG63-JDI62</f>
        <v>0</v>
      </c>
      <c r="JDJ63" s="957">
        <f t="shared" ref="JDJ63" si="6845">JDH63-JDJ62</f>
        <v>0</v>
      </c>
      <c r="JDK63" s="957">
        <f t="shared" ref="JDK63" si="6846">JDI63-JDK62</f>
        <v>0</v>
      </c>
      <c r="JDL63" s="957">
        <f t="shared" ref="JDL63" si="6847">JDJ63-JDL62</f>
        <v>0</v>
      </c>
      <c r="JDM63" s="957">
        <f t="shared" ref="JDM63" si="6848">JDK63-JDM62</f>
        <v>0</v>
      </c>
      <c r="JDN63" s="957">
        <f t="shared" ref="JDN63" si="6849">JDL63-JDN62</f>
        <v>0</v>
      </c>
      <c r="JDO63" s="957">
        <f t="shared" ref="JDO63" si="6850">JDM63-JDO62</f>
        <v>0</v>
      </c>
      <c r="JDP63" s="957">
        <f t="shared" ref="JDP63" si="6851">JDN63-JDP62</f>
        <v>0</v>
      </c>
      <c r="JDQ63" s="957">
        <f t="shared" ref="JDQ63" si="6852">JDO63-JDQ62</f>
        <v>0</v>
      </c>
      <c r="JDR63" s="957">
        <f t="shared" ref="JDR63" si="6853">JDP63-JDR62</f>
        <v>0</v>
      </c>
      <c r="JDS63" s="957">
        <f t="shared" ref="JDS63" si="6854">JDQ63-JDS62</f>
        <v>0</v>
      </c>
      <c r="JDT63" s="957">
        <f t="shared" ref="JDT63" si="6855">JDR63-JDT62</f>
        <v>0</v>
      </c>
      <c r="JDU63" s="957">
        <f t="shared" ref="JDU63" si="6856">JDS63-JDU62</f>
        <v>0</v>
      </c>
      <c r="JDV63" s="957">
        <f t="shared" ref="JDV63" si="6857">JDT63-JDV62</f>
        <v>0</v>
      </c>
      <c r="JDW63" s="957">
        <f t="shared" ref="JDW63" si="6858">JDU63-JDW62</f>
        <v>0</v>
      </c>
      <c r="JDX63" s="957">
        <f t="shared" ref="JDX63" si="6859">JDV63-JDX62</f>
        <v>0</v>
      </c>
      <c r="JDY63" s="957">
        <f t="shared" ref="JDY63" si="6860">JDW63-JDY62</f>
        <v>0</v>
      </c>
      <c r="JDZ63" s="957">
        <f t="shared" ref="JDZ63" si="6861">JDX63-JDZ62</f>
        <v>0</v>
      </c>
      <c r="JEA63" s="957">
        <f t="shared" ref="JEA63" si="6862">JDY63-JEA62</f>
        <v>0</v>
      </c>
      <c r="JEB63" s="957">
        <f t="shared" ref="JEB63" si="6863">JDZ63-JEB62</f>
        <v>0</v>
      </c>
      <c r="JEC63" s="957">
        <f t="shared" ref="JEC63" si="6864">JEA63-JEC62</f>
        <v>0</v>
      </c>
      <c r="JED63" s="957">
        <f t="shared" ref="JED63" si="6865">JEB63-JED62</f>
        <v>0</v>
      </c>
      <c r="JEE63" s="957">
        <f t="shared" ref="JEE63" si="6866">JEC63-JEE62</f>
        <v>0</v>
      </c>
      <c r="JEF63" s="957">
        <f t="shared" ref="JEF63" si="6867">JED63-JEF62</f>
        <v>0</v>
      </c>
      <c r="JEG63" s="957">
        <f t="shared" ref="JEG63" si="6868">JEE63-JEG62</f>
        <v>0</v>
      </c>
      <c r="JEH63" s="957">
        <f t="shared" ref="JEH63" si="6869">JEF63-JEH62</f>
        <v>0</v>
      </c>
      <c r="JEI63" s="957">
        <f t="shared" ref="JEI63" si="6870">JEG63-JEI62</f>
        <v>0</v>
      </c>
      <c r="JEJ63" s="957">
        <f t="shared" ref="JEJ63" si="6871">JEH63-JEJ62</f>
        <v>0</v>
      </c>
      <c r="JEK63" s="957">
        <f t="shared" ref="JEK63" si="6872">JEI63-JEK62</f>
        <v>0</v>
      </c>
      <c r="JEL63" s="957">
        <f t="shared" ref="JEL63" si="6873">JEJ63-JEL62</f>
        <v>0</v>
      </c>
      <c r="JEM63" s="957">
        <f t="shared" ref="JEM63" si="6874">JEK63-JEM62</f>
        <v>0</v>
      </c>
      <c r="JEN63" s="957">
        <f t="shared" ref="JEN63" si="6875">JEL63-JEN62</f>
        <v>0</v>
      </c>
      <c r="JEO63" s="957">
        <f t="shared" ref="JEO63" si="6876">JEM63-JEO62</f>
        <v>0</v>
      </c>
      <c r="JEP63" s="957">
        <f t="shared" ref="JEP63" si="6877">JEN63-JEP62</f>
        <v>0</v>
      </c>
      <c r="JEQ63" s="957">
        <f t="shared" ref="JEQ63" si="6878">JEO63-JEQ62</f>
        <v>0</v>
      </c>
      <c r="JER63" s="957">
        <f t="shared" ref="JER63" si="6879">JEP63-JER62</f>
        <v>0</v>
      </c>
      <c r="JES63" s="957">
        <f t="shared" ref="JES63" si="6880">JEQ63-JES62</f>
        <v>0</v>
      </c>
      <c r="JET63" s="957">
        <f t="shared" ref="JET63" si="6881">JER63-JET62</f>
        <v>0</v>
      </c>
      <c r="JEU63" s="957">
        <f t="shared" ref="JEU63" si="6882">JES63-JEU62</f>
        <v>0</v>
      </c>
      <c r="JEV63" s="957">
        <f t="shared" ref="JEV63" si="6883">JET63-JEV62</f>
        <v>0</v>
      </c>
      <c r="JEW63" s="957">
        <f t="shared" ref="JEW63" si="6884">JEU63-JEW62</f>
        <v>0</v>
      </c>
      <c r="JEX63" s="957">
        <f t="shared" ref="JEX63" si="6885">JEV63-JEX62</f>
        <v>0</v>
      </c>
      <c r="JEY63" s="957">
        <f t="shared" ref="JEY63" si="6886">JEW63-JEY62</f>
        <v>0</v>
      </c>
      <c r="JEZ63" s="957">
        <f t="shared" ref="JEZ63" si="6887">JEX63-JEZ62</f>
        <v>0</v>
      </c>
      <c r="JFA63" s="957">
        <f t="shared" ref="JFA63" si="6888">JEY63-JFA62</f>
        <v>0</v>
      </c>
      <c r="JFB63" s="957">
        <f t="shared" ref="JFB63" si="6889">JEZ63-JFB62</f>
        <v>0</v>
      </c>
      <c r="JFC63" s="957">
        <f t="shared" ref="JFC63" si="6890">JFA63-JFC62</f>
        <v>0</v>
      </c>
      <c r="JFD63" s="957">
        <f t="shared" ref="JFD63" si="6891">JFB63-JFD62</f>
        <v>0</v>
      </c>
      <c r="JFE63" s="957">
        <f t="shared" ref="JFE63" si="6892">JFC63-JFE62</f>
        <v>0</v>
      </c>
      <c r="JFF63" s="957">
        <f t="shared" ref="JFF63" si="6893">JFD63-JFF62</f>
        <v>0</v>
      </c>
      <c r="JFG63" s="957">
        <f t="shared" ref="JFG63" si="6894">JFE63-JFG62</f>
        <v>0</v>
      </c>
      <c r="JFH63" s="957">
        <f t="shared" ref="JFH63" si="6895">JFF63-JFH62</f>
        <v>0</v>
      </c>
      <c r="JFI63" s="957">
        <f t="shared" ref="JFI63" si="6896">JFG63-JFI62</f>
        <v>0</v>
      </c>
      <c r="JFJ63" s="957">
        <f t="shared" ref="JFJ63" si="6897">JFH63-JFJ62</f>
        <v>0</v>
      </c>
      <c r="JFK63" s="957">
        <f t="shared" ref="JFK63" si="6898">JFI63-JFK62</f>
        <v>0</v>
      </c>
      <c r="JFL63" s="957">
        <f t="shared" ref="JFL63" si="6899">JFJ63-JFL62</f>
        <v>0</v>
      </c>
      <c r="JFM63" s="957">
        <f t="shared" ref="JFM63" si="6900">JFK63-JFM62</f>
        <v>0</v>
      </c>
      <c r="JFN63" s="957">
        <f t="shared" ref="JFN63" si="6901">JFL63-JFN62</f>
        <v>0</v>
      </c>
      <c r="JFO63" s="957">
        <f t="shared" ref="JFO63" si="6902">JFM63-JFO62</f>
        <v>0</v>
      </c>
      <c r="JFP63" s="957">
        <f t="shared" ref="JFP63" si="6903">JFN63-JFP62</f>
        <v>0</v>
      </c>
      <c r="JFQ63" s="957">
        <f t="shared" ref="JFQ63" si="6904">JFO63-JFQ62</f>
        <v>0</v>
      </c>
      <c r="JFR63" s="957">
        <f t="shared" ref="JFR63" si="6905">JFP63-JFR62</f>
        <v>0</v>
      </c>
      <c r="JFS63" s="957">
        <f t="shared" ref="JFS63" si="6906">JFQ63-JFS62</f>
        <v>0</v>
      </c>
      <c r="JFT63" s="957">
        <f t="shared" ref="JFT63" si="6907">JFR63-JFT62</f>
        <v>0</v>
      </c>
      <c r="JFU63" s="957">
        <f t="shared" ref="JFU63" si="6908">JFS63-JFU62</f>
        <v>0</v>
      </c>
      <c r="JFV63" s="957">
        <f t="shared" ref="JFV63" si="6909">JFT63-JFV62</f>
        <v>0</v>
      </c>
      <c r="JFW63" s="957">
        <f t="shared" ref="JFW63" si="6910">JFU63-JFW62</f>
        <v>0</v>
      </c>
      <c r="JFX63" s="957">
        <f t="shared" ref="JFX63" si="6911">JFV63-JFX62</f>
        <v>0</v>
      </c>
      <c r="JFY63" s="957">
        <f t="shared" ref="JFY63" si="6912">JFW63-JFY62</f>
        <v>0</v>
      </c>
      <c r="JFZ63" s="957">
        <f t="shared" ref="JFZ63" si="6913">JFX63-JFZ62</f>
        <v>0</v>
      </c>
      <c r="JGA63" s="957">
        <f t="shared" ref="JGA63" si="6914">JFY63-JGA62</f>
        <v>0</v>
      </c>
      <c r="JGB63" s="957">
        <f t="shared" ref="JGB63" si="6915">JFZ63-JGB62</f>
        <v>0</v>
      </c>
      <c r="JGC63" s="957">
        <f t="shared" ref="JGC63" si="6916">JGA63-JGC62</f>
        <v>0</v>
      </c>
      <c r="JGD63" s="957">
        <f t="shared" ref="JGD63" si="6917">JGB63-JGD62</f>
        <v>0</v>
      </c>
      <c r="JGE63" s="957">
        <f t="shared" ref="JGE63" si="6918">JGC63-JGE62</f>
        <v>0</v>
      </c>
      <c r="JGF63" s="957">
        <f t="shared" ref="JGF63" si="6919">JGD63-JGF62</f>
        <v>0</v>
      </c>
      <c r="JGG63" s="957">
        <f t="shared" ref="JGG63" si="6920">JGE63-JGG62</f>
        <v>0</v>
      </c>
      <c r="JGH63" s="957">
        <f t="shared" ref="JGH63" si="6921">JGF63-JGH62</f>
        <v>0</v>
      </c>
      <c r="JGI63" s="957">
        <f t="shared" ref="JGI63" si="6922">JGG63-JGI62</f>
        <v>0</v>
      </c>
      <c r="JGJ63" s="957">
        <f t="shared" ref="JGJ63" si="6923">JGH63-JGJ62</f>
        <v>0</v>
      </c>
      <c r="JGK63" s="957">
        <f t="shared" ref="JGK63" si="6924">JGI63-JGK62</f>
        <v>0</v>
      </c>
      <c r="JGL63" s="957">
        <f t="shared" ref="JGL63" si="6925">JGJ63-JGL62</f>
        <v>0</v>
      </c>
      <c r="JGM63" s="957">
        <f t="shared" ref="JGM63" si="6926">JGK63-JGM62</f>
        <v>0</v>
      </c>
      <c r="JGN63" s="957">
        <f t="shared" ref="JGN63" si="6927">JGL63-JGN62</f>
        <v>0</v>
      </c>
      <c r="JGO63" s="957">
        <f t="shared" ref="JGO63" si="6928">JGM63-JGO62</f>
        <v>0</v>
      </c>
      <c r="JGP63" s="957">
        <f t="shared" ref="JGP63" si="6929">JGN63-JGP62</f>
        <v>0</v>
      </c>
      <c r="JGQ63" s="957">
        <f t="shared" ref="JGQ63" si="6930">JGO63-JGQ62</f>
        <v>0</v>
      </c>
      <c r="JGR63" s="957">
        <f t="shared" ref="JGR63" si="6931">JGP63-JGR62</f>
        <v>0</v>
      </c>
      <c r="JGS63" s="957">
        <f t="shared" ref="JGS63" si="6932">JGQ63-JGS62</f>
        <v>0</v>
      </c>
      <c r="JGT63" s="957">
        <f t="shared" ref="JGT63" si="6933">JGR63-JGT62</f>
        <v>0</v>
      </c>
      <c r="JGU63" s="957">
        <f t="shared" ref="JGU63" si="6934">JGS63-JGU62</f>
        <v>0</v>
      </c>
      <c r="JGV63" s="957">
        <f t="shared" ref="JGV63" si="6935">JGT63-JGV62</f>
        <v>0</v>
      </c>
      <c r="JGW63" s="957">
        <f t="shared" ref="JGW63" si="6936">JGU63-JGW62</f>
        <v>0</v>
      </c>
      <c r="JGX63" s="957">
        <f t="shared" ref="JGX63" si="6937">JGV63-JGX62</f>
        <v>0</v>
      </c>
      <c r="JGY63" s="957">
        <f t="shared" ref="JGY63" si="6938">JGW63-JGY62</f>
        <v>0</v>
      </c>
      <c r="JGZ63" s="957">
        <f t="shared" ref="JGZ63" si="6939">JGX63-JGZ62</f>
        <v>0</v>
      </c>
      <c r="JHA63" s="957">
        <f t="shared" ref="JHA63" si="6940">JGY63-JHA62</f>
        <v>0</v>
      </c>
      <c r="JHB63" s="957">
        <f t="shared" ref="JHB63" si="6941">JGZ63-JHB62</f>
        <v>0</v>
      </c>
      <c r="JHC63" s="957">
        <f t="shared" ref="JHC63" si="6942">JHA63-JHC62</f>
        <v>0</v>
      </c>
      <c r="JHD63" s="957">
        <f t="shared" ref="JHD63" si="6943">JHB63-JHD62</f>
        <v>0</v>
      </c>
      <c r="JHE63" s="957">
        <f t="shared" ref="JHE63" si="6944">JHC63-JHE62</f>
        <v>0</v>
      </c>
      <c r="JHF63" s="957">
        <f t="shared" ref="JHF63" si="6945">JHD63-JHF62</f>
        <v>0</v>
      </c>
      <c r="JHG63" s="957">
        <f t="shared" ref="JHG63" si="6946">JHE63-JHG62</f>
        <v>0</v>
      </c>
      <c r="JHH63" s="957">
        <f t="shared" ref="JHH63" si="6947">JHF63-JHH62</f>
        <v>0</v>
      </c>
      <c r="JHI63" s="957">
        <f t="shared" ref="JHI63" si="6948">JHG63-JHI62</f>
        <v>0</v>
      </c>
      <c r="JHJ63" s="957">
        <f t="shared" ref="JHJ63" si="6949">JHH63-JHJ62</f>
        <v>0</v>
      </c>
      <c r="JHK63" s="957">
        <f t="shared" ref="JHK63" si="6950">JHI63-JHK62</f>
        <v>0</v>
      </c>
      <c r="JHL63" s="957">
        <f t="shared" ref="JHL63" si="6951">JHJ63-JHL62</f>
        <v>0</v>
      </c>
      <c r="JHM63" s="957">
        <f t="shared" ref="JHM63" si="6952">JHK63-JHM62</f>
        <v>0</v>
      </c>
      <c r="JHN63" s="957">
        <f t="shared" ref="JHN63" si="6953">JHL63-JHN62</f>
        <v>0</v>
      </c>
      <c r="JHO63" s="957">
        <f t="shared" ref="JHO63" si="6954">JHM63-JHO62</f>
        <v>0</v>
      </c>
      <c r="JHP63" s="957">
        <f t="shared" ref="JHP63" si="6955">JHN63-JHP62</f>
        <v>0</v>
      </c>
      <c r="JHQ63" s="957">
        <f t="shared" ref="JHQ63" si="6956">JHO63-JHQ62</f>
        <v>0</v>
      </c>
      <c r="JHR63" s="957">
        <f t="shared" ref="JHR63" si="6957">JHP63-JHR62</f>
        <v>0</v>
      </c>
      <c r="JHS63" s="957">
        <f t="shared" ref="JHS63" si="6958">JHQ63-JHS62</f>
        <v>0</v>
      </c>
      <c r="JHT63" s="957">
        <f t="shared" ref="JHT63" si="6959">JHR63-JHT62</f>
        <v>0</v>
      </c>
      <c r="JHU63" s="957">
        <f t="shared" ref="JHU63" si="6960">JHS63-JHU62</f>
        <v>0</v>
      </c>
      <c r="JHV63" s="957">
        <f t="shared" ref="JHV63" si="6961">JHT63-JHV62</f>
        <v>0</v>
      </c>
      <c r="JHW63" s="957">
        <f t="shared" ref="JHW63" si="6962">JHU63-JHW62</f>
        <v>0</v>
      </c>
      <c r="JHX63" s="957">
        <f t="shared" ref="JHX63" si="6963">JHV63-JHX62</f>
        <v>0</v>
      </c>
      <c r="JHY63" s="957">
        <f t="shared" ref="JHY63" si="6964">JHW63-JHY62</f>
        <v>0</v>
      </c>
      <c r="JHZ63" s="957">
        <f t="shared" ref="JHZ63" si="6965">JHX63-JHZ62</f>
        <v>0</v>
      </c>
      <c r="JIA63" s="957">
        <f t="shared" ref="JIA63" si="6966">JHY63-JIA62</f>
        <v>0</v>
      </c>
      <c r="JIB63" s="957">
        <f t="shared" ref="JIB63" si="6967">JHZ63-JIB62</f>
        <v>0</v>
      </c>
      <c r="JIC63" s="957">
        <f t="shared" ref="JIC63" si="6968">JIA63-JIC62</f>
        <v>0</v>
      </c>
      <c r="JID63" s="957">
        <f t="shared" ref="JID63" si="6969">JIB63-JID62</f>
        <v>0</v>
      </c>
      <c r="JIE63" s="957">
        <f t="shared" ref="JIE63" si="6970">JIC63-JIE62</f>
        <v>0</v>
      </c>
      <c r="JIF63" s="957">
        <f t="shared" ref="JIF63" si="6971">JID63-JIF62</f>
        <v>0</v>
      </c>
      <c r="JIG63" s="957">
        <f t="shared" ref="JIG63" si="6972">JIE63-JIG62</f>
        <v>0</v>
      </c>
      <c r="JIH63" s="957">
        <f t="shared" ref="JIH63" si="6973">JIF63-JIH62</f>
        <v>0</v>
      </c>
      <c r="JII63" s="957">
        <f t="shared" ref="JII63" si="6974">JIG63-JII62</f>
        <v>0</v>
      </c>
      <c r="JIJ63" s="957">
        <f t="shared" ref="JIJ63" si="6975">JIH63-JIJ62</f>
        <v>0</v>
      </c>
      <c r="JIK63" s="957">
        <f t="shared" ref="JIK63" si="6976">JII63-JIK62</f>
        <v>0</v>
      </c>
      <c r="JIL63" s="957">
        <f t="shared" ref="JIL63" si="6977">JIJ63-JIL62</f>
        <v>0</v>
      </c>
      <c r="JIM63" s="957">
        <f t="shared" ref="JIM63" si="6978">JIK63-JIM62</f>
        <v>0</v>
      </c>
      <c r="JIN63" s="957">
        <f t="shared" ref="JIN63" si="6979">JIL63-JIN62</f>
        <v>0</v>
      </c>
      <c r="JIO63" s="957">
        <f t="shared" ref="JIO63" si="6980">JIM63-JIO62</f>
        <v>0</v>
      </c>
      <c r="JIP63" s="957">
        <f t="shared" ref="JIP63" si="6981">JIN63-JIP62</f>
        <v>0</v>
      </c>
      <c r="JIQ63" s="957">
        <f t="shared" ref="JIQ63" si="6982">JIO63-JIQ62</f>
        <v>0</v>
      </c>
      <c r="JIR63" s="957">
        <f t="shared" ref="JIR63" si="6983">JIP63-JIR62</f>
        <v>0</v>
      </c>
      <c r="JIS63" s="957">
        <f t="shared" ref="JIS63" si="6984">JIQ63-JIS62</f>
        <v>0</v>
      </c>
      <c r="JIT63" s="957">
        <f t="shared" ref="JIT63" si="6985">JIR63-JIT62</f>
        <v>0</v>
      </c>
      <c r="JIU63" s="957">
        <f t="shared" ref="JIU63" si="6986">JIS63-JIU62</f>
        <v>0</v>
      </c>
      <c r="JIV63" s="957">
        <f t="shared" ref="JIV63" si="6987">JIT63-JIV62</f>
        <v>0</v>
      </c>
      <c r="JIW63" s="957">
        <f t="shared" ref="JIW63" si="6988">JIU63-JIW62</f>
        <v>0</v>
      </c>
      <c r="JIX63" s="957">
        <f t="shared" ref="JIX63" si="6989">JIV63-JIX62</f>
        <v>0</v>
      </c>
      <c r="JIY63" s="957">
        <f t="shared" ref="JIY63" si="6990">JIW63-JIY62</f>
        <v>0</v>
      </c>
      <c r="JIZ63" s="957">
        <f t="shared" ref="JIZ63" si="6991">JIX63-JIZ62</f>
        <v>0</v>
      </c>
      <c r="JJA63" s="957">
        <f t="shared" ref="JJA63" si="6992">JIY63-JJA62</f>
        <v>0</v>
      </c>
      <c r="JJB63" s="957">
        <f t="shared" ref="JJB63" si="6993">JIZ63-JJB62</f>
        <v>0</v>
      </c>
      <c r="JJC63" s="957">
        <f t="shared" ref="JJC63" si="6994">JJA63-JJC62</f>
        <v>0</v>
      </c>
      <c r="JJD63" s="957">
        <f t="shared" ref="JJD63" si="6995">JJB63-JJD62</f>
        <v>0</v>
      </c>
      <c r="JJE63" s="957">
        <f t="shared" ref="JJE63" si="6996">JJC63-JJE62</f>
        <v>0</v>
      </c>
      <c r="JJF63" s="957">
        <f t="shared" ref="JJF63" si="6997">JJD63-JJF62</f>
        <v>0</v>
      </c>
      <c r="JJG63" s="957">
        <f t="shared" ref="JJG63" si="6998">JJE63-JJG62</f>
        <v>0</v>
      </c>
      <c r="JJH63" s="957">
        <f t="shared" ref="JJH63" si="6999">JJF63-JJH62</f>
        <v>0</v>
      </c>
      <c r="JJI63" s="957">
        <f t="shared" ref="JJI63" si="7000">JJG63-JJI62</f>
        <v>0</v>
      </c>
      <c r="JJJ63" s="957">
        <f t="shared" ref="JJJ63" si="7001">JJH63-JJJ62</f>
        <v>0</v>
      </c>
      <c r="JJK63" s="957">
        <f t="shared" ref="JJK63" si="7002">JJI63-JJK62</f>
        <v>0</v>
      </c>
      <c r="JJL63" s="957">
        <f t="shared" ref="JJL63" si="7003">JJJ63-JJL62</f>
        <v>0</v>
      </c>
      <c r="JJM63" s="957">
        <f t="shared" ref="JJM63" si="7004">JJK63-JJM62</f>
        <v>0</v>
      </c>
      <c r="JJN63" s="957">
        <f t="shared" ref="JJN63" si="7005">JJL63-JJN62</f>
        <v>0</v>
      </c>
      <c r="JJO63" s="957">
        <f t="shared" ref="JJO63" si="7006">JJM63-JJO62</f>
        <v>0</v>
      </c>
      <c r="JJP63" s="957">
        <f t="shared" ref="JJP63" si="7007">JJN63-JJP62</f>
        <v>0</v>
      </c>
      <c r="JJQ63" s="957">
        <f t="shared" ref="JJQ63" si="7008">JJO63-JJQ62</f>
        <v>0</v>
      </c>
      <c r="JJR63" s="957">
        <f t="shared" ref="JJR63" si="7009">JJP63-JJR62</f>
        <v>0</v>
      </c>
      <c r="JJS63" s="957">
        <f t="shared" ref="JJS63" si="7010">JJQ63-JJS62</f>
        <v>0</v>
      </c>
      <c r="JJT63" s="957">
        <f t="shared" ref="JJT63" si="7011">JJR63-JJT62</f>
        <v>0</v>
      </c>
      <c r="JJU63" s="957">
        <f t="shared" ref="JJU63" si="7012">JJS63-JJU62</f>
        <v>0</v>
      </c>
      <c r="JJV63" s="957">
        <f t="shared" ref="JJV63" si="7013">JJT63-JJV62</f>
        <v>0</v>
      </c>
      <c r="JJW63" s="957">
        <f t="shared" ref="JJW63" si="7014">JJU63-JJW62</f>
        <v>0</v>
      </c>
      <c r="JJX63" s="957">
        <f t="shared" ref="JJX63" si="7015">JJV63-JJX62</f>
        <v>0</v>
      </c>
      <c r="JJY63" s="957">
        <f t="shared" ref="JJY63" si="7016">JJW63-JJY62</f>
        <v>0</v>
      </c>
      <c r="JJZ63" s="957">
        <f t="shared" ref="JJZ63" si="7017">JJX63-JJZ62</f>
        <v>0</v>
      </c>
      <c r="JKA63" s="957">
        <f t="shared" ref="JKA63" si="7018">JJY63-JKA62</f>
        <v>0</v>
      </c>
      <c r="JKB63" s="957">
        <f t="shared" ref="JKB63" si="7019">JJZ63-JKB62</f>
        <v>0</v>
      </c>
      <c r="JKC63" s="957">
        <f t="shared" ref="JKC63" si="7020">JKA63-JKC62</f>
        <v>0</v>
      </c>
      <c r="JKD63" s="957">
        <f t="shared" ref="JKD63" si="7021">JKB63-JKD62</f>
        <v>0</v>
      </c>
      <c r="JKE63" s="957">
        <f t="shared" ref="JKE63" si="7022">JKC63-JKE62</f>
        <v>0</v>
      </c>
      <c r="JKF63" s="957">
        <f t="shared" ref="JKF63" si="7023">JKD63-JKF62</f>
        <v>0</v>
      </c>
      <c r="JKG63" s="957">
        <f t="shared" ref="JKG63" si="7024">JKE63-JKG62</f>
        <v>0</v>
      </c>
      <c r="JKH63" s="957">
        <f t="shared" ref="JKH63" si="7025">JKF63-JKH62</f>
        <v>0</v>
      </c>
      <c r="JKI63" s="957">
        <f t="shared" ref="JKI63" si="7026">JKG63-JKI62</f>
        <v>0</v>
      </c>
      <c r="JKJ63" s="957">
        <f t="shared" ref="JKJ63" si="7027">JKH63-JKJ62</f>
        <v>0</v>
      </c>
      <c r="JKK63" s="957">
        <f t="shared" ref="JKK63" si="7028">JKI63-JKK62</f>
        <v>0</v>
      </c>
      <c r="JKL63" s="957">
        <f t="shared" ref="JKL63" si="7029">JKJ63-JKL62</f>
        <v>0</v>
      </c>
      <c r="JKM63" s="957">
        <f t="shared" ref="JKM63" si="7030">JKK63-JKM62</f>
        <v>0</v>
      </c>
      <c r="JKN63" s="957">
        <f t="shared" ref="JKN63" si="7031">JKL63-JKN62</f>
        <v>0</v>
      </c>
      <c r="JKO63" s="957">
        <f t="shared" ref="JKO63" si="7032">JKM63-JKO62</f>
        <v>0</v>
      </c>
      <c r="JKP63" s="957">
        <f t="shared" ref="JKP63" si="7033">JKN63-JKP62</f>
        <v>0</v>
      </c>
      <c r="JKQ63" s="957">
        <f t="shared" ref="JKQ63" si="7034">JKO63-JKQ62</f>
        <v>0</v>
      </c>
      <c r="JKR63" s="957">
        <f t="shared" ref="JKR63" si="7035">JKP63-JKR62</f>
        <v>0</v>
      </c>
      <c r="JKS63" s="957">
        <f t="shared" ref="JKS63" si="7036">JKQ63-JKS62</f>
        <v>0</v>
      </c>
      <c r="JKT63" s="957">
        <f t="shared" ref="JKT63" si="7037">JKR63-JKT62</f>
        <v>0</v>
      </c>
      <c r="JKU63" s="957">
        <f t="shared" ref="JKU63" si="7038">JKS63-JKU62</f>
        <v>0</v>
      </c>
      <c r="JKV63" s="957">
        <f t="shared" ref="JKV63" si="7039">JKT63-JKV62</f>
        <v>0</v>
      </c>
      <c r="JKW63" s="957">
        <f t="shared" ref="JKW63" si="7040">JKU63-JKW62</f>
        <v>0</v>
      </c>
      <c r="JKX63" s="957">
        <f t="shared" ref="JKX63" si="7041">JKV63-JKX62</f>
        <v>0</v>
      </c>
      <c r="JKY63" s="957">
        <f t="shared" ref="JKY63" si="7042">JKW63-JKY62</f>
        <v>0</v>
      </c>
      <c r="JKZ63" s="957">
        <f t="shared" ref="JKZ63" si="7043">JKX63-JKZ62</f>
        <v>0</v>
      </c>
      <c r="JLA63" s="957">
        <f t="shared" ref="JLA63" si="7044">JKY63-JLA62</f>
        <v>0</v>
      </c>
      <c r="JLB63" s="957">
        <f t="shared" ref="JLB63" si="7045">JKZ63-JLB62</f>
        <v>0</v>
      </c>
      <c r="JLC63" s="957">
        <f t="shared" ref="JLC63" si="7046">JLA63-JLC62</f>
        <v>0</v>
      </c>
      <c r="JLD63" s="957">
        <f t="shared" ref="JLD63" si="7047">JLB63-JLD62</f>
        <v>0</v>
      </c>
      <c r="JLE63" s="957">
        <f t="shared" ref="JLE63" si="7048">JLC63-JLE62</f>
        <v>0</v>
      </c>
      <c r="JLF63" s="957">
        <f t="shared" ref="JLF63" si="7049">JLD63-JLF62</f>
        <v>0</v>
      </c>
      <c r="JLG63" s="957">
        <f t="shared" ref="JLG63" si="7050">JLE63-JLG62</f>
        <v>0</v>
      </c>
      <c r="JLH63" s="957">
        <f t="shared" ref="JLH63" si="7051">JLF63-JLH62</f>
        <v>0</v>
      </c>
      <c r="JLI63" s="957">
        <f t="shared" ref="JLI63" si="7052">JLG63-JLI62</f>
        <v>0</v>
      </c>
      <c r="JLJ63" s="957">
        <f t="shared" ref="JLJ63" si="7053">JLH63-JLJ62</f>
        <v>0</v>
      </c>
      <c r="JLK63" s="957">
        <f t="shared" ref="JLK63" si="7054">JLI63-JLK62</f>
        <v>0</v>
      </c>
      <c r="JLL63" s="957">
        <f t="shared" ref="JLL63" si="7055">JLJ63-JLL62</f>
        <v>0</v>
      </c>
      <c r="JLM63" s="957">
        <f t="shared" ref="JLM63" si="7056">JLK63-JLM62</f>
        <v>0</v>
      </c>
      <c r="JLN63" s="957">
        <f t="shared" ref="JLN63" si="7057">JLL63-JLN62</f>
        <v>0</v>
      </c>
      <c r="JLO63" s="957">
        <f t="shared" ref="JLO63" si="7058">JLM63-JLO62</f>
        <v>0</v>
      </c>
      <c r="JLP63" s="957">
        <f t="shared" ref="JLP63" si="7059">JLN63-JLP62</f>
        <v>0</v>
      </c>
      <c r="JLQ63" s="957">
        <f t="shared" ref="JLQ63" si="7060">JLO63-JLQ62</f>
        <v>0</v>
      </c>
      <c r="JLR63" s="957">
        <f t="shared" ref="JLR63" si="7061">JLP63-JLR62</f>
        <v>0</v>
      </c>
      <c r="JLS63" s="957">
        <f t="shared" ref="JLS63" si="7062">JLQ63-JLS62</f>
        <v>0</v>
      </c>
      <c r="JLT63" s="957">
        <f t="shared" ref="JLT63" si="7063">JLR63-JLT62</f>
        <v>0</v>
      </c>
      <c r="JLU63" s="957">
        <f t="shared" ref="JLU63" si="7064">JLS63-JLU62</f>
        <v>0</v>
      </c>
      <c r="JLV63" s="957">
        <f t="shared" ref="JLV63" si="7065">JLT63-JLV62</f>
        <v>0</v>
      </c>
      <c r="JLW63" s="957">
        <f t="shared" ref="JLW63" si="7066">JLU63-JLW62</f>
        <v>0</v>
      </c>
      <c r="JLX63" s="957">
        <f t="shared" ref="JLX63" si="7067">JLV63-JLX62</f>
        <v>0</v>
      </c>
      <c r="JLY63" s="957">
        <f t="shared" ref="JLY63" si="7068">JLW63-JLY62</f>
        <v>0</v>
      </c>
      <c r="JLZ63" s="957">
        <f t="shared" ref="JLZ63" si="7069">JLX63-JLZ62</f>
        <v>0</v>
      </c>
      <c r="JMA63" s="957">
        <f t="shared" ref="JMA63" si="7070">JLY63-JMA62</f>
        <v>0</v>
      </c>
      <c r="JMB63" s="957">
        <f t="shared" ref="JMB63" si="7071">JLZ63-JMB62</f>
        <v>0</v>
      </c>
      <c r="JMC63" s="957">
        <f t="shared" ref="JMC63" si="7072">JMA63-JMC62</f>
        <v>0</v>
      </c>
      <c r="JMD63" s="957">
        <f t="shared" ref="JMD63" si="7073">JMB63-JMD62</f>
        <v>0</v>
      </c>
      <c r="JME63" s="957">
        <f t="shared" ref="JME63" si="7074">JMC63-JME62</f>
        <v>0</v>
      </c>
      <c r="JMF63" s="957">
        <f t="shared" ref="JMF63" si="7075">JMD63-JMF62</f>
        <v>0</v>
      </c>
      <c r="JMG63" s="957">
        <f t="shared" ref="JMG63" si="7076">JME63-JMG62</f>
        <v>0</v>
      </c>
      <c r="JMH63" s="957">
        <f t="shared" ref="JMH63" si="7077">JMF63-JMH62</f>
        <v>0</v>
      </c>
      <c r="JMI63" s="957">
        <f t="shared" ref="JMI63" si="7078">JMG63-JMI62</f>
        <v>0</v>
      </c>
      <c r="JMJ63" s="957">
        <f t="shared" ref="JMJ63" si="7079">JMH63-JMJ62</f>
        <v>0</v>
      </c>
      <c r="JMK63" s="957">
        <f t="shared" ref="JMK63" si="7080">JMI63-JMK62</f>
        <v>0</v>
      </c>
      <c r="JML63" s="957">
        <f t="shared" ref="JML63" si="7081">JMJ63-JML62</f>
        <v>0</v>
      </c>
      <c r="JMM63" s="957">
        <f t="shared" ref="JMM63" si="7082">JMK63-JMM62</f>
        <v>0</v>
      </c>
      <c r="JMN63" s="957">
        <f t="shared" ref="JMN63" si="7083">JML63-JMN62</f>
        <v>0</v>
      </c>
      <c r="JMO63" s="957">
        <f t="shared" ref="JMO63" si="7084">JMM63-JMO62</f>
        <v>0</v>
      </c>
      <c r="JMP63" s="957">
        <f t="shared" ref="JMP63" si="7085">JMN63-JMP62</f>
        <v>0</v>
      </c>
      <c r="JMQ63" s="957">
        <f t="shared" ref="JMQ63" si="7086">JMO63-JMQ62</f>
        <v>0</v>
      </c>
      <c r="JMR63" s="957">
        <f t="shared" ref="JMR63" si="7087">JMP63-JMR62</f>
        <v>0</v>
      </c>
      <c r="JMS63" s="957">
        <f t="shared" ref="JMS63" si="7088">JMQ63-JMS62</f>
        <v>0</v>
      </c>
      <c r="JMT63" s="957">
        <f t="shared" ref="JMT63" si="7089">JMR63-JMT62</f>
        <v>0</v>
      </c>
      <c r="JMU63" s="957">
        <f t="shared" ref="JMU63" si="7090">JMS63-JMU62</f>
        <v>0</v>
      </c>
      <c r="JMV63" s="957">
        <f t="shared" ref="JMV63" si="7091">JMT63-JMV62</f>
        <v>0</v>
      </c>
      <c r="JMW63" s="957">
        <f t="shared" ref="JMW63" si="7092">JMU63-JMW62</f>
        <v>0</v>
      </c>
      <c r="JMX63" s="957">
        <f t="shared" ref="JMX63" si="7093">JMV63-JMX62</f>
        <v>0</v>
      </c>
      <c r="JMY63" s="957">
        <f t="shared" ref="JMY63" si="7094">JMW63-JMY62</f>
        <v>0</v>
      </c>
      <c r="JMZ63" s="957">
        <f t="shared" ref="JMZ63" si="7095">JMX63-JMZ62</f>
        <v>0</v>
      </c>
      <c r="JNA63" s="957">
        <f t="shared" ref="JNA63" si="7096">JMY63-JNA62</f>
        <v>0</v>
      </c>
      <c r="JNB63" s="957">
        <f t="shared" ref="JNB63" si="7097">JMZ63-JNB62</f>
        <v>0</v>
      </c>
      <c r="JNC63" s="957">
        <f t="shared" ref="JNC63" si="7098">JNA63-JNC62</f>
        <v>0</v>
      </c>
      <c r="JND63" s="957">
        <f t="shared" ref="JND63" si="7099">JNB63-JND62</f>
        <v>0</v>
      </c>
      <c r="JNE63" s="957">
        <f t="shared" ref="JNE63" si="7100">JNC63-JNE62</f>
        <v>0</v>
      </c>
      <c r="JNF63" s="957">
        <f t="shared" ref="JNF63" si="7101">JND63-JNF62</f>
        <v>0</v>
      </c>
      <c r="JNG63" s="957">
        <f t="shared" ref="JNG63" si="7102">JNE63-JNG62</f>
        <v>0</v>
      </c>
      <c r="JNH63" s="957">
        <f t="shared" ref="JNH63" si="7103">JNF63-JNH62</f>
        <v>0</v>
      </c>
      <c r="JNI63" s="957">
        <f t="shared" ref="JNI63" si="7104">JNG63-JNI62</f>
        <v>0</v>
      </c>
      <c r="JNJ63" s="957">
        <f t="shared" ref="JNJ63" si="7105">JNH63-JNJ62</f>
        <v>0</v>
      </c>
      <c r="JNK63" s="957">
        <f t="shared" ref="JNK63" si="7106">JNI63-JNK62</f>
        <v>0</v>
      </c>
      <c r="JNL63" s="957">
        <f t="shared" ref="JNL63" si="7107">JNJ63-JNL62</f>
        <v>0</v>
      </c>
      <c r="JNM63" s="957">
        <f t="shared" ref="JNM63" si="7108">JNK63-JNM62</f>
        <v>0</v>
      </c>
      <c r="JNN63" s="957">
        <f t="shared" ref="JNN63" si="7109">JNL63-JNN62</f>
        <v>0</v>
      </c>
      <c r="JNO63" s="957">
        <f t="shared" ref="JNO63" si="7110">JNM63-JNO62</f>
        <v>0</v>
      </c>
      <c r="JNP63" s="957">
        <f t="shared" ref="JNP63" si="7111">JNN63-JNP62</f>
        <v>0</v>
      </c>
      <c r="JNQ63" s="957">
        <f t="shared" ref="JNQ63" si="7112">JNO63-JNQ62</f>
        <v>0</v>
      </c>
      <c r="JNR63" s="957">
        <f t="shared" ref="JNR63" si="7113">JNP63-JNR62</f>
        <v>0</v>
      </c>
      <c r="JNS63" s="957">
        <f t="shared" ref="JNS63" si="7114">JNQ63-JNS62</f>
        <v>0</v>
      </c>
      <c r="JNT63" s="957">
        <f t="shared" ref="JNT63" si="7115">JNR63-JNT62</f>
        <v>0</v>
      </c>
      <c r="JNU63" s="957">
        <f t="shared" ref="JNU63" si="7116">JNS63-JNU62</f>
        <v>0</v>
      </c>
      <c r="JNV63" s="957">
        <f t="shared" ref="JNV63" si="7117">JNT63-JNV62</f>
        <v>0</v>
      </c>
      <c r="JNW63" s="957">
        <f t="shared" ref="JNW63" si="7118">JNU63-JNW62</f>
        <v>0</v>
      </c>
      <c r="JNX63" s="957">
        <f t="shared" ref="JNX63" si="7119">JNV63-JNX62</f>
        <v>0</v>
      </c>
      <c r="JNY63" s="957">
        <f t="shared" ref="JNY63" si="7120">JNW63-JNY62</f>
        <v>0</v>
      </c>
      <c r="JNZ63" s="957">
        <f t="shared" ref="JNZ63" si="7121">JNX63-JNZ62</f>
        <v>0</v>
      </c>
      <c r="JOA63" s="957">
        <f t="shared" ref="JOA63" si="7122">JNY63-JOA62</f>
        <v>0</v>
      </c>
      <c r="JOB63" s="957">
        <f t="shared" ref="JOB63" si="7123">JNZ63-JOB62</f>
        <v>0</v>
      </c>
      <c r="JOC63" s="957">
        <f t="shared" ref="JOC63" si="7124">JOA63-JOC62</f>
        <v>0</v>
      </c>
      <c r="JOD63" s="957">
        <f t="shared" ref="JOD63" si="7125">JOB63-JOD62</f>
        <v>0</v>
      </c>
      <c r="JOE63" s="957">
        <f t="shared" ref="JOE63" si="7126">JOC63-JOE62</f>
        <v>0</v>
      </c>
      <c r="JOF63" s="957">
        <f t="shared" ref="JOF63" si="7127">JOD63-JOF62</f>
        <v>0</v>
      </c>
      <c r="JOG63" s="957">
        <f t="shared" ref="JOG63" si="7128">JOE63-JOG62</f>
        <v>0</v>
      </c>
      <c r="JOH63" s="957">
        <f t="shared" ref="JOH63" si="7129">JOF63-JOH62</f>
        <v>0</v>
      </c>
      <c r="JOI63" s="957">
        <f t="shared" ref="JOI63" si="7130">JOG63-JOI62</f>
        <v>0</v>
      </c>
      <c r="JOJ63" s="957">
        <f t="shared" ref="JOJ63" si="7131">JOH63-JOJ62</f>
        <v>0</v>
      </c>
      <c r="JOK63" s="957">
        <f t="shared" ref="JOK63" si="7132">JOI63-JOK62</f>
        <v>0</v>
      </c>
      <c r="JOL63" s="957">
        <f t="shared" ref="JOL63" si="7133">JOJ63-JOL62</f>
        <v>0</v>
      </c>
      <c r="JOM63" s="957">
        <f t="shared" ref="JOM63" si="7134">JOK63-JOM62</f>
        <v>0</v>
      </c>
      <c r="JON63" s="957">
        <f t="shared" ref="JON63" si="7135">JOL63-JON62</f>
        <v>0</v>
      </c>
      <c r="JOO63" s="957">
        <f t="shared" ref="JOO63" si="7136">JOM63-JOO62</f>
        <v>0</v>
      </c>
      <c r="JOP63" s="957">
        <f t="shared" ref="JOP63" si="7137">JON63-JOP62</f>
        <v>0</v>
      </c>
      <c r="JOQ63" s="957">
        <f t="shared" ref="JOQ63" si="7138">JOO63-JOQ62</f>
        <v>0</v>
      </c>
      <c r="JOR63" s="957">
        <f t="shared" ref="JOR63" si="7139">JOP63-JOR62</f>
        <v>0</v>
      </c>
      <c r="JOS63" s="957">
        <f t="shared" ref="JOS63" si="7140">JOQ63-JOS62</f>
        <v>0</v>
      </c>
      <c r="JOT63" s="957">
        <f t="shared" ref="JOT63" si="7141">JOR63-JOT62</f>
        <v>0</v>
      </c>
      <c r="JOU63" s="957">
        <f t="shared" ref="JOU63" si="7142">JOS63-JOU62</f>
        <v>0</v>
      </c>
      <c r="JOV63" s="957">
        <f t="shared" ref="JOV63" si="7143">JOT63-JOV62</f>
        <v>0</v>
      </c>
      <c r="JOW63" s="957">
        <f t="shared" ref="JOW63" si="7144">JOU63-JOW62</f>
        <v>0</v>
      </c>
      <c r="JOX63" s="957">
        <f t="shared" ref="JOX63" si="7145">JOV63-JOX62</f>
        <v>0</v>
      </c>
      <c r="JOY63" s="957">
        <f t="shared" ref="JOY63" si="7146">JOW63-JOY62</f>
        <v>0</v>
      </c>
      <c r="JOZ63" s="957">
        <f t="shared" ref="JOZ63" si="7147">JOX63-JOZ62</f>
        <v>0</v>
      </c>
      <c r="JPA63" s="957">
        <f t="shared" ref="JPA63" si="7148">JOY63-JPA62</f>
        <v>0</v>
      </c>
      <c r="JPB63" s="957">
        <f t="shared" ref="JPB63" si="7149">JOZ63-JPB62</f>
        <v>0</v>
      </c>
      <c r="JPC63" s="957">
        <f t="shared" ref="JPC63" si="7150">JPA63-JPC62</f>
        <v>0</v>
      </c>
      <c r="JPD63" s="957">
        <f t="shared" ref="JPD63" si="7151">JPB63-JPD62</f>
        <v>0</v>
      </c>
      <c r="JPE63" s="957">
        <f t="shared" ref="JPE63" si="7152">JPC63-JPE62</f>
        <v>0</v>
      </c>
      <c r="JPF63" s="957">
        <f t="shared" ref="JPF63" si="7153">JPD63-JPF62</f>
        <v>0</v>
      </c>
      <c r="JPG63" s="957">
        <f t="shared" ref="JPG63" si="7154">JPE63-JPG62</f>
        <v>0</v>
      </c>
      <c r="JPH63" s="957">
        <f t="shared" ref="JPH63" si="7155">JPF63-JPH62</f>
        <v>0</v>
      </c>
      <c r="JPI63" s="957">
        <f t="shared" ref="JPI63" si="7156">JPG63-JPI62</f>
        <v>0</v>
      </c>
      <c r="JPJ63" s="957">
        <f t="shared" ref="JPJ63" si="7157">JPH63-JPJ62</f>
        <v>0</v>
      </c>
      <c r="JPK63" s="957">
        <f t="shared" ref="JPK63" si="7158">JPI63-JPK62</f>
        <v>0</v>
      </c>
      <c r="JPL63" s="957">
        <f t="shared" ref="JPL63" si="7159">JPJ63-JPL62</f>
        <v>0</v>
      </c>
      <c r="JPM63" s="957">
        <f t="shared" ref="JPM63" si="7160">JPK63-JPM62</f>
        <v>0</v>
      </c>
      <c r="JPN63" s="957">
        <f t="shared" ref="JPN63" si="7161">JPL63-JPN62</f>
        <v>0</v>
      </c>
      <c r="JPO63" s="957">
        <f t="shared" ref="JPO63" si="7162">JPM63-JPO62</f>
        <v>0</v>
      </c>
      <c r="JPP63" s="957">
        <f t="shared" ref="JPP63" si="7163">JPN63-JPP62</f>
        <v>0</v>
      </c>
      <c r="JPQ63" s="957">
        <f t="shared" ref="JPQ63" si="7164">JPO63-JPQ62</f>
        <v>0</v>
      </c>
      <c r="JPR63" s="957">
        <f t="shared" ref="JPR63" si="7165">JPP63-JPR62</f>
        <v>0</v>
      </c>
      <c r="JPS63" s="957">
        <f t="shared" ref="JPS63" si="7166">JPQ63-JPS62</f>
        <v>0</v>
      </c>
      <c r="JPT63" s="957">
        <f t="shared" ref="JPT63" si="7167">JPR63-JPT62</f>
        <v>0</v>
      </c>
      <c r="JPU63" s="957">
        <f t="shared" ref="JPU63" si="7168">JPS63-JPU62</f>
        <v>0</v>
      </c>
      <c r="JPV63" s="957">
        <f t="shared" ref="JPV63" si="7169">JPT63-JPV62</f>
        <v>0</v>
      </c>
      <c r="JPW63" s="957">
        <f t="shared" ref="JPW63" si="7170">JPU63-JPW62</f>
        <v>0</v>
      </c>
      <c r="JPX63" s="957">
        <f t="shared" ref="JPX63" si="7171">JPV63-JPX62</f>
        <v>0</v>
      </c>
      <c r="JPY63" s="957">
        <f t="shared" ref="JPY63" si="7172">JPW63-JPY62</f>
        <v>0</v>
      </c>
      <c r="JPZ63" s="957">
        <f t="shared" ref="JPZ63" si="7173">JPX63-JPZ62</f>
        <v>0</v>
      </c>
      <c r="JQA63" s="957">
        <f t="shared" ref="JQA63" si="7174">JPY63-JQA62</f>
        <v>0</v>
      </c>
      <c r="JQB63" s="957">
        <f t="shared" ref="JQB63" si="7175">JPZ63-JQB62</f>
        <v>0</v>
      </c>
      <c r="JQC63" s="957">
        <f t="shared" ref="JQC63" si="7176">JQA63-JQC62</f>
        <v>0</v>
      </c>
      <c r="JQD63" s="957">
        <f t="shared" ref="JQD63" si="7177">JQB63-JQD62</f>
        <v>0</v>
      </c>
      <c r="JQE63" s="957">
        <f t="shared" ref="JQE63" si="7178">JQC63-JQE62</f>
        <v>0</v>
      </c>
      <c r="JQF63" s="957">
        <f t="shared" ref="JQF63" si="7179">JQD63-JQF62</f>
        <v>0</v>
      </c>
      <c r="JQG63" s="957">
        <f t="shared" ref="JQG63" si="7180">JQE63-JQG62</f>
        <v>0</v>
      </c>
      <c r="JQH63" s="957">
        <f t="shared" ref="JQH63" si="7181">JQF63-JQH62</f>
        <v>0</v>
      </c>
      <c r="JQI63" s="957">
        <f t="shared" ref="JQI63" si="7182">JQG63-JQI62</f>
        <v>0</v>
      </c>
      <c r="JQJ63" s="957">
        <f t="shared" ref="JQJ63" si="7183">JQH63-JQJ62</f>
        <v>0</v>
      </c>
      <c r="JQK63" s="957">
        <f t="shared" ref="JQK63" si="7184">JQI63-JQK62</f>
        <v>0</v>
      </c>
      <c r="JQL63" s="957">
        <f t="shared" ref="JQL63" si="7185">JQJ63-JQL62</f>
        <v>0</v>
      </c>
      <c r="JQM63" s="957">
        <f t="shared" ref="JQM63" si="7186">JQK63-JQM62</f>
        <v>0</v>
      </c>
      <c r="JQN63" s="957">
        <f t="shared" ref="JQN63" si="7187">JQL63-JQN62</f>
        <v>0</v>
      </c>
      <c r="JQO63" s="957">
        <f t="shared" ref="JQO63" si="7188">JQM63-JQO62</f>
        <v>0</v>
      </c>
      <c r="JQP63" s="957">
        <f t="shared" ref="JQP63" si="7189">JQN63-JQP62</f>
        <v>0</v>
      </c>
      <c r="JQQ63" s="957">
        <f t="shared" ref="JQQ63" si="7190">JQO63-JQQ62</f>
        <v>0</v>
      </c>
      <c r="JQR63" s="957">
        <f t="shared" ref="JQR63" si="7191">JQP63-JQR62</f>
        <v>0</v>
      </c>
      <c r="JQS63" s="957">
        <f t="shared" ref="JQS63" si="7192">JQQ63-JQS62</f>
        <v>0</v>
      </c>
      <c r="JQT63" s="957">
        <f t="shared" ref="JQT63" si="7193">JQR63-JQT62</f>
        <v>0</v>
      </c>
      <c r="JQU63" s="957">
        <f t="shared" ref="JQU63" si="7194">JQS63-JQU62</f>
        <v>0</v>
      </c>
      <c r="JQV63" s="957">
        <f t="shared" ref="JQV63" si="7195">JQT63-JQV62</f>
        <v>0</v>
      </c>
      <c r="JQW63" s="957">
        <f t="shared" ref="JQW63" si="7196">JQU63-JQW62</f>
        <v>0</v>
      </c>
      <c r="JQX63" s="957">
        <f t="shared" ref="JQX63" si="7197">JQV63-JQX62</f>
        <v>0</v>
      </c>
      <c r="JQY63" s="957">
        <f t="shared" ref="JQY63" si="7198">JQW63-JQY62</f>
        <v>0</v>
      </c>
      <c r="JQZ63" s="957">
        <f t="shared" ref="JQZ63" si="7199">JQX63-JQZ62</f>
        <v>0</v>
      </c>
      <c r="JRA63" s="957">
        <f t="shared" ref="JRA63" si="7200">JQY63-JRA62</f>
        <v>0</v>
      </c>
      <c r="JRB63" s="957">
        <f t="shared" ref="JRB63" si="7201">JQZ63-JRB62</f>
        <v>0</v>
      </c>
      <c r="JRC63" s="957">
        <f t="shared" ref="JRC63" si="7202">JRA63-JRC62</f>
        <v>0</v>
      </c>
      <c r="JRD63" s="957">
        <f t="shared" ref="JRD63" si="7203">JRB63-JRD62</f>
        <v>0</v>
      </c>
      <c r="JRE63" s="957">
        <f t="shared" ref="JRE63" si="7204">JRC63-JRE62</f>
        <v>0</v>
      </c>
      <c r="JRF63" s="957">
        <f t="shared" ref="JRF63" si="7205">JRD63-JRF62</f>
        <v>0</v>
      </c>
      <c r="JRG63" s="957">
        <f t="shared" ref="JRG63" si="7206">JRE63-JRG62</f>
        <v>0</v>
      </c>
      <c r="JRH63" s="957">
        <f t="shared" ref="JRH63" si="7207">JRF63-JRH62</f>
        <v>0</v>
      </c>
      <c r="JRI63" s="957">
        <f t="shared" ref="JRI63" si="7208">JRG63-JRI62</f>
        <v>0</v>
      </c>
      <c r="JRJ63" s="957">
        <f t="shared" ref="JRJ63" si="7209">JRH63-JRJ62</f>
        <v>0</v>
      </c>
      <c r="JRK63" s="957">
        <f t="shared" ref="JRK63" si="7210">JRI63-JRK62</f>
        <v>0</v>
      </c>
      <c r="JRL63" s="957">
        <f t="shared" ref="JRL63" si="7211">JRJ63-JRL62</f>
        <v>0</v>
      </c>
      <c r="JRM63" s="957">
        <f t="shared" ref="JRM63" si="7212">JRK63-JRM62</f>
        <v>0</v>
      </c>
      <c r="JRN63" s="957">
        <f t="shared" ref="JRN63" si="7213">JRL63-JRN62</f>
        <v>0</v>
      </c>
      <c r="JRO63" s="957">
        <f t="shared" ref="JRO63" si="7214">JRM63-JRO62</f>
        <v>0</v>
      </c>
      <c r="JRP63" s="957">
        <f t="shared" ref="JRP63" si="7215">JRN63-JRP62</f>
        <v>0</v>
      </c>
      <c r="JRQ63" s="957">
        <f t="shared" ref="JRQ63" si="7216">JRO63-JRQ62</f>
        <v>0</v>
      </c>
      <c r="JRR63" s="957">
        <f t="shared" ref="JRR63" si="7217">JRP63-JRR62</f>
        <v>0</v>
      </c>
      <c r="JRS63" s="957">
        <f t="shared" ref="JRS63" si="7218">JRQ63-JRS62</f>
        <v>0</v>
      </c>
      <c r="JRT63" s="957">
        <f t="shared" ref="JRT63" si="7219">JRR63-JRT62</f>
        <v>0</v>
      </c>
      <c r="JRU63" s="957">
        <f t="shared" ref="JRU63" si="7220">JRS63-JRU62</f>
        <v>0</v>
      </c>
      <c r="JRV63" s="957">
        <f t="shared" ref="JRV63" si="7221">JRT63-JRV62</f>
        <v>0</v>
      </c>
      <c r="JRW63" s="957">
        <f t="shared" ref="JRW63" si="7222">JRU63-JRW62</f>
        <v>0</v>
      </c>
      <c r="JRX63" s="957">
        <f t="shared" ref="JRX63" si="7223">JRV63-JRX62</f>
        <v>0</v>
      </c>
      <c r="JRY63" s="957">
        <f t="shared" ref="JRY63" si="7224">JRW63-JRY62</f>
        <v>0</v>
      </c>
      <c r="JRZ63" s="957">
        <f t="shared" ref="JRZ63" si="7225">JRX63-JRZ62</f>
        <v>0</v>
      </c>
      <c r="JSA63" s="957">
        <f t="shared" ref="JSA63" si="7226">JRY63-JSA62</f>
        <v>0</v>
      </c>
      <c r="JSB63" s="957">
        <f t="shared" ref="JSB63" si="7227">JRZ63-JSB62</f>
        <v>0</v>
      </c>
      <c r="JSC63" s="957">
        <f t="shared" ref="JSC63" si="7228">JSA63-JSC62</f>
        <v>0</v>
      </c>
      <c r="JSD63" s="957">
        <f t="shared" ref="JSD63" si="7229">JSB63-JSD62</f>
        <v>0</v>
      </c>
      <c r="JSE63" s="957">
        <f t="shared" ref="JSE63" si="7230">JSC63-JSE62</f>
        <v>0</v>
      </c>
      <c r="JSF63" s="957">
        <f t="shared" ref="JSF63" si="7231">JSD63-JSF62</f>
        <v>0</v>
      </c>
      <c r="JSG63" s="957">
        <f t="shared" ref="JSG63" si="7232">JSE63-JSG62</f>
        <v>0</v>
      </c>
      <c r="JSH63" s="957">
        <f t="shared" ref="JSH63" si="7233">JSF63-JSH62</f>
        <v>0</v>
      </c>
      <c r="JSI63" s="957">
        <f t="shared" ref="JSI63" si="7234">JSG63-JSI62</f>
        <v>0</v>
      </c>
      <c r="JSJ63" s="957">
        <f t="shared" ref="JSJ63" si="7235">JSH63-JSJ62</f>
        <v>0</v>
      </c>
      <c r="JSK63" s="957">
        <f t="shared" ref="JSK63" si="7236">JSI63-JSK62</f>
        <v>0</v>
      </c>
      <c r="JSL63" s="957">
        <f t="shared" ref="JSL63" si="7237">JSJ63-JSL62</f>
        <v>0</v>
      </c>
      <c r="JSM63" s="957">
        <f t="shared" ref="JSM63" si="7238">JSK63-JSM62</f>
        <v>0</v>
      </c>
      <c r="JSN63" s="957">
        <f t="shared" ref="JSN63" si="7239">JSL63-JSN62</f>
        <v>0</v>
      </c>
      <c r="JSO63" s="957">
        <f t="shared" ref="JSO63" si="7240">JSM63-JSO62</f>
        <v>0</v>
      </c>
      <c r="JSP63" s="957">
        <f t="shared" ref="JSP63" si="7241">JSN63-JSP62</f>
        <v>0</v>
      </c>
      <c r="JSQ63" s="957">
        <f t="shared" ref="JSQ63" si="7242">JSO63-JSQ62</f>
        <v>0</v>
      </c>
      <c r="JSR63" s="957">
        <f t="shared" ref="JSR63" si="7243">JSP63-JSR62</f>
        <v>0</v>
      </c>
      <c r="JSS63" s="957">
        <f t="shared" ref="JSS63" si="7244">JSQ63-JSS62</f>
        <v>0</v>
      </c>
      <c r="JST63" s="957">
        <f t="shared" ref="JST63" si="7245">JSR63-JST62</f>
        <v>0</v>
      </c>
      <c r="JSU63" s="957">
        <f t="shared" ref="JSU63" si="7246">JSS63-JSU62</f>
        <v>0</v>
      </c>
      <c r="JSV63" s="957">
        <f t="shared" ref="JSV63" si="7247">JST63-JSV62</f>
        <v>0</v>
      </c>
      <c r="JSW63" s="957">
        <f t="shared" ref="JSW63" si="7248">JSU63-JSW62</f>
        <v>0</v>
      </c>
      <c r="JSX63" s="957">
        <f t="shared" ref="JSX63" si="7249">JSV63-JSX62</f>
        <v>0</v>
      </c>
      <c r="JSY63" s="957">
        <f t="shared" ref="JSY63" si="7250">JSW63-JSY62</f>
        <v>0</v>
      </c>
      <c r="JSZ63" s="957">
        <f t="shared" ref="JSZ63" si="7251">JSX63-JSZ62</f>
        <v>0</v>
      </c>
      <c r="JTA63" s="957">
        <f t="shared" ref="JTA63" si="7252">JSY63-JTA62</f>
        <v>0</v>
      </c>
      <c r="JTB63" s="957">
        <f t="shared" ref="JTB63" si="7253">JSZ63-JTB62</f>
        <v>0</v>
      </c>
      <c r="JTC63" s="957">
        <f t="shared" ref="JTC63" si="7254">JTA63-JTC62</f>
        <v>0</v>
      </c>
      <c r="JTD63" s="957">
        <f t="shared" ref="JTD63" si="7255">JTB63-JTD62</f>
        <v>0</v>
      </c>
      <c r="JTE63" s="957">
        <f t="shared" ref="JTE63" si="7256">JTC63-JTE62</f>
        <v>0</v>
      </c>
      <c r="JTF63" s="957">
        <f t="shared" ref="JTF63" si="7257">JTD63-JTF62</f>
        <v>0</v>
      </c>
      <c r="JTG63" s="957">
        <f t="shared" ref="JTG63" si="7258">JTE63-JTG62</f>
        <v>0</v>
      </c>
      <c r="JTH63" s="957">
        <f t="shared" ref="JTH63" si="7259">JTF63-JTH62</f>
        <v>0</v>
      </c>
      <c r="JTI63" s="957">
        <f t="shared" ref="JTI63" si="7260">JTG63-JTI62</f>
        <v>0</v>
      </c>
      <c r="JTJ63" s="957">
        <f t="shared" ref="JTJ63" si="7261">JTH63-JTJ62</f>
        <v>0</v>
      </c>
      <c r="JTK63" s="957">
        <f t="shared" ref="JTK63" si="7262">JTI63-JTK62</f>
        <v>0</v>
      </c>
      <c r="JTL63" s="957">
        <f t="shared" ref="JTL63" si="7263">JTJ63-JTL62</f>
        <v>0</v>
      </c>
      <c r="JTM63" s="957">
        <f t="shared" ref="JTM63" si="7264">JTK63-JTM62</f>
        <v>0</v>
      </c>
      <c r="JTN63" s="957">
        <f t="shared" ref="JTN63" si="7265">JTL63-JTN62</f>
        <v>0</v>
      </c>
      <c r="JTO63" s="957">
        <f t="shared" ref="JTO63" si="7266">JTM63-JTO62</f>
        <v>0</v>
      </c>
      <c r="JTP63" s="957">
        <f t="shared" ref="JTP63" si="7267">JTN63-JTP62</f>
        <v>0</v>
      </c>
      <c r="JTQ63" s="957">
        <f t="shared" ref="JTQ63" si="7268">JTO63-JTQ62</f>
        <v>0</v>
      </c>
      <c r="JTR63" s="957">
        <f t="shared" ref="JTR63" si="7269">JTP63-JTR62</f>
        <v>0</v>
      </c>
      <c r="JTS63" s="957">
        <f t="shared" ref="JTS63" si="7270">JTQ63-JTS62</f>
        <v>0</v>
      </c>
      <c r="JTT63" s="957">
        <f t="shared" ref="JTT63" si="7271">JTR63-JTT62</f>
        <v>0</v>
      </c>
      <c r="JTU63" s="957">
        <f t="shared" ref="JTU63" si="7272">JTS63-JTU62</f>
        <v>0</v>
      </c>
      <c r="JTV63" s="957">
        <f t="shared" ref="JTV63" si="7273">JTT63-JTV62</f>
        <v>0</v>
      </c>
      <c r="JTW63" s="957">
        <f t="shared" ref="JTW63" si="7274">JTU63-JTW62</f>
        <v>0</v>
      </c>
      <c r="JTX63" s="957">
        <f t="shared" ref="JTX63" si="7275">JTV63-JTX62</f>
        <v>0</v>
      </c>
      <c r="JTY63" s="957">
        <f t="shared" ref="JTY63" si="7276">JTW63-JTY62</f>
        <v>0</v>
      </c>
      <c r="JTZ63" s="957">
        <f t="shared" ref="JTZ63" si="7277">JTX63-JTZ62</f>
        <v>0</v>
      </c>
      <c r="JUA63" s="957">
        <f t="shared" ref="JUA63" si="7278">JTY63-JUA62</f>
        <v>0</v>
      </c>
      <c r="JUB63" s="957">
        <f t="shared" ref="JUB63" si="7279">JTZ63-JUB62</f>
        <v>0</v>
      </c>
      <c r="JUC63" s="957">
        <f t="shared" ref="JUC63" si="7280">JUA63-JUC62</f>
        <v>0</v>
      </c>
      <c r="JUD63" s="957">
        <f t="shared" ref="JUD63" si="7281">JUB63-JUD62</f>
        <v>0</v>
      </c>
      <c r="JUE63" s="957">
        <f t="shared" ref="JUE63" si="7282">JUC63-JUE62</f>
        <v>0</v>
      </c>
      <c r="JUF63" s="957">
        <f t="shared" ref="JUF63" si="7283">JUD63-JUF62</f>
        <v>0</v>
      </c>
      <c r="JUG63" s="957">
        <f t="shared" ref="JUG63" si="7284">JUE63-JUG62</f>
        <v>0</v>
      </c>
      <c r="JUH63" s="957">
        <f t="shared" ref="JUH63" si="7285">JUF63-JUH62</f>
        <v>0</v>
      </c>
      <c r="JUI63" s="957">
        <f t="shared" ref="JUI63" si="7286">JUG63-JUI62</f>
        <v>0</v>
      </c>
      <c r="JUJ63" s="957">
        <f t="shared" ref="JUJ63" si="7287">JUH63-JUJ62</f>
        <v>0</v>
      </c>
      <c r="JUK63" s="957">
        <f t="shared" ref="JUK63" si="7288">JUI63-JUK62</f>
        <v>0</v>
      </c>
      <c r="JUL63" s="957">
        <f t="shared" ref="JUL63" si="7289">JUJ63-JUL62</f>
        <v>0</v>
      </c>
      <c r="JUM63" s="957">
        <f t="shared" ref="JUM63" si="7290">JUK63-JUM62</f>
        <v>0</v>
      </c>
      <c r="JUN63" s="957">
        <f t="shared" ref="JUN63" si="7291">JUL63-JUN62</f>
        <v>0</v>
      </c>
      <c r="JUO63" s="957">
        <f t="shared" ref="JUO63" si="7292">JUM63-JUO62</f>
        <v>0</v>
      </c>
      <c r="JUP63" s="957">
        <f t="shared" ref="JUP63" si="7293">JUN63-JUP62</f>
        <v>0</v>
      </c>
      <c r="JUQ63" s="957">
        <f t="shared" ref="JUQ63" si="7294">JUO63-JUQ62</f>
        <v>0</v>
      </c>
      <c r="JUR63" s="957">
        <f t="shared" ref="JUR63" si="7295">JUP63-JUR62</f>
        <v>0</v>
      </c>
      <c r="JUS63" s="957">
        <f t="shared" ref="JUS63" si="7296">JUQ63-JUS62</f>
        <v>0</v>
      </c>
      <c r="JUT63" s="957">
        <f t="shared" ref="JUT63" si="7297">JUR63-JUT62</f>
        <v>0</v>
      </c>
      <c r="JUU63" s="957">
        <f t="shared" ref="JUU63" si="7298">JUS63-JUU62</f>
        <v>0</v>
      </c>
      <c r="JUV63" s="957">
        <f t="shared" ref="JUV63" si="7299">JUT63-JUV62</f>
        <v>0</v>
      </c>
      <c r="JUW63" s="957">
        <f t="shared" ref="JUW63" si="7300">JUU63-JUW62</f>
        <v>0</v>
      </c>
      <c r="JUX63" s="957">
        <f t="shared" ref="JUX63" si="7301">JUV63-JUX62</f>
        <v>0</v>
      </c>
      <c r="JUY63" s="957">
        <f t="shared" ref="JUY63" si="7302">JUW63-JUY62</f>
        <v>0</v>
      </c>
      <c r="JUZ63" s="957">
        <f t="shared" ref="JUZ63" si="7303">JUX63-JUZ62</f>
        <v>0</v>
      </c>
      <c r="JVA63" s="957">
        <f t="shared" ref="JVA63" si="7304">JUY63-JVA62</f>
        <v>0</v>
      </c>
      <c r="JVB63" s="957">
        <f t="shared" ref="JVB63" si="7305">JUZ63-JVB62</f>
        <v>0</v>
      </c>
      <c r="JVC63" s="957">
        <f t="shared" ref="JVC63" si="7306">JVA63-JVC62</f>
        <v>0</v>
      </c>
      <c r="JVD63" s="957">
        <f t="shared" ref="JVD63" si="7307">JVB63-JVD62</f>
        <v>0</v>
      </c>
      <c r="JVE63" s="957">
        <f t="shared" ref="JVE63" si="7308">JVC63-JVE62</f>
        <v>0</v>
      </c>
      <c r="JVF63" s="957">
        <f t="shared" ref="JVF63" si="7309">JVD63-JVF62</f>
        <v>0</v>
      </c>
      <c r="JVG63" s="957">
        <f t="shared" ref="JVG63" si="7310">JVE63-JVG62</f>
        <v>0</v>
      </c>
      <c r="JVH63" s="957">
        <f t="shared" ref="JVH63" si="7311">JVF63-JVH62</f>
        <v>0</v>
      </c>
      <c r="JVI63" s="957">
        <f t="shared" ref="JVI63" si="7312">JVG63-JVI62</f>
        <v>0</v>
      </c>
      <c r="JVJ63" s="957">
        <f t="shared" ref="JVJ63" si="7313">JVH63-JVJ62</f>
        <v>0</v>
      </c>
      <c r="JVK63" s="957">
        <f t="shared" ref="JVK63" si="7314">JVI63-JVK62</f>
        <v>0</v>
      </c>
      <c r="JVL63" s="957">
        <f t="shared" ref="JVL63" si="7315">JVJ63-JVL62</f>
        <v>0</v>
      </c>
      <c r="JVM63" s="957">
        <f t="shared" ref="JVM63" si="7316">JVK63-JVM62</f>
        <v>0</v>
      </c>
      <c r="JVN63" s="957">
        <f t="shared" ref="JVN63" si="7317">JVL63-JVN62</f>
        <v>0</v>
      </c>
      <c r="JVO63" s="957">
        <f t="shared" ref="JVO63" si="7318">JVM63-JVO62</f>
        <v>0</v>
      </c>
      <c r="JVP63" s="957">
        <f t="shared" ref="JVP63" si="7319">JVN63-JVP62</f>
        <v>0</v>
      </c>
      <c r="JVQ63" s="957">
        <f t="shared" ref="JVQ63" si="7320">JVO63-JVQ62</f>
        <v>0</v>
      </c>
      <c r="JVR63" s="957">
        <f t="shared" ref="JVR63" si="7321">JVP63-JVR62</f>
        <v>0</v>
      </c>
      <c r="JVS63" s="957">
        <f t="shared" ref="JVS63" si="7322">JVQ63-JVS62</f>
        <v>0</v>
      </c>
      <c r="JVT63" s="957">
        <f t="shared" ref="JVT63" si="7323">JVR63-JVT62</f>
        <v>0</v>
      </c>
      <c r="JVU63" s="957">
        <f t="shared" ref="JVU63" si="7324">JVS63-JVU62</f>
        <v>0</v>
      </c>
      <c r="JVV63" s="957">
        <f t="shared" ref="JVV63" si="7325">JVT63-JVV62</f>
        <v>0</v>
      </c>
      <c r="JVW63" s="957">
        <f t="shared" ref="JVW63" si="7326">JVU63-JVW62</f>
        <v>0</v>
      </c>
      <c r="JVX63" s="957">
        <f t="shared" ref="JVX63" si="7327">JVV63-JVX62</f>
        <v>0</v>
      </c>
      <c r="JVY63" s="957">
        <f t="shared" ref="JVY63" si="7328">JVW63-JVY62</f>
        <v>0</v>
      </c>
      <c r="JVZ63" s="957">
        <f t="shared" ref="JVZ63" si="7329">JVX63-JVZ62</f>
        <v>0</v>
      </c>
      <c r="JWA63" s="957">
        <f t="shared" ref="JWA63" si="7330">JVY63-JWA62</f>
        <v>0</v>
      </c>
      <c r="JWB63" s="957">
        <f t="shared" ref="JWB63" si="7331">JVZ63-JWB62</f>
        <v>0</v>
      </c>
      <c r="JWC63" s="957">
        <f t="shared" ref="JWC63" si="7332">JWA63-JWC62</f>
        <v>0</v>
      </c>
      <c r="JWD63" s="957">
        <f t="shared" ref="JWD63" si="7333">JWB63-JWD62</f>
        <v>0</v>
      </c>
      <c r="JWE63" s="957">
        <f t="shared" ref="JWE63" si="7334">JWC63-JWE62</f>
        <v>0</v>
      </c>
      <c r="JWF63" s="957">
        <f t="shared" ref="JWF63" si="7335">JWD63-JWF62</f>
        <v>0</v>
      </c>
      <c r="JWG63" s="957">
        <f t="shared" ref="JWG63" si="7336">JWE63-JWG62</f>
        <v>0</v>
      </c>
      <c r="JWH63" s="957">
        <f t="shared" ref="JWH63" si="7337">JWF63-JWH62</f>
        <v>0</v>
      </c>
      <c r="JWI63" s="957">
        <f t="shared" ref="JWI63" si="7338">JWG63-JWI62</f>
        <v>0</v>
      </c>
      <c r="JWJ63" s="957">
        <f t="shared" ref="JWJ63" si="7339">JWH63-JWJ62</f>
        <v>0</v>
      </c>
      <c r="JWK63" s="957">
        <f t="shared" ref="JWK63" si="7340">JWI63-JWK62</f>
        <v>0</v>
      </c>
      <c r="JWL63" s="957">
        <f t="shared" ref="JWL63" si="7341">JWJ63-JWL62</f>
        <v>0</v>
      </c>
      <c r="JWM63" s="957">
        <f t="shared" ref="JWM63" si="7342">JWK63-JWM62</f>
        <v>0</v>
      </c>
      <c r="JWN63" s="957">
        <f t="shared" ref="JWN63" si="7343">JWL63-JWN62</f>
        <v>0</v>
      </c>
      <c r="JWO63" s="957">
        <f t="shared" ref="JWO63" si="7344">JWM63-JWO62</f>
        <v>0</v>
      </c>
      <c r="JWP63" s="957">
        <f t="shared" ref="JWP63" si="7345">JWN63-JWP62</f>
        <v>0</v>
      </c>
      <c r="JWQ63" s="957">
        <f t="shared" ref="JWQ63" si="7346">JWO63-JWQ62</f>
        <v>0</v>
      </c>
      <c r="JWR63" s="957">
        <f t="shared" ref="JWR63" si="7347">JWP63-JWR62</f>
        <v>0</v>
      </c>
      <c r="JWS63" s="957">
        <f t="shared" ref="JWS63" si="7348">JWQ63-JWS62</f>
        <v>0</v>
      </c>
      <c r="JWT63" s="957">
        <f t="shared" ref="JWT63" si="7349">JWR63-JWT62</f>
        <v>0</v>
      </c>
      <c r="JWU63" s="957">
        <f t="shared" ref="JWU63" si="7350">JWS63-JWU62</f>
        <v>0</v>
      </c>
      <c r="JWV63" s="957">
        <f t="shared" ref="JWV63" si="7351">JWT63-JWV62</f>
        <v>0</v>
      </c>
      <c r="JWW63" s="957">
        <f t="shared" ref="JWW63" si="7352">JWU63-JWW62</f>
        <v>0</v>
      </c>
      <c r="JWX63" s="957">
        <f t="shared" ref="JWX63" si="7353">JWV63-JWX62</f>
        <v>0</v>
      </c>
      <c r="JWY63" s="957">
        <f t="shared" ref="JWY63" si="7354">JWW63-JWY62</f>
        <v>0</v>
      </c>
      <c r="JWZ63" s="957">
        <f t="shared" ref="JWZ63" si="7355">JWX63-JWZ62</f>
        <v>0</v>
      </c>
      <c r="JXA63" s="957">
        <f t="shared" ref="JXA63" si="7356">JWY63-JXA62</f>
        <v>0</v>
      </c>
      <c r="JXB63" s="957">
        <f t="shared" ref="JXB63" si="7357">JWZ63-JXB62</f>
        <v>0</v>
      </c>
      <c r="JXC63" s="957">
        <f t="shared" ref="JXC63" si="7358">JXA63-JXC62</f>
        <v>0</v>
      </c>
      <c r="JXD63" s="957">
        <f t="shared" ref="JXD63" si="7359">JXB63-JXD62</f>
        <v>0</v>
      </c>
      <c r="JXE63" s="957">
        <f t="shared" ref="JXE63" si="7360">JXC63-JXE62</f>
        <v>0</v>
      </c>
      <c r="JXF63" s="957">
        <f t="shared" ref="JXF63" si="7361">JXD63-JXF62</f>
        <v>0</v>
      </c>
      <c r="JXG63" s="957">
        <f t="shared" ref="JXG63" si="7362">JXE63-JXG62</f>
        <v>0</v>
      </c>
      <c r="JXH63" s="957">
        <f t="shared" ref="JXH63" si="7363">JXF63-JXH62</f>
        <v>0</v>
      </c>
      <c r="JXI63" s="957">
        <f t="shared" ref="JXI63" si="7364">JXG63-JXI62</f>
        <v>0</v>
      </c>
      <c r="JXJ63" s="957">
        <f t="shared" ref="JXJ63" si="7365">JXH63-JXJ62</f>
        <v>0</v>
      </c>
      <c r="JXK63" s="957">
        <f t="shared" ref="JXK63" si="7366">JXI63-JXK62</f>
        <v>0</v>
      </c>
      <c r="JXL63" s="957">
        <f t="shared" ref="JXL63" si="7367">JXJ63-JXL62</f>
        <v>0</v>
      </c>
      <c r="JXM63" s="957">
        <f t="shared" ref="JXM63" si="7368">JXK63-JXM62</f>
        <v>0</v>
      </c>
      <c r="JXN63" s="957">
        <f t="shared" ref="JXN63" si="7369">JXL63-JXN62</f>
        <v>0</v>
      </c>
      <c r="JXO63" s="957">
        <f t="shared" ref="JXO63" si="7370">JXM63-JXO62</f>
        <v>0</v>
      </c>
      <c r="JXP63" s="957">
        <f t="shared" ref="JXP63" si="7371">JXN63-JXP62</f>
        <v>0</v>
      </c>
      <c r="JXQ63" s="957">
        <f t="shared" ref="JXQ63" si="7372">JXO63-JXQ62</f>
        <v>0</v>
      </c>
      <c r="JXR63" s="957">
        <f t="shared" ref="JXR63" si="7373">JXP63-JXR62</f>
        <v>0</v>
      </c>
      <c r="JXS63" s="957">
        <f t="shared" ref="JXS63" si="7374">JXQ63-JXS62</f>
        <v>0</v>
      </c>
      <c r="JXT63" s="957">
        <f t="shared" ref="JXT63" si="7375">JXR63-JXT62</f>
        <v>0</v>
      </c>
      <c r="JXU63" s="957">
        <f t="shared" ref="JXU63" si="7376">JXS63-JXU62</f>
        <v>0</v>
      </c>
      <c r="JXV63" s="957">
        <f t="shared" ref="JXV63" si="7377">JXT63-JXV62</f>
        <v>0</v>
      </c>
      <c r="JXW63" s="957">
        <f t="shared" ref="JXW63" si="7378">JXU63-JXW62</f>
        <v>0</v>
      </c>
      <c r="JXX63" s="957">
        <f t="shared" ref="JXX63" si="7379">JXV63-JXX62</f>
        <v>0</v>
      </c>
      <c r="JXY63" s="957">
        <f t="shared" ref="JXY63" si="7380">JXW63-JXY62</f>
        <v>0</v>
      </c>
      <c r="JXZ63" s="957">
        <f t="shared" ref="JXZ63" si="7381">JXX63-JXZ62</f>
        <v>0</v>
      </c>
      <c r="JYA63" s="957">
        <f t="shared" ref="JYA63" si="7382">JXY63-JYA62</f>
        <v>0</v>
      </c>
      <c r="JYB63" s="957">
        <f t="shared" ref="JYB63" si="7383">JXZ63-JYB62</f>
        <v>0</v>
      </c>
      <c r="JYC63" s="957">
        <f t="shared" ref="JYC63" si="7384">JYA63-JYC62</f>
        <v>0</v>
      </c>
      <c r="JYD63" s="957">
        <f t="shared" ref="JYD63" si="7385">JYB63-JYD62</f>
        <v>0</v>
      </c>
      <c r="JYE63" s="957">
        <f t="shared" ref="JYE63" si="7386">JYC63-JYE62</f>
        <v>0</v>
      </c>
      <c r="JYF63" s="957">
        <f t="shared" ref="JYF63" si="7387">JYD63-JYF62</f>
        <v>0</v>
      </c>
      <c r="JYG63" s="957">
        <f t="shared" ref="JYG63" si="7388">JYE63-JYG62</f>
        <v>0</v>
      </c>
      <c r="JYH63" s="957">
        <f t="shared" ref="JYH63" si="7389">JYF63-JYH62</f>
        <v>0</v>
      </c>
      <c r="JYI63" s="957">
        <f t="shared" ref="JYI63" si="7390">JYG63-JYI62</f>
        <v>0</v>
      </c>
      <c r="JYJ63" s="957">
        <f t="shared" ref="JYJ63" si="7391">JYH63-JYJ62</f>
        <v>0</v>
      </c>
      <c r="JYK63" s="957">
        <f t="shared" ref="JYK63" si="7392">JYI63-JYK62</f>
        <v>0</v>
      </c>
      <c r="JYL63" s="957">
        <f t="shared" ref="JYL63" si="7393">JYJ63-JYL62</f>
        <v>0</v>
      </c>
      <c r="JYM63" s="957">
        <f t="shared" ref="JYM63" si="7394">JYK63-JYM62</f>
        <v>0</v>
      </c>
      <c r="JYN63" s="957">
        <f t="shared" ref="JYN63" si="7395">JYL63-JYN62</f>
        <v>0</v>
      </c>
      <c r="JYO63" s="957">
        <f t="shared" ref="JYO63" si="7396">JYM63-JYO62</f>
        <v>0</v>
      </c>
      <c r="JYP63" s="957">
        <f t="shared" ref="JYP63" si="7397">JYN63-JYP62</f>
        <v>0</v>
      </c>
      <c r="JYQ63" s="957">
        <f t="shared" ref="JYQ63" si="7398">JYO63-JYQ62</f>
        <v>0</v>
      </c>
      <c r="JYR63" s="957">
        <f t="shared" ref="JYR63" si="7399">JYP63-JYR62</f>
        <v>0</v>
      </c>
      <c r="JYS63" s="957">
        <f t="shared" ref="JYS63" si="7400">JYQ63-JYS62</f>
        <v>0</v>
      </c>
      <c r="JYT63" s="957">
        <f t="shared" ref="JYT63" si="7401">JYR63-JYT62</f>
        <v>0</v>
      </c>
      <c r="JYU63" s="957">
        <f t="shared" ref="JYU63" si="7402">JYS63-JYU62</f>
        <v>0</v>
      </c>
      <c r="JYV63" s="957">
        <f t="shared" ref="JYV63" si="7403">JYT63-JYV62</f>
        <v>0</v>
      </c>
      <c r="JYW63" s="957">
        <f t="shared" ref="JYW63" si="7404">JYU63-JYW62</f>
        <v>0</v>
      </c>
      <c r="JYX63" s="957">
        <f t="shared" ref="JYX63" si="7405">JYV63-JYX62</f>
        <v>0</v>
      </c>
      <c r="JYY63" s="957">
        <f t="shared" ref="JYY63" si="7406">JYW63-JYY62</f>
        <v>0</v>
      </c>
      <c r="JYZ63" s="957">
        <f t="shared" ref="JYZ63" si="7407">JYX63-JYZ62</f>
        <v>0</v>
      </c>
      <c r="JZA63" s="957">
        <f t="shared" ref="JZA63" si="7408">JYY63-JZA62</f>
        <v>0</v>
      </c>
      <c r="JZB63" s="957">
        <f t="shared" ref="JZB63" si="7409">JYZ63-JZB62</f>
        <v>0</v>
      </c>
      <c r="JZC63" s="957">
        <f t="shared" ref="JZC63" si="7410">JZA63-JZC62</f>
        <v>0</v>
      </c>
      <c r="JZD63" s="957">
        <f t="shared" ref="JZD63" si="7411">JZB63-JZD62</f>
        <v>0</v>
      </c>
      <c r="JZE63" s="957">
        <f t="shared" ref="JZE63" si="7412">JZC63-JZE62</f>
        <v>0</v>
      </c>
      <c r="JZF63" s="957">
        <f t="shared" ref="JZF63" si="7413">JZD63-JZF62</f>
        <v>0</v>
      </c>
      <c r="JZG63" s="957">
        <f t="shared" ref="JZG63" si="7414">JZE63-JZG62</f>
        <v>0</v>
      </c>
      <c r="JZH63" s="957">
        <f t="shared" ref="JZH63" si="7415">JZF63-JZH62</f>
        <v>0</v>
      </c>
      <c r="JZI63" s="957">
        <f t="shared" ref="JZI63" si="7416">JZG63-JZI62</f>
        <v>0</v>
      </c>
      <c r="JZJ63" s="957">
        <f t="shared" ref="JZJ63" si="7417">JZH63-JZJ62</f>
        <v>0</v>
      </c>
      <c r="JZK63" s="957">
        <f t="shared" ref="JZK63" si="7418">JZI63-JZK62</f>
        <v>0</v>
      </c>
      <c r="JZL63" s="957">
        <f t="shared" ref="JZL63" si="7419">JZJ63-JZL62</f>
        <v>0</v>
      </c>
      <c r="JZM63" s="957">
        <f t="shared" ref="JZM63" si="7420">JZK63-JZM62</f>
        <v>0</v>
      </c>
      <c r="JZN63" s="957">
        <f t="shared" ref="JZN63" si="7421">JZL63-JZN62</f>
        <v>0</v>
      </c>
      <c r="JZO63" s="957">
        <f t="shared" ref="JZO63" si="7422">JZM63-JZO62</f>
        <v>0</v>
      </c>
      <c r="JZP63" s="957">
        <f t="shared" ref="JZP63" si="7423">JZN63-JZP62</f>
        <v>0</v>
      </c>
      <c r="JZQ63" s="957">
        <f t="shared" ref="JZQ63" si="7424">JZO63-JZQ62</f>
        <v>0</v>
      </c>
      <c r="JZR63" s="957">
        <f t="shared" ref="JZR63" si="7425">JZP63-JZR62</f>
        <v>0</v>
      </c>
      <c r="JZS63" s="957">
        <f t="shared" ref="JZS63" si="7426">JZQ63-JZS62</f>
        <v>0</v>
      </c>
      <c r="JZT63" s="957">
        <f t="shared" ref="JZT63" si="7427">JZR63-JZT62</f>
        <v>0</v>
      </c>
      <c r="JZU63" s="957">
        <f t="shared" ref="JZU63" si="7428">JZS63-JZU62</f>
        <v>0</v>
      </c>
      <c r="JZV63" s="957">
        <f t="shared" ref="JZV63" si="7429">JZT63-JZV62</f>
        <v>0</v>
      </c>
      <c r="JZW63" s="957">
        <f t="shared" ref="JZW63" si="7430">JZU63-JZW62</f>
        <v>0</v>
      </c>
      <c r="JZX63" s="957">
        <f t="shared" ref="JZX63" si="7431">JZV63-JZX62</f>
        <v>0</v>
      </c>
      <c r="JZY63" s="957">
        <f t="shared" ref="JZY63" si="7432">JZW63-JZY62</f>
        <v>0</v>
      </c>
      <c r="JZZ63" s="957">
        <f t="shared" ref="JZZ63" si="7433">JZX63-JZZ62</f>
        <v>0</v>
      </c>
      <c r="KAA63" s="957">
        <f t="shared" ref="KAA63" si="7434">JZY63-KAA62</f>
        <v>0</v>
      </c>
      <c r="KAB63" s="957">
        <f t="shared" ref="KAB63" si="7435">JZZ63-KAB62</f>
        <v>0</v>
      </c>
      <c r="KAC63" s="957">
        <f t="shared" ref="KAC63" si="7436">KAA63-KAC62</f>
        <v>0</v>
      </c>
      <c r="KAD63" s="957">
        <f t="shared" ref="KAD63" si="7437">KAB63-KAD62</f>
        <v>0</v>
      </c>
      <c r="KAE63" s="957">
        <f t="shared" ref="KAE63" si="7438">KAC63-KAE62</f>
        <v>0</v>
      </c>
      <c r="KAF63" s="957">
        <f t="shared" ref="KAF63" si="7439">KAD63-KAF62</f>
        <v>0</v>
      </c>
      <c r="KAG63" s="957">
        <f t="shared" ref="KAG63" si="7440">KAE63-KAG62</f>
        <v>0</v>
      </c>
      <c r="KAH63" s="957">
        <f t="shared" ref="KAH63" si="7441">KAF63-KAH62</f>
        <v>0</v>
      </c>
      <c r="KAI63" s="957">
        <f t="shared" ref="KAI63" si="7442">KAG63-KAI62</f>
        <v>0</v>
      </c>
      <c r="KAJ63" s="957">
        <f t="shared" ref="KAJ63" si="7443">KAH63-KAJ62</f>
        <v>0</v>
      </c>
      <c r="KAK63" s="957">
        <f t="shared" ref="KAK63" si="7444">KAI63-KAK62</f>
        <v>0</v>
      </c>
      <c r="KAL63" s="957">
        <f t="shared" ref="KAL63" si="7445">KAJ63-KAL62</f>
        <v>0</v>
      </c>
      <c r="KAM63" s="957">
        <f t="shared" ref="KAM63" si="7446">KAK63-KAM62</f>
        <v>0</v>
      </c>
      <c r="KAN63" s="957">
        <f t="shared" ref="KAN63" si="7447">KAL63-KAN62</f>
        <v>0</v>
      </c>
      <c r="KAO63" s="957">
        <f t="shared" ref="KAO63" si="7448">KAM63-KAO62</f>
        <v>0</v>
      </c>
      <c r="KAP63" s="957">
        <f t="shared" ref="KAP63" si="7449">KAN63-KAP62</f>
        <v>0</v>
      </c>
      <c r="KAQ63" s="957">
        <f t="shared" ref="KAQ63" si="7450">KAO63-KAQ62</f>
        <v>0</v>
      </c>
      <c r="KAR63" s="957">
        <f t="shared" ref="KAR63" si="7451">KAP63-KAR62</f>
        <v>0</v>
      </c>
      <c r="KAS63" s="957">
        <f t="shared" ref="KAS63" si="7452">KAQ63-KAS62</f>
        <v>0</v>
      </c>
      <c r="KAT63" s="957">
        <f t="shared" ref="KAT63" si="7453">KAR63-KAT62</f>
        <v>0</v>
      </c>
      <c r="KAU63" s="957">
        <f t="shared" ref="KAU63" si="7454">KAS63-KAU62</f>
        <v>0</v>
      </c>
      <c r="KAV63" s="957">
        <f t="shared" ref="KAV63" si="7455">KAT63-KAV62</f>
        <v>0</v>
      </c>
      <c r="KAW63" s="957">
        <f t="shared" ref="KAW63" si="7456">KAU63-KAW62</f>
        <v>0</v>
      </c>
      <c r="KAX63" s="957">
        <f t="shared" ref="KAX63" si="7457">KAV63-KAX62</f>
        <v>0</v>
      </c>
      <c r="KAY63" s="957">
        <f t="shared" ref="KAY63" si="7458">KAW63-KAY62</f>
        <v>0</v>
      </c>
      <c r="KAZ63" s="957">
        <f t="shared" ref="KAZ63" si="7459">KAX63-KAZ62</f>
        <v>0</v>
      </c>
      <c r="KBA63" s="957">
        <f t="shared" ref="KBA63" si="7460">KAY63-KBA62</f>
        <v>0</v>
      </c>
      <c r="KBB63" s="957">
        <f t="shared" ref="KBB63" si="7461">KAZ63-KBB62</f>
        <v>0</v>
      </c>
      <c r="KBC63" s="957">
        <f t="shared" ref="KBC63" si="7462">KBA63-KBC62</f>
        <v>0</v>
      </c>
      <c r="KBD63" s="957">
        <f t="shared" ref="KBD63" si="7463">KBB63-KBD62</f>
        <v>0</v>
      </c>
      <c r="KBE63" s="957">
        <f t="shared" ref="KBE63" si="7464">KBC63-KBE62</f>
        <v>0</v>
      </c>
      <c r="KBF63" s="957">
        <f t="shared" ref="KBF63" si="7465">KBD63-KBF62</f>
        <v>0</v>
      </c>
      <c r="KBG63" s="957">
        <f t="shared" ref="KBG63" si="7466">KBE63-KBG62</f>
        <v>0</v>
      </c>
      <c r="KBH63" s="957">
        <f t="shared" ref="KBH63" si="7467">KBF63-KBH62</f>
        <v>0</v>
      </c>
      <c r="KBI63" s="957">
        <f t="shared" ref="KBI63" si="7468">KBG63-KBI62</f>
        <v>0</v>
      </c>
      <c r="KBJ63" s="957">
        <f t="shared" ref="KBJ63" si="7469">KBH63-KBJ62</f>
        <v>0</v>
      </c>
      <c r="KBK63" s="957">
        <f t="shared" ref="KBK63" si="7470">KBI63-KBK62</f>
        <v>0</v>
      </c>
      <c r="KBL63" s="957">
        <f t="shared" ref="KBL63" si="7471">KBJ63-KBL62</f>
        <v>0</v>
      </c>
      <c r="KBM63" s="957">
        <f t="shared" ref="KBM63" si="7472">KBK63-KBM62</f>
        <v>0</v>
      </c>
      <c r="KBN63" s="957">
        <f t="shared" ref="KBN63" si="7473">KBL63-KBN62</f>
        <v>0</v>
      </c>
      <c r="KBO63" s="957">
        <f t="shared" ref="KBO63" si="7474">KBM63-KBO62</f>
        <v>0</v>
      </c>
      <c r="KBP63" s="957">
        <f t="shared" ref="KBP63" si="7475">KBN63-KBP62</f>
        <v>0</v>
      </c>
      <c r="KBQ63" s="957">
        <f t="shared" ref="KBQ63" si="7476">KBO63-KBQ62</f>
        <v>0</v>
      </c>
      <c r="KBR63" s="957">
        <f t="shared" ref="KBR63" si="7477">KBP63-KBR62</f>
        <v>0</v>
      </c>
      <c r="KBS63" s="957">
        <f t="shared" ref="KBS63" si="7478">KBQ63-KBS62</f>
        <v>0</v>
      </c>
      <c r="KBT63" s="957">
        <f t="shared" ref="KBT63" si="7479">KBR63-KBT62</f>
        <v>0</v>
      </c>
      <c r="KBU63" s="957">
        <f t="shared" ref="KBU63" si="7480">KBS63-KBU62</f>
        <v>0</v>
      </c>
      <c r="KBV63" s="957">
        <f t="shared" ref="KBV63" si="7481">KBT63-KBV62</f>
        <v>0</v>
      </c>
      <c r="KBW63" s="957">
        <f t="shared" ref="KBW63" si="7482">KBU63-KBW62</f>
        <v>0</v>
      </c>
      <c r="KBX63" s="957">
        <f t="shared" ref="KBX63" si="7483">KBV63-KBX62</f>
        <v>0</v>
      </c>
      <c r="KBY63" s="957">
        <f t="shared" ref="KBY63" si="7484">KBW63-KBY62</f>
        <v>0</v>
      </c>
      <c r="KBZ63" s="957">
        <f t="shared" ref="KBZ63" si="7485">KBX63-KBZ62</f>
        <v>0</v>
      </c>
      <c r="KCA63" s="957">
        <f t="shared" ref="KCA63" si="7486">KBY63-KCA62</f>
        <v>0</v>
      </c>
      <c r="KCB63" s="957">
        <f t="shared" ref="KCB63" si="7487">KBZ63-KCB62</f>
        <v>0</v>
      </c>
      <c r="KCC63" s="957">
        <f t="shared" ref="KCC63" si="7488">KCA63-KCC62</f>
        <v>0</v>
      </c>
      <c r="KCD63" s="957">
        <f t="shared" ref="KCD63" si="7489">KCB63-KCD62</f>
        <v>0</v>
      </c>
      <c r="KCE63" s="957">
        <f t="shared" ref="KCE63" si="7490">KCC63-KCE62</f>
        <v>0</v>
      </c>
      <c r="KCF63" s="957">
        <f t="shared" ref="KCF63" si="7491">KCD63-KCF62</f>
        <v>0</v>
      </c>
      <c r="KCG63" s="957">
        <f t="shared" ref="KCG63" si="7492">KCE63-KCG62</f>
        <v>0</v>
      </c>
      <c r="KCH63" s="957">
        <f t="shared" ref="KCH63" si="7493">KCF63-KCH62</f>
        <v>0</v>
      </c>
      <c r="KCI63" s="957">
        <f t="shared" ref="KCI63" si="7494">KCG63-KCI62</f>
        <v>0</v>
      </c>
      <c r="KCJ63" s="957">
        <f t="shared" ref="KCJ63" si="7495">KCH63-KCJ62</f>
        <v>0</v>
      </c>
      <c r="KCK63" s="957">
        <f t="shared" ref="KCK63" si="7496">KCI63-KCK62</f>
        <v>0</v>
      </c>
      <c r="KCL63" s="957">
        <f t="shared" ref="KCL63" si="7497">KCJ63-KCL62</f>
        <v>0</v>
      </c>
      <c r="KCM63" s="957">
        <f t="shared" ref="KCM63" si="7498">KCK63-KCM62</f>
        <v>0</v>
      </c>
      <c r="KCN63" s="957">
        <f t="shared" ref="KCN63" si="7499">KCL63-KCN62</f>
        <v>0</v>
      </c>
      <c r="KCO63" s="957">
        <f t="shared" ref="KCO63" si="7500">KCM63-KCO62</f>
        <v>0</v>
      </c>
      <c r="KCP63" s="957">
        <f t="shared" ref="KCP63" si="7501">KCN63-KCP62</f>
        <v>0</v>
      </c>
      <c r="KCQ63" s="957">
        <f t="shared" ref="KCQ63" si="7502">KCO63-KCQ62</f>
        <v>0</v>
      </c>
      <c r="KCR63" s="957">
        <f t="shared" ref="KCR63" si="7503">KCP63-KCR62</f>
        <v>0</v>
      </c>
      <c r="KCS63" s="957">
        <f t="shared" ref="KCS63" si="7504">KCQ63-KCS62</f>
        <v>0</v>
      </c>
      <c r="KCT63" s="957">
        <f t="shared" ref="KCT63" si="7505">KCR63-KCT62</f>
        <v>0</v>
      </c>
      <c r="KCU63" s="957">
        <f t="shared" ref="KCU63" si="7506">KCS63-KCU62</f>
        <v>0</v>
      </c>
      <c r="KCV63" s="957">
        <f t="shared" ref="KCV63" si="7507">KCT63-KCV62</f>
        <v>0</v>
      </c>
      <c r="KCW63" s="957">
        <f t="shared" ref="KCW63" si="7508">KCU63-KCW62</f>
        <v>0</v>
      </c>
      <c r="KCX63" s="957">
        <f t="shared" ref="KCX63" si="7509">KCV63-KCX62</f>
        <v>0</v>
      </c>
      <c r="KCY63" s="957">
        <f t="shared" ref="KCY63" si="7510">KCW63-KCY62</f>
        <v>0</v>
      </c>
      <c r="KCZ63" s="957">
        <f t="shared" ref="KCZ63" si="7511">KCX63-KCZ62</f>
        <v>0</v>
      </c>
      <c r="KDA63" s="957">
        <f t="shared" ref="KDA63" si="7512">KCY63-KDA62</f>
        <v>0</v>
      </c>
      <c r="KDB63" s="957">
        <f t="shared" ref="KDB63" si="7513">KCZ63-KDB62</f>
        <v>0</v>
      </c>
      <c r="KDC63" s="957">
        <f t="shared" ref="KDC63" si="7514">KDA63-KDC62</f>
        <v>0</v>
      </c>
      <c r="KDD63" s="957">
        <f t="shared" ref="KDD63" si="7515">KDB63-KDD62</f>
        <v>0</v>
      </c>
      <c r="KDE63" s="957">
        <f t="shared" ref="KDE63" si="7516">KDC63-KDE62</f>
        <v>0</v>
      </c>
      <c r="KDF63" s="957">
        <f t="shared" ref="KDF63" si="7517">KDD63-KDF62</f>
        <v>0</v>
      </c>
      <c r="KDG63" s="957">
        <f t="shared" ref="KDG63" si="7518">KDE63-KDG62</f>
        <v>0</v>
      </c>
      <c r="KDH63" s="957">
        <f t="shared" ref="KDH63" si="7519">KDF63-KDH62</f>
        <v>0</v>
      </c>
      <c r="KDI63" s="957">
        <f t="shared" ref="KDI63" si="7520">KDG63-KDI62</f>
        <v>0</v>
      </c>
      <c r="KDJ63" s="957">
        <f t="shared" ref="KDJ63" si="7521">KDH63-KDJ62</f>
        <v>0</v>
      </c>
      <c r="KDK63" s="957">
        <f t="shared" ref="KDK63" si="7522">KDI63-KDK62</f>
        <v>0</v>
      </c>
      <c r="KDL63" s="957">
        <f t="shared" ref="KDL63" si="7523">KDJ63-KDL62</f>
        <v>0</v>
      </c>
      <c r="KDM63" s="957">
        <f t="shared" ref="KDM63" si="7524">KDK63-KDM62</f>
        <v>0</v>
      </c>
      <c r="KDN63" s="957">
        <f t="shared" ref="KDN63" si="7525">KDL63-KDN62</f>
        <v>0</v>
      </c>
      <c r="KDO63" s="957">
        <f t="shared" ref="KDO63" si="7526">KDM63-KDO62</f>
        <v>0</v>
      </c>
      <c r="KDP63" s="957">
        <f t="shared" ref="KDP63" si="7527">KDN63-KDP62</f>
        <v>0</v>
      </c>
      <c r="KDQ63" s="957">
        <f t="shared" ref="KDQ63" si="7528">KDO63-KDQ62</f>
        <v>0</v>
      </c>
      <c r="KDR63" s="957">
        <f t="shared" ref="KDR63" si="7529">KDP63-KDR62</f>
        <v>0</v>
      </c>
      <c r="KDS63" s="957">
        <f t="shared" ref="KDS63" si="7530">KDQ63-KDS62</f>
        <v>0</v>
      </c>
      <c r="KDT63" s="957">
        <f t="shared" ref="KDT63" si="7531">KDR63-KDT62</f>
        <v>0</v>
      </c>
      <c r="KDU63" s="957">
        <f t="shared" ref="KDU63" si="7532">KDS63-KDU62</f>
        <v>0</v>
      </c>
      <c r="KDV63" s="957">
        <f t="shared" ref="KDV63" si="7533">KDT63-KDV62</f>
        <v>0</v>
      </c>
      <c r="KDW63" s="957">
        <f t="shared" ref="KDW63" si="7534">KDU63-KDW62</f>
        <v>0</v>
      </c>
      <c r="KDX63" s="957">
        <f t="shared" ref="KDX63" si="7535">KDV63-KDX62</f>
        <v>0</v>
      </c>
      <c r="KDY63" s="957">
        <f t="shared" ref="KDY63" si="7536">KDW63-KDY62</f>
        <v>0</v>
      </c>
      <c r="KDZ63" s="957">
        <f t="shared" ref="KDZ63" si="7537">KDX63-KDZ62</f>
        <v>0</v>
      </c>
      <c r="KEA63" s="957">
        <f t="shared" ref="KEA63" si="7538">KDY63-KEA62</f>
        <v>0</v>
      </c>
      <c r="KEB63" s="957">
        <f t="shared" ref="KEB63" si="7539">KDZ63-KEB62</f>
        <v>0</v>
      </c>
      <c r="KEC63" s="957">
        <f t="shared" ref="KEC63" si="7540">KEA63-KEC62</f>
        <v>0</v>
      </c>
      <c r="KED63" s="957">
        <f t="shared" ref="KED63" si="7541">KEB63-KED62</f>
        <v>0</v>
      </c>
      <c r="KEE63" s="957">
        <f t="shared" ref="KEE63" si="7542">KEC63-KEE62</f>
        <v>0</v>
      </c>
      <c r="KEF63" s="957">
        <f t="shared" ref="KEF63" si="7543">KED63-KEF62</f>
        <v>0</v>
      </c>
      <c r="KEG63" s="957">
        <f t="shared" ref="KEG63" si="7544">KEE63-KEG62</f>
        <v>0</v>
      </c>
      <c r="KEH63" s="957">
        <f t="shared" ref="KEH63" si="7545">KEF63-KEH62</f>
        <v>0</v>
      </c>
      <c r="KEI63" s="957">
        <f t="shared" ref="KEI63" si="7546">KEG63-KEI62</f>
        <v>0</v>
      </c>
      <c r="KEJ63" s="957">
        <f t="shared" ref="KEJ63" si="7547">KEH63-KEJ62</f>
        <v>0</v>
      </c>
      <c r="KEK63" s="957">
        <f t="shared" ref="KEK63" si="7548">KEI63-KEK62</f>
        <v>0</v>
      </c>
      <c r="KEL63" s="957">
        <f t="shared" ref="KEL63" si="7549">KEJ63-KEL62</f>
        <v>0</v>
      </c>
      <c r="KEM63" s="957">
        <f t="shared" ref="KEM63" si="7550">KEK63-KEM62</f>
        <v>0</v>
      </c>
      <c r="KEN63" s="957">
        <f t="shared" ref="KEN63" si="7551">KEL63-KEN62</f>
        <v>0</v>
      </c>
      <c r="KEO63" s="957">
        <f t="shared" ref="KEO63" si="7552">KEM63-KEO62</f>
        <v>0</v>
      </c>
      <c r="KEP63" s="957">
        <f t="shared" ref="KEP63" si="7553">KEN63-KEP62</f>
        <v>0</v>
      </c>
      <c r="KEQ63" s="957">
        <f t="shared" ref="KEQ63" si="7554">KEO63-KEQ62</f>
        <v>0</v>
      </c>
      <c r="KER63" s="957">
        <f t="shared" ref="KER63" si="7555">KEP63-KER62</f>
        <v>0</v>
      </c>
      <c r="KES63" s="957">
        <f t="shared" ref="KES63" si="7556">KEQ63-KES62</f>
        <v>0</v>
      </c>
      <c r="KET63" s="957">
        <f t="shared" ref="KET63" si="7557">KER63-KET62</f>
        <v>0</v>
      </c>
      <c r="KEU63" s="957">
        <f t="shared" ref="KEU63" si="7558">KES63-KEU62</f>
        <v>0</v>
      </c>
      <c r="KEV63" s="957">
        <f t="shared" ref="KEV63" si="7559">KET63-KEV62</f>
        <v>0</v>
      </c>
      <c r="KEW63" s="957">
        <f t="shared" ref="KEW63" si="7560">KEU63-KEW62</f>
        <v>0</v>
      </c>
      <c r="KEX63" s="957">
        <f t="shared" ref="KEX63" si="7561">KEV63-KEX62</f>
        <v>0</v>
      </c>
      <c r="KEY63" s="957">
        <f t="shared" ref="KEY63" si="7562">KEW63-KEY62</f>
        <v>0</v>
      </c>
      <c r="KEZ63" s="957">
        <f t="shared" ref="KEZ63" si="7563">KEX63-KEZ62</f>
        <v>0</v>
      </c>
      <c r="KFA63" s="957">
        <f t="shared" ref="KFA63" si="7564">KEY63-KFA62</f>
        <v>0</v>
      </c>
      <c r="KFB63" s="957">
        <f t="shared" ref="KFB63" si="7565">KEZ63-KFB62</f>
        <v>0</v>
      </c>
      <c r="KFC63" s="957">
        <f t="shared" ref="KFC63" si="7566">KFA63-KFC62</f>
        <v>0</v>
      </c>
      <c r="KFD63" s="957">
        <f t="shared" ref="KFD63" si="7567">KFB63-KFD62</f>
        <v>0</v>
      </c>
      <c r="KFE63" s="957">
        <f t="shared" ref="KFE63" si="7568">KFC63-KFE62</f>
        <v>0</v>
      </c>
      <c r="KFF63" s="957">
        <f t="shared" ref="KFF63" si="7569">KFD63-KFF62</f>
        <v>0</v>
      </c>
      <c r="KFG63" s="957">
        <f t="shared" ref="KFG63" si="7570">KFE63-KFG62</f>
        <v>0</v>
      </c>
      <c r="KFH63" s="957">
        <f t="shared" ref="KFH63" si="7571">KFF63-KFH62</f>
        <v>0</v>
      </c>
      <c r="KFI63" s="957">
        <f t="shared" ref="KFI63" si="7572">KFG63-KFI62</f>
        <v>0</v>
      </c>
      <c r="KFJ63" s="957">
        <f t="shared" ref="KFJ63" si="7573">KFH63-KFJ62</f>
        <v>0</v>
      </c>
      <c r="KFK63" s="957">
        <f t="shared" ref="KFK63" si="7574">KFI63-KFK62</f>
        <v>0</v>
      </c>
      <c r="KFL63" s="957">
        <f t="shared" ref="KFL63" si="7575">KFJ63-KFL62</f>
        <v>0</v>
      </c>
      <c r="KFM63" s="957">
        <f t="shared" ref="KFM63" si="7576">KFK63-KFM62</f>
        <v>0</v>
      </c>
      <c r="KFN63" s="957">
        <f t="shared" ref="KFN63" si="7577">KFL63-KFN62</f>
        <v>0</v>
      </c>
      <c r="KFO63" s="957">
        <f t="shared" ref="KFO63" si="7578">KFM63-KFO62</f>
        <v>0</v>
      </c>
      <c r="KFP63" s="957">
        <f t="shared" ref="KFP63" si="7579">KFN63-KFP62</f>
        <v>0</v>
      </c>
      <c r="KFQ63" s="957">
        <f t="shared" ref="KFQ63" si="7580">KFO63-KFQ62</f>
        <v>0</v>
      </c>
      <c r="KFR63" s="957">
        <f t="shared" ref="KFR63" si="7581">KFP63-KFR62</f>
        <v>0</v>
      </c>
      <c r="KFS63" s="957">
        <f t="shared" ref="KFS63" si="7582">KFQ63-KFS62</f>
        <v>0</v>
      </c>
      <c r="KFT63" s="957">
        <f t="shared" ref="KFT63" si="7583">KFR63-KFT62</f>
        <v>0</v>
      </c>
      <c r="KFU63" s="957">
        <f t="shared" ref="KFU63" si="7584">KFS63-KFU62</f>
        <v>0</v>
      </c>
      <c r="KFV63" s="957">
        <f t="shared" ref="KFV63" si="7585">KFT63-KFV62</f>
        <v>0</v>
      </c>
      <c r="KFW63" s="957">
        <f t="shared" ref="KFW63" si="7586">KFU63-KFW62</f>
        <v>0</v>
      </c>
      <c r="KFX63" s="957">
        <f t="shared" ref="KFX63" si="7587">KFV63-KFX62</f>
        <v>0</v>
      </c>
      <c r="KFY63" s="957">
        <f t="shared" ref="KFY63" si="7588">KFW63-KFY62</f>
        <v>0</v>
      </c>
      <c r="KFZ63" s="957">
        <f t="shared" ref="KFZ63" si="7589">KFX63-KFZ62</f>
        <v>0</v>
      </c>
      <c r="KGA63" s="957">
        <f t="shared" ref="KGA63" si="7590">KFY63-KGA62</f>
        <v>0</v>
      </c>
      <c r="KGB63" s="957">
        <f t="shared" ref="KGB63" si="7591">KFZ63-KGB62</f>
        <v>0</v>
      </c>
      <c r="KGC63" s="957">
        <f t="shared" ref="KGC63" si="7592">KGA63-KGC62</f>
        <v>0</v>
      </c>
      <c r="KGD63" s="957">
        <f t="shared" ref="KGD63" si="7593">KGB63-KGD62</f>
        <v>0</v>
      </c>
      <c r="KGE63" s="957">
        <f t="shared" ref="KGE63" si="7594">KGC63-KGE62</f>
        <v>0</v>
      </c>
      <c r="KGF63" s="957">
        <f t="shared" ref="KGF63" si="7595">KGD63-KGF62</f>
        <v>0</v>
      </c>
      <c r="KGG63" s="957">
        <f t="shared" ref="KGG63" si="7596">KGE63-KGG62</f>
        <v>0</v>
      </c>
      <c r="KGH63" s="957">
        <f t="shared" ref="KGH63" si="7597">KGF63-KGH62</f>
        <v>0</v>
      </c>
      <c r="KGI63" s="957">
        <f t="shared" ref="KGI63" si="7598">KGG63-KGI62</f>
        <v>0</v>
      </c>
      <c r="KGJ63" s="957">
        <f t="shared" ref="KGJ63" si="7599">KGH63-KGJ62</f>
        <v>0</v>
      </c>
      <c r="KGK63" s="957">
        <f t="shared" ref="KGK63" si="7600">KGI63-KGK62</f>
        <v>0</v>
      </c>
      <c r="KGL63" s="957">
        <f t="shared" ref="KGL63" si="7601">KGJ63-KGL62</f>
        <v>0</v>
      </c>
      <c r="KGM63" s="957">
        <f t="shared" ref="KGM63" si="7602">KGK63-KGM62</f>
        <v>0</v>
      </c>
      <c r="KGN63" s="957">
        <f t="shared" ref="KGN63" si="7603">KGL63-KGN62</f>
        <v>0</v>
      </c>
      <c r="KGO63" s="957">
        <f t="shared" ref="KGO63" si="7604">KGM63-KGO62</f>
        <v>0</v>
      </c>
      <c r="KGP63" s="957">
        <f t="shared" ref="KGP63" si="7605">KGN63-KGP62</f>
        <v>0</v>
      </c>
      <c r="KGQ63" s="957">
        <f t="shared" ref="KGQ63" si="7606">KGO63-KGQ62</f>
        <v>0</v>
      </c>
      <c r="KGR63" s="957">
        <f t="shared" ref="KGR63" si="7607">KGP63-KGR62</f>
        <v>0</v>
      </c>
      <c r="KGS63" s="957">
        <f t="shared" ref="KGS63" si="7608">KGQ63-KGS62</f>
        <v>0</v>
      </c>
      <c r="KGT63" s="957">
        <f t="shared" ref="KGT63" si="7609">KGR63-KGT62</f>
        <v>0</v>
      </c>
      <c r="KGU63" s="957">
        <f t="shared" ref="KGU63" si="7610">KGS63-KGU62</f>
        <v>0</v>
      </c>
      <c r="KGV63" s="957">
        <f t="shared" ref="KGV63" si="7611">KGT63-KGV62</f>
        <v>0</v>
      </c>
      <c r="KGW63" s="957">
        <f t="shared" ref="KGW63" si="7612">KGU63-KGW62</f>
        <v>0</v>
      </c>
      <c r="KGX63" s="957">
        <f t="shared" ref="KGX63" si="7613">KGV63-KGX62</f>
        <v>0</v>
      </c>
      <c r="KGY63" s="957">
        <f t="shared" ref="KGY63" si="7614">KGW63-KGY62</f>
        <v>0</v>
      </c>
      <c r="KGZ63" s="957">
        <f t="shared" ref="KGZ63" si="7615">KGX63-KGZ62</f>
        <v>0</v>
      </c>
      <c r="KHA63" s="957">
        <f t="shared" ref="KHA63" si="7616">KGY63-KHA62</f>
        <v>0</v>
      </c>
      <c r="KHB63" s="957">
        <f t="shared" ref="KHB63" si="7617">KGZ63-KHB62</f>
        <v>0</v>
      </c>
      <c r="KHC63" s="957">
        <f t="shared" ref="KHC63" si="7618">KHA63-KHC62</f>
        <v>0</v>
      </c>
      <c r="KHD63" s="957">
        <f t="shared" ref="KHD63" si="7619">KHB63-KHD62</f>
        <v>0</v>
      </c>
      <c r="KHE63" s="957">
        <f t="shared" ref="KHE63" si="7620">KHC63-KHE62</f>
        <v>0</v>
      </c>
      <c r="KHF63" s="957">
        <f t="shared" ref="KHF63" si="7621">KHD63-KHF62</f>
        <v>0</v>
      </c>
      <c r="KHG63" s="957">
        <f t="shared" ref="KHG63" si="7622">KHE63-KHG62</f>
        <v>0</v>
      </c>
      <c r="KHH63" s="957">
        <f t="shared" ref="KHH63" si="7623">KHF63-KHH62</f>
        <v>0</v>
      </c>
      <c r="KHI63" s="957">
        <f t="shared" ref="KHI63" si="7624">KHG63-KHI62</f>
        <v>0</v>
      </c>
      <c r="KHJ63" s="957">
        <f t="shared" ref="KHJ63" si="7625">KHH63-KHJ62</f>
        <v>0</v>
      </c>
      <c r="KHK63" s="957">
        <f t="shared" ref="KHK63" si="7626">KHI63-KHK62</f>
        <v>0</v>
      </c>
      <c r="KHL63" s="957">
        <f t="shared" ref="KHL63" si="7627">KHJ63-KHL62</f>
        <v>0</v>
      </c>
      <c r="KHM63" s="957">
        <f t="shared" ref="KHM63" si="7628">KHK63-KHM62</f>
        <v>0</v>
      </c>
      <c r="KHN63" s="957">
        <f t="shared" ref="KHN63" si="7629">KHL63-KHN62</f>
        <v>0</v>
      </c>
      <c r="KHO63" s="957">
        <f t="shared" ref="KHO63" si="7630">KHM63-KHO62</f>
        <v>0</v>
      </c>
      <c r="KHP63" s="957">
        <f t="shared" ref="KHP63" si="7631">KHN63-KHP62</f>
        <v>0</v>
      </c>
      <c r="KHQ63" s="957">
        <f t="shared" ref="KHQ63" si="7632">KHO63-KHQ62</f>
        <v>0</v>
      </c>
      <c r="KHR63" s="957">
        <f t="shared" ref="KHR63" si="7633">KHP63-KHR62</f>
        <v>0</v>
      </c>
      <c r="KHS63" s="957">
        <f t="shared" ref="KHS63" si="7634">KHQ63-KHS62</f>
        <v>0</v>
      </c>
      <c r="KHT63" s="957">
        <f t="shared" ref="KHT63" si="7635">KHR63-KHT62</f>
        <v>0</v>
      </c>
      <c r="KHU63" s="957">
        <f t="shared" ref="KHU63" si="7636">KHS63-KHU62</f>
        <v>0</v>
      </c>
      <c r="KHV63" s="957">
        <f t="shared" ref="KHV63" si="7637">KHT63-KHV62</f>
        <v>0</v>
      </c>
      <c r="KHW63" s="957">
        <f t="shared" ref="KHW63" si="7638">KHU63-KHW62</f>
        <v>0</v>
      </c>
      <c r="KHX63" s="957">
        <f t="shared" ref="KHX63" si="7639">KHV63-KHX62</f>
        <v>0</v>
      </c>
      <c r="KHY63" s="957">
        <f t="shared" ref="KHY63" si="7640">KHW63-KHY62</f>
        <v>0</v>
      </c>
      <c r="KHZ63" s="957">
        <f t="shared" ref="KHZ63" si="7641">KHX63-KHZ62</f>
        <v>0</v>
      </c>
      <c r="KIA63" s="957">
        <f t="shared" ref="KIA63" si="7642">KHY63-KIA62</f>
        <v>0</v>
      </c>
      <c r="KIB63" s="957">
        <f t="shared" ref="KIB63" si="7643">KHZ63-KIB62</f>
        <v>0</v>
      </c>
      <c r="KIC63" s="957">
        <f t="shared" ref="KIC63" si="7644">KIA63-KIC62</f>
        <v>0</v>
      </c>
      <c r="KID63" s="957">
        <f t="shared" ref="KID63" si="7645">KIB63-KID62</f>
        <v>0</v>
      </c>
      <c r="KIE63" s="957">
        <f t="shared" ref="KIE63" si="7646">KIC63-KIE62</f>
        <v>0</v>
      </c>
      <c r="KIF63" s="957">
        <f t="shared" ref="KIF63" si="7647">KID63-KIF62</f>
        <v>0</v>
      </c>
      <c r="KIG63" s="957">
        <f t="shared" ref="KIG63" si="7648">KIE63-KIG62</f>
        <v>0</v>
      </c>
      <c r="KIH63" s="957">
        <f t="shared" ref="KIH63" si="7649">KIF63-KIH62</f>
        <v>0</v>
      </c>
      <c r="KII63" s="957">
        <f t="shared" ref="KII63" si="7650">KIG63-KII62</f>
        <v>0</v>
      </c>
      <c r="KIJ63" s="957">
        <f t="shared" ref="KIJ63" si="7651">KIH63-KIJ62</f>
        <v>0</v>
      </c>
      <c r="KIK63" s="957">
        <f t="shared" ref="KIK63" si="7652">KII63-KIK62</f>
        <v>0</v>
      </c>
      <c r="KIL63" s="957">
        <f t="shared" ref="KIL63" si="7653">KIJ63-KIL62</f>
        <v>0</v>
      </c>
      <c r="KIM63" s="957">
        <f t="shared" ref="KIM63" si="7654">KIK63-KIM62</f>
        <v>0</v>
      </c>
      <c r="KIN63" s="957">
        <f t="shared" ref="KIN63" si="7655">KIL63-KIN62</f>
        <v>0</v>
      </c>
      <c r="KIO63" s="957">
        <f t="shared" ref="KIO63" si="7656">KIM63-KIO62</f>
        <v>0</v>
      </c>
      <c r="KIP63" s="957">
        <f t="shared" ref="KIP63" si="7657">KIN63-KIP62</f>
        <v>0</v>
      </c>
      <c r="KIQ63" s="957">
        <f t="shared" ref="KIQ63" si="7658">KIO63-KIQ62</f>
        <v>0</v>
      </c>
      <c r="KIR63" s="957">
        <f t="shared" ref="KIR63" si="7659">KIP63-KIR62</f>
        <v>0</v>
      </c>
      <c r="KIS63" s="957">
        <f t="shared" ref="KIS63" si="7660">KIQ63-KIS62</f>
        <v>0</v>
      </c>
      <c r="KIT63" s="957">
        <f t="shared" ref="KIT63" si="7661">KIR63-KIT62</f>
        <v>0</v>
      </c>
      <c r="KIU63" s="957">
        <f t="shared" ref="KIU63" si="7662">KIS63-KIU62</f>
        <v>0</v>
      </c>
      <c r="KIV63" s="957">
        <f t="shared" ref="KIV63" si="7663">KIT63-KIV62</f>
        <v>0</v>
      </c>
      <c r="KIW63" s="957">
        <f t="shared" ref="KIW63" si="7664">KIU63-KIW62</f>
        <v>0</v>
      </c>
      <c r="KIX63" s="957">
        <f t="shared" ref="KIX63" si="7665">KIV63-KIX62</f>
        <v>0</v>
      </c>
      <c r="KIY63" s="957">
        <f t="shared" ref="KIY63" si="7666">KIW63-KIY62</f>
        <v>0</v>
      </c>
      <c r="KIZ63" s="957">
        <f t="shared" ref="KIZ63" si="7667">KIX63-KIZ62</f>
        <v>0</v>
      </c>
      <c r="KJA63" s="957">
        <f t="shared" ref="KJA63" si="7668">KIY63-KJA62</f>
        <v>0</v>
      </c>
      <c r="KJB63" s="957">
        <f t="shared" ref="KJB63" si="7669">KIZ63-KJB62</f>
        <v>0</v>
      </c>
      <c r="KJC63" s="957">
        <f t="shared" ref="KJC63" si="7670">KJA63-KJC62</f>
        <v>0</v>
      </c>
      <c r="KJD63" s="957">
        <f t="shared" ref="KJD63" si="7671">KJB63-KJD62</f>
        <v>0</v>
      </c>
      <c r="KJE63" s="957">
        <f t="shared" ref="KJE63" si="7672">KJC63-KJE62</f>
        <v>0</v>
      </c>
      <c r="KJF63" s="957">
        <f t="shared" ref="KJF63" si="7673">KJD63-KJF62</f>
        <v>0</v>
      </c>
      <c r="KJG63" s="957">
        <f t="shared" ref="KJG63" si="7674">KJE63-KJG62</f>
        <v>0</v>
      </c>
      <c r="KJH63" s="957">
        <f t="shared" ref="KJH63" si="7675">KJF63-KJH62</f>
        <v>0</v>
      </c>
      <c r="KJI63" s="957">
        <f t="shared" ref="KJI63" si="7676">KJG63-KJI62</f>
        <v>0</v>
      </c>
      <c r="KJJ63" s="957">
        <f t="shared" ref="KJJ63" si="7677">KJH63-KJJ62</f>
        <v>0</v>
      </c>
      <c r="KJK63" s="957">
        <f t="shared" ref="KJK63" si="7678">KJI63-KJK62</f>
        <v>0</v>
      </c>
      <c r="KJL63" s="957">
        <f t="shared" ref="KJL63" si="7679">KJJ63-KJL62</f>
        <v>0</v>
      </c>
      <c r="KJM63" s="957">
        <f t="shared" ref="KJM63" si="7680">KJK63-KJM62</f>
        <v>0</v>
      </c>
      <c r="KJN63" s="957">
        <f t="shared" ref="KJN63" si="7681">KJL63-KJN62</f>
        <v>0</v>
      </c>
      <c r="KJO63" s="957">
        <f t="shared" ref="KJO63" si="7682">KJM63-KJO62</f>
        <v>0</v>
      </c>
      <c r="KJP63" s="957">
        <f t="shared" ref="KJP63" si="7683">KJN63-KJP62</f>
        <v>0</v>
      </c>
      <c r="KJQ63" s="957">
        <f t="shared" ref="KJQ63" si="7684">KJO63-KJQ62</f>
        <v>0</v>
      </c>
      <c r="KJR63" s="957">
        <f t="shared" ref="KJR63" si="7685">KJP63-KJR62</f>
        <v>0</v>
      </c>
      <c r="KJS63" s="957">
        <f t="shared" ref="KJS63" si="7686">KJQ63-KJS62</f>
        <v>0</v>
      </c>
      <c r="KJT63" s="957">
        <f t="shared" ref="KJT63" si="7687">KJR63-KJT62</f>
        <v>0</v>
      </c>
      <c r="KJU63" s="957">
        <f t="shared" ref="KJU63" si="7688">KJS63-KJU62</f>
        <v>0</v>
      </c>
      <c r="KJV63" s="957">
        <f t="shared" ref="KJV63" si="7689">KJT63-KJV62</f>
        <v>0</v>
      </c>
      <c r="KJW63" s="957">
        <f t="shared" ref="KJW63" si="7690">KJU63-KJW62</f>
        <v>0</v>
      </c>
      <c r="KJX63" s="957">
        <f t="shared" ref="KJX63" si="7691">KJV63-KJX62</f>
        <v>0</v>
      </c>
      <c r="KJY63" s="957">
        <f t="shared" ref="KJY63" si="7692">KJW63-KJY62</f>
        <v>0</v>
      </c>
      <c r="KJZ63" s="957">
        <f t="shared" ref="KJZ63" si="7693">KJX63-KJZ62</f>
        <v>0</v>
      </c>
      <c r="KKA63" s="957">
        <f t="shared" ref="KKA63" si="7694">KJY63-KKA62</f>
        <v>0</v>
      </c>
      <c r="KKB63" s="957">
        <f t="shared" ref="KKB63" si="7695">KJZ63-KKB62</f>
        <v>0</v>
      </c>
      <c r="KKC63" s="957">
        <f t="shared" ref="KKC63" si="7696">KKA63-KKC62</f>
        <v>0</v>
      </c>
      <c r="KKD63" s="957">
        <f t="shared" ref="KKD63" si="7697">KKB63-KKD62</f>
        <v>0</v>
      </c>
      <c r="KKE63" s="957">
        <f t="shared" ref="KKE63" si="7698">KKC63-KKE62</f>
        <v>0</v>
      </c>
      <c r="KKF63" s="957">
        <f t="shared" ref="KKF63" si="7699">KKD63-KKF62</f>
        <v>0</v>
      </c>
      <c r="KKG63" s="957">
        <f t="shared" ref="KKG63" si="7700">KKE63-KKG62</f>
        <v>0</v>
      </c>
      <c r="KKH63" s="957">
        <f t="shared" ref="KKH63" si="7701">KKF63-KKH62</f>
        <v>0</v>
      </c>
      <c r="KKI63" s="957">
        <f t="shared" ref="KKI63" si="7702">KKG63-KKI62</f>
        <v>0</v>
      </c>
      <c r="KKJ63" s="957">
        <f t="shared" ref="KKJ63" si="7703">KKH63-KKJ62</f>
        <v>0</v>
      </c>
      <c r="KKK63" s="957">
        <f t="shared" ref="KKK63" si="7704">KKI63-KKK62</f>
        <v>0</v>
      </c>
      <c r="KKL63" s="957">
        <f t="shared" ref="KKL63" si="7705">KKJ63-KKL62</f>
        <v>0</v>
      </c>
      <c r="KKM63" s="957">
        <f t="shared" ref="KKM63" si="7706">KKK63-KKM62</f>
        <v>0</v>
      </c>
      <c r="KKN63" s="957">
        <f t="shared" ref="KKN63" si="7707">KKL63-KKN62</f>
        <v>0</v>
      </c>
      <c r="KKO63" s="957">
        <f t="shared" ref="KKO63" si="7708">KKM63-KKO62</f>
        <v>0</v>
      </c>
      <c r="KKP63" s="957">
        <f t="shared" ref="KKP63" si="7709">KKN63-KKP62</f>
        <v>0</v>
      </c>
      <c r="KKQ63" s="957">
        <f t="shared" ref="KKQ63" si="7710">KKO63-KKQ62</f>
        <v>0</v>
      </c>
      <c r="KKR63" s="957">
        <f t="shared" ref="KKR63" si="7711">KKP63-KKR62</f>
        <v>0</v>
      </c>
      <c r="KKS63" s="957">
        <f t="shared" ref="KKS63" si="7712">KKQ63-KKS62</f>
        <v>0</v>
      </c>
      <c r="KKT63" s="957">
        <f t="shared" ref="KKT63" si="7713">KKR63-KKT62</f>
        <v>0</v>
      </c>
      <c r="KKU63" s="957">
        <f t="shared" ref="KKU63" si="7714">KKS63-KKU62</f>
        <v>0</v>
      </c>
      <c r="KKV63" s="957">
        <f t="shared" ref="KKV63" si="7715">KKT63-KKV62</f>
        <v>0</v>
      </c>
      <c r="KKW63" s="957">
        <f t="shared" ref="KKW63" si="7716">KKU63-KKW62</f>
        <v>0</v>
      </c>
      <c r="KKX63" s="957">
        <f t="shared" ref="KKX63" si="7717">KKV63-KKX62</f>
        <v>0</v>
      </c>
      <c r="KKY63" s="957">
        <f t="shared" ref="KKY63" si="7718">KKW63-KKY62</f>
        <v>0</v>
      </c>
      <c r="KKZ63" s="957">
        <f t="shared" ref="KKZ63" si="7719">KKX63-KKZ62</f>
        <v>0</v>
      </c>
      <c r="KLA63" s="957">
        <f t="shared" ref="KLA63" si="7720">KKY63-KLA62</f>
        <v>0</v>
      </c>
      <c r="KLB63" s="957">
        <f t="shared" ref="KLB63" si="7721">KKZ63-KLB62</f>
        <v>0</v>
      </c>
      <c r="KLC63" s="957">
        <f t="shared" ref="KLC63" si="7722">KLA63-KLC62</f>
        <v>0</v>
      </c>
      <c r="KLD63" s="957">
        <f t="shared" ref="KLD63" si="7723">KLB63-KLD62</f>
        <v>0</v>
      </c>
      <c r="KLE63" s="957">
        <f t="shared" ref="KLE63" si="7724">KLC63-KLE62</f>
        <v>0</v>
      </c>
      <c r="KLF63" s="957">
        <f t="shared" ref="KLF63" si="7725">KLD63-KLF62</f>
        <v>0</v>
      </c>
      <c r="KLG63" s="957">
        <f t="shared" ref="KLG63" si="7726">KLE63-KLG62</f>
        <v>0</v>
      </c>
      <c r="KLH63" s="957">
        <f t="shared" ref="KLH63" si="7727">KLF63-KLH62</f>
        <v>0</v>
      </c>
      <c r="KLI63" s="957">
        <f t="shared" ref="KLI63" si="7728">KLG63-KLI62</f>
        <v>0</v>
      </c>
      <c r="KLJ63" s="957">
        <f t="shared" ref="KLJ63" si="7729">KLH63-KLJ62</f>
        <v>0</v>
      </c>
      <c r="KLK63" s="957">
        <f t="shared" ref="KLK63" si="7730">KLI63-KLK62</f>
        <v>0</v>
      </c>
      <c r="KLL63" s="957">
        <f t="shared" ref="KLL63" si="7731">KLJ63-KLL62</f>
        <v>0</v>
      </c>
      <c r="KLM63" s="957">
        <f t="shared" ref="KLM63" si="7732">KLK63-KLM62</f>
        <v>0</v>
      </c>
      <c r="KLN63" s="957">
        <f t="shared" ref="KLN63" si="7733">KLL63-KLN62</f>
        <v>0</v>
      </c>
      <c r="KLO63" s="957">
        <f t="shared" ref="KLO63" si="7734">KLM63-KLO62</f>
        <v>0</v>
      </c>
      <c r="KLP63" s="957">
        <f t="shared" ref="KLP63" si="7735">KLN63-KLP62</f>
        <v>0</v>
      </c>
      <c r="KLQ63" s="957">
        <f t="shared" ref="KLQ63" si="7736">KLO63-KLQ62</f>
        <v>0</v>
      </c>
      <c r="KLR63" s="957">
        <f t="shared" ref="KLR63" si="7737">KLP63-KLR62</f>
        <v>0</v>
      </c>
      <c r="KLS63" s="957">
        <f t="shared" ref="KLS63" si="7738">KLQ63-KLS62</f>
        <v>0</v>
      </c>
      <c r="KLT63" s="957">
        <f t="shared" ref="KLT63" si="7739">KLR63-KLT62</f>
        <v>0</v>
      </c>
      <c r="KLU63" s="957">
        <f t="shared" ref="KLU63" si="7740">KLS63-KLU62</f>
        <v>0</v>
      </c>
      <c r="KLV63" s="957">
        <f t="shared" ref="KLV63" si="7741">KLT63-KLV62</f>
        <v>0</v>
      </c>
      <c r="KLW63" s="957">
        <f t="shared" ref="KLW63" si="7742">KLU63-KLW62</f>
        <v>0</v>
      </c>
      <c r="KLX63" s="957">
        <f t="shared" ref="KLX63" si="7743">KLV63-KLX62</f>
        <v>0</v>
      </c>
      <c r="KLY63" s="957">
        <f t="shared" ref="KLY63" si="7744">KLW63-KLY62</f>
        <v>0</v>
      </c>
      <c r="KLZ63" s="957">
        <f t="shared" ref="KLZ63" si="7745">KLX63-KLZ62</f>
        <v>0</v>
      </c>
      <c r="KMA63" s="957">
        <f t="shared" ref="KMA63" si="7746">KLY63-KMA62</f>
        <v>0</v>
      </c>
      <c r="KMB63" s="957">
        <f t="shared" ref="KMB63" si="7747">KLZ63-KMB62</f>
        <v>0</v>
      </c>
      <c r="KMC63" s="957">
        <f t="shared" ref="KMC63" si="7748">KMA63-KMC62</f>
        <v>0</v>
      </c>
      <c r="KMD63" s="957">
        <f t="shared" ref="KMD63" si="7749">KMB63-KMD62</f>
        <v>0</v>
      </c>
      <c r="KME63" s="957">
        <f t="shared" ref="KME63" si="7750">KMC63-KME62</f>
        <v>0</v>
      </c>
      <c r="KMF63" s="957">
        <f t="shared" ref="KMF63" si="7751">KMD63-KMF62</f>
        <v>0</v>
      </c>
      <c r="KMG63" s="957">
        <f t="shared" ref="KMG63" si="7752">KME63-KMG62</f>
        <v>0</v>
      </c>
      <c r="KMH63" s="957">
        <f t="shared" ref="KMH63" si="7753">KMF63-KMH62</f>
        <v>0</v>
      </c>
      <c r="KMI63" s="957">
        <f t="shared" ref="KMI63" si="7754">KMG63-KMI62</f>
        <v>0</v>
      </c>
      <c r="KMJ63" s="957">
        <f t="shared" ref="KMJ63" si="7755">KMH63-KMJ62</f>
        <v>0</v>
      </c>
      <c r="KMK63" s="957">
        <f t="shared" ref="KMK63" si="7756">KMI63-KMK62</f>
        <v>0</v>
      </c>
      <c r="KML63" s="957">
        <f t="shared" ref="KML63" si="7757">KMJ63-KML62</f>
        <v>0</v>
      </c>
      <c r="KMM63" s="957">
        <f t="shared" ref="KMM63" si="7758">KMK63-KMM62</f>
        <v>0</v>
      </c>
      <c r="KMN63" s="957">
        <f t="shared" ref="KMN63" si="7759">KML63-KMN62</f>
        <v>0</v>
      </c>
      <c r="KMO63" s="957">
        <f t="shared" ref="KMO63" si="7760">KMM63-KMO62</f>
        <v>0</v>
      </c>
      <c r="KMP63" s="957">
        <f t="shared" ref="KMP63" si="7761">KMN63-KMP62</f>
        <v>0</v>
      </c>
      <c r="KMQ63" s="957">
        <f t="shared" ref="KMQ63" si="7762">KMO63-KMQ62</f>
        <v>0</v>
      </c>
      <c r="KMR63" s="957">
        <f t="shared" ref="KMR63" si="7763">KMP63-KMR62</f>
        <v>0</v>
      </c>
      <c r="KMS63" s="957">
        <f t="shared" ref="KMS63" si="7764">KMQ63-KMS62</f>
        <v>0</v>
      </c>
      <c r="KMT63" s="957">
        <f t="shared" ref="KMT63" si="7765">KMR63-KMT62</f>
        <v>0</v>
      </c>
      <c r="KMU63" s="957">
        <f t="shared" ref="KMU63" si="7766">KMS63-KMU62</f>
        <v>0</v>
      </c>
      <c r="KMV63" s="957">
        <f t="shared" ref="KMV63" si="7767">KMT63-KMV62</f>
        <v>0</v>
      </c>
      <c r="KMW63" s="957">
        <f t="shared" ref="KMW63" si="7768">KMU63-KMW62</f>
        <v>0</v>
      </c>
      <c r="KMX63" s="957">
        <f t="shared" ref="KMX63" si="7769">KMV63-KMX62</f>
        <v>0</v>
      </c>
      <c r="KMY63" s="957">
        <f t="shared" ref="KMY63" si="7770">KMW63-KMY62</f>
        <v>0</v>
      </c>
      <c r="KMZ63" s="957">
        <f t="shared" ref="KMZ63" si="7771">KMX63-KMZ62</f>
        <v>0</v>
      </c>
      <c r="KNA63" s="957">
        <f t="shared" ref="KNA63" si="7772">KMY63-KNA62</f>
        <v>0</v>
      </c>
      <c r="KNB63" s="957">
        <f t="shared" ref="KNB63" si="7773">KMZ63-KNB62</f>
        <v>0</v>
      </c>
      <c r="KNC63" s="957">
        <f t="shared" ref="KNC63" si="7774">KNA63-KNC62</f>
        <v>0</v>
      </c>
      <c r="KND63" s="957">
        <f t="shared" ref="KND63" si="7775">KNB63-KND62</f>
        <v>0</v>
      </c>
      <c r="KNE63" s="957">
        <f t="shared" ref="KNE63" si="7776">KNC63-KNE62</f>
        <v>0</v>
      </c>
      <c r="KNF63" s="957">
        <f t="shared" ref="KNF63" si="7777">KND63-KNF62</f>
        <v>0</v>
      </c>
      <c r="KNG63" s="957">
        <f t="shared" ref="KNG63" si="7778">KNE63-KNG62</f>
        <v>0</v>
      </c>
      <c r="KNH63" s="957">
        <f t="shared" ref="KNH63" si="7779">KNF63-KNH62</f>
        <v>0</v>
      </c>
      <c r="KNI63" s="957">
        <f t="shared" ref="KNI63" si="7780">KNG63-KNI62</f>
        <v>0</v>
      </c>
      <c r="KNJ63" s="957">
        <f t="shared" ref="KNJ63" si="7781">KNH63-KNJ62</f>
        <v>0</v>
      </c>
      <c r="KNK63" s="957">
        <f t="shared" ref="KNK63" si="7782">KNI63-KNK62</f>
        <v>0</v>
      </c>
      <c r="KNL63" s="957">
        <f t="shared" ref="KNL63" si="7783">KNJ63-KNL62</f>
        <v>0</v>
      </c>
      <c r="KNM63" s="957">
        <f t="shared" ref="KNM63" si="7784">KNK63-KNM62</f>
        <v>0</v>
      </c>
      <c r="KNN63" s="957">
        <f t="shared" ref="KNN63" si="7785">KNL63-KNN62</f>
        <v>0</v>
      </c>
      <c r="KNO63" s="957">
        <f t="shared" ref="KNO63" si="7786">KNM63-KNO62</f>
        <v>0</v>
      </c>
      <c r="KNP63" s="957">
        <f t="shared" ref="KNP63" si="7787">KNN63-KNP62</f>
        <v>0</v>
      </c>
      <c r="KNQ63" s="957">
        <f t="shared" ref="KNQ63" si="7788">KNO63-KNQ62</f>
        <v>0</v>
      </c>
      <c r="KNR63" s="957">
        <f t="shared" ref="KNR63" si="7789">KNP63-KNR62</f>
        <v>0</v>
      </c>
      <c r="KNS63" s="957">
        <f t="shared" ref="KNS63" si="7790">KNQ63-KNS62</f>
        <v>0</v>
      </c>
      <c r="KNT63" s="957">
        <f t="shared" ref="KNT63" si="7791">KNR63-KNT62</f>
        <v>0</v>
      </c>
      <c r="KNU63" s="957">
        <f t="shared" ref="KNU63" si="7792">KNS63-KNU62</f>
        <v>0</v>
      </c>
      <c r="KNV63" s="957">
        <f t="shared" ref="KNV63" si="7793">KNT63-KNV62</f>
        <v>0</v>
      </c>
      <c r="KNW63" s="957">
        <f t="shared" ref="KNW63" si="7794">KNU63-KNW62</f>
        <v>0</v>
      </c>
      <c r="KNX63" s="957">
        <f t="shared" ref="KNX63" si="7795">KNV63-KNX62</f>
        <v>0</v>
      </c>
      <c r="KNY63" s="957">
        <f t="shared" ref="KNY63" si="7796">KNW63-KNY62</f>
        <v>0</v>
      </c>
      <c r="KNZ63" s="957">
        <f t="shared" ref="KNZ63" si="7797">KNX63-KNZ62</f>
        <v>0</v>
      </c>
      <c r="KOA63" s="957">
        <f t="shared" ref="KOA63" si="7798">KNY63-KOA62</f>
        <v>0</v>
      </c>
      <c r="KOB63" s="957">
        <f t="shared" ref="KOB63" si="7799">KNZ63-KOB62</f>
        <v>0</v>
      </c>
      <c r="KOC63" s="957">
        <f t="shared" ref="KOC63" si="7800">KOA63-KOC62</f>
        <v>0</v>
      </c>
      <c r="KOD63" s="957">
        <f t="shared" ref="KOD63" si="7801">KOB63-KOD62</f>
        <v>0</v>
      </c>
      <c r="KOE63" s="957">
        <f t="shared" ref="KOE63" si="7802">KOC63-KOE62</f>
        <v>0</v>
      </c>
      <c r="KOF63" s="957">
        <f t="shared" ref="KOF63" si="7803">KOD63-KOF62</f>
        <v>0</v>
      </c>
      <c r="KOG63" s="957">
        <f t="shared" ref="KOG63" si="7804">KOE63-KOG62</f>
        <v>0</v>
      </c>
      <c r="KOH63" s="957">
        <f t="shared" ref="KOH63" si="7805">KOF63-KOH62</f>
        <v>0</v>
      </c>
      <c r="KOI63" s="957">
        <f t="shared" ref="KOI63" si="7806">KOG63-KOI62</f>
        <v>0</v>
      </c>
      <c r="KOJ63" s="957">
        <f t="shared" ref="KOJ63" si="7807">KOH63-KOJ62</f>
        <v>0</v>
      </c>
      <c r="KOK63" s="957">
        <f t="shared" ref="KOK63" si="7808">KOI63-KOK62</f>
        <v>0</v>
      </c>
      <c r="KOL63" s="957">
        <f t="shared" ref="KOL63" si="7809">KOJ63-KOL62</f>
        <v>0</v>
      </c>
      <c r="KOM63" s="957">
        <f t="shared" ref="KOM63" si="7810">KOK63-KOM62</f>
        <v>0</v>
      </c>
      <c r="KON63" s="957">
        <f t="shared" ref="KON63" si="7811">KOL63-KON62</f>
        <v>0</v>
      </c>
      <c r="KOO63" s="957">
        <f t="shared" ref="KOO63" si="7812">KOM63-KOO62</f>
        <v>0</v>
      </c>
      <c r="KOP63" s="957">
        <f t="shared" ref="KOP63" si="7813">KON63-KOP62</f>
        <v>0</v>
      </c>
      <c r="KOQ63" s="957">
        <f t="shared" ref="KOQ63" si="7814">KOO63-KOQ62</f>
        <v>0</v>
      </c>
      <c r="KOR63" s="957">
        <f t="shared" ref="KOR63" si="7815">KOP63-KOR62</f>
        <v>0</v>
      </c>
      <c r="KOS63" s="957">
        <f t="shared" ref="KOS63" si="7816">KOQ63-KOS62</f>
        <v>0</v>
      </c>
      <c r="KOT63" s="957">
        <f t="shared" ref="KOT63" si="7817">KOR63-KOT62</f>
        <v>0</v>
      </c>
      <c r="KOU63" s="957">
        <f t="shared" ref="KOU63" si="7818">KOS63-KOU62</f>
        <v>0</v>
      </c>
      <c r="KOV63" s="957">
        <f t="shared" ref="KOV63" si="7819">KOT63-KOV62</f>
        <v>0</v>
      </c>
      <c r="KOW63" s="957">
        <f t="shared" ref="KOW63" si="7820">KOU63-KOW62</f>
        <v>0</v>
      </c>
      <c r="KOX63" s="957">
        <f t="shared" ref="KOX63" si="7821">KOV63-KOX62</f>
        <v>0</v>
      </c>
      <c r="KOY63" s="957">
        <f t="shared" ref="KOY63" si="7822">KOW63-KOY62</f>
        <v>0</v>
      </c>
      <c r="KOZ63" s="957">
        <f t="shared" ref="KOZ63" si="7823">KOX63-KOZ62</f>
        <v>0</v>
      </c>
      <c r="KPA63" s="957">
        <f t="shared" ref="KPA63" si="7824">KOY63-KPA62</f>
        <v>0</v>
      </c>
      <c r="KPB63" s="957">
        <f t="shared" ref="KPB63" si="7825">KOZ63-KPB62</f>
        <v>0</v>
      </c>
      <c r="KPC63" s="957">
        <f t="shared" ref="KPC63" si="7826">KPA63-KPC62</f>
        <v>0</v>
      </c>
      <c r="KPD63" s="957">
        <f t="shared" ref="KPD63" si="7827">KPB63-KPD62</f>
        <v>0</v>
      </c>
      <c r="KPE63" s="957">
        <f t="shared" ref="KPE63" si="7828">KPC63-KPE62</f>
        <v>0</v>
      </c>
      <c r="KPF63" s="957">
        <f t="shared" ref="KPF63" si="7829">KPD63-KPF62</f>
        <v>0</v>
      </c>
      <c r="KPG63" s="957">
        <f t="shared" ref="KPG63" si="7830">KPE63-KPG62</f>
        <v>0</v>
      </c>
      <c r="KPH63" s="957">
        <f t="shared" ref="KPH63" si="7831">KPF63-KPH62</f>
        <v>0</v>
      </c>
      <c r="KPI63" s="957">
        <f t="shared" ref="KPI63" si="7832">KPG63-KPI62</f>
        <v>0</v>
      </c>
      <c r="KPJ63" s="957">
        <f t="shared" ref="KPJ63" si="7833">KPH63-KPJ62</f>
        <v>0</v>
      </c>
      <c r="KPK63" s="957">
        <f t="shared" ref="KPK63" si="7834">KPI63-KPK62</f>
        <v>0</v>
      </c>
      <c r="KPL63" s="957">
        <f t="shared" ref="KPL63" si="7835">KPJ63-KPL62</f>
        <v>0</v>
      </c>
      <c r="KPM63" s="957">
        <f t="shared" ref="KPM63" si="7836">KPK63-KPM62</f>
        <v>0</v>
      </c>
      <c r="KPN63" s="957">
        <f t="shared" ref="KPN63" si="7837">KPL63-KPN62</f>
        <v>0</v>
      </c>
      <c r="KPO63" s="957">
        <f t="shared" ref="KPO63" si="7838">KPM63-KPO62</f>
        <v>0</v>
      </c>
      <c r="KPP63" s="957">
        <f t="shared" ref="KPP63" si="7839">KPN63-KPP62</f>
        <v>0</v>
      </c>
      <c r="KPQ63" s="957">
        <f t="shared" ref="KPQ63" si="7840">KPO63-KPQ62</f>
        <v>0</v>
      </c>
      <c r="KPR63" s="957">
        <f t="shared" ref="KPR63" si="7841">KPP63-KPR62</f>
        <v>0</v>
      </c>
      <c r="KPS63" s="957">
        <f t="shared" ref="KPS63" si="7842">KPQ63-KPS62</f>
        <v>0</v>
      </c>
      <c r="KPT63" s="957">
        <f t="shared" ref="KPT63" si="7843">KPR63-KPT62</f>
        <v>0</v>
      </c>
      <c r="KPU63" s="957">
        <f t="shared" ref="KPU63" si="7844">KPS63-KPU62</f>
        <v>0</v>
      </c>
      <c r="KPV63" s="957">
        <f t="shared" ref="KPV63" si="7845">KPT63-KPV62</f>
        <v>0</v>
      </c>
      <c r="KPW63" s="957">
        <f t="shared" ref="KPW63" si="7846">KPU63-KPW62</f>
        <v>0</v>
      </c>
      <c r="KPX63" s="957">
        <f t="shared" ref="KPX63" si="7847">KPV63-KPX62</f>
        <v>0</v>
      </c>
      <c r="KPY63" s="957">
        <f t="shared" ref="KPY63" si="7848">KPW63-KPY62</f>
        <v>0</v>
      </c>
      <c r="KPZ63" s="957">
        <f t="shared" ref="KPZ63" si="7849">KPX63-KPZ62</f>
        <v>0</v>
      </c>
      <c r="KQA63" s="957">
        <f t="shared" ref="KQA63" si="7850">KPY63-KQA62</f>
        <v>0</v>
      </c>
      <c r="KQB63" s="957">
        <f t="shared" ref="KQB63" si="7851">KPZ63-KQB62</f>
        <v>0</v>
      </c>
      <c r="KQC63" s="957">
        <f t="shared" ref="KQC63" si="7852">KQA63-KQC62</f>
        <v>0</v>
      </c>
      <c r="KQD63" s="957">
        <f t="shared" ref="KQD63" si="7853">KQB63-KQD62</f>
        <v>0</v>
      </c>
      <c r="KQE63" s="957">
        <f t="shared" ref="KQE63" si="7854">KQC63-KQE62</f>
        <v>0</v>
      </c>
      <c r="KQF63" s="957">
        <f t="shared" ref="KQF63" si="7855">KQD63-KQF62</f>
        <v>0</v>
      </c>
      <c r="KQG63" s="957">
        <f t="shared" ref="KQG63" si="7856">KQE63-KQG62</f>
        <v>0</v>
      </c>
      <c r="KQH63" s="957">
        <f t="shared" ref="KQH63" si="7857">KQF63-KQH62</f>
        <v>0</v>
      </c>
      <c r="KQI63" s="957">
        <f t="shared" ref="KQI63" si="7858">KQG63-KQI62</f>
        <v>0</v>
      </c>
      <c r="KQJ63" s="957">
        <f t="shared" ref="KQJ63" si="7859">KQH63-KQJ62</f>
        <v>0</v>
      </c>
      <c r="KQK63" s="957">
        <f t="shared" ref="KQK63" si="7860">KQI63-KQK62</f>
        <v>0</v>
      </c>
      <c r="KQL63" s="957">
        <f t="shared" ref="KQL63" si="7861">KQJ63-KQL62</f>
        <v>0</v>
      </c>
      <c r="KQM63" s="957">
        <f t="shared" ref="KQM63" si="7862">KQK63-KQM62</f>
        <v>0</v>
      </c>
      <c r="KQN63" s="957">
        <f t="shared" ref="KQN63" si="7863">KQL63-KQN62</f>
        <v>0</v>
      </c>
      <c r="KQO63" s="957">
        <f t="shared" ref="KQO63" si="7864">KQM63-KQO62</f>
        <v>0</v>
      </c>
      <c r="KQP63" s="957">
        <f t="shared" ref="KQP63" si="7865">KQN63-KQP62</f>
        <v>0</v>
      </c>
      <c r="KQQ63" s="957">
        <f t="shared" ref="KQQ63" si="7866">KQO63-KQQ62</f>
        <v>0</v>
      </c>
      <c r="KQR63" s="957">
        <f t="shared" ref="KQR63" si="7867">KQP63-KQR62</f>
        <v>0</v>
      </c>
      <c r="KQS63" s="957">
        <f t="shared" ref="KQS63" si="7868">KQQ63-KQS62</f>
        <v>0</v>
      </c>
      <c r="KQT63" s="957">
        <f t="shared" ref="KQT63" si="7869">KQR63-KQT62</f>
        <v>0</v>
      </c>
      <c r="KQU63" s="957">
        <f t="shared" ref="KQU63" si="7870">KQS63-KQU62</f>
        <v>0</v>
      </c>
      <c r="KQV63" s="957">
        <f t="shared" ref="KQV63" si="7871">KQT63-KQV62</f>
        <v>0</v>
      </c>
      <c r="KQW63" s="957">
        <f t="shared" ref="KQW63" si="7872">KQU63-KQW62</f>
        <v>0</v>
      </c>
      <c r="KQX63" s="957">
        <f t="shared" ref="KQX63" si="7873">KQV63-KQX62</f>
        <v>0</v>
      </c>
      <c r="KQY63" s="957">
        <f t="shared" ref="KQY63" si="7874">KQW63-KQY62</f>
        <v>0</v>
      </c>
      <c r="KQZ63" s="957">
        <f t="shared" ref="KQZ63" si="7875">KQX63-KQZ62</f>
        <v>0</v>
      </c>
      <c r="KRA63" s="957">
        <f t="shared" ref="KRA63" si="7876">KQY63-KRA62</f>
        <v>0</v>
      </c>
      <c r="KRB63" s="957">
        <f t="shared" ref="KRB63" si="7877">KQZ63-KRB62</f>
        <v>0</v>
      </c>
      <c r="KRC63" s="957">
        <f t="shared" ref="KRC63" si="7878">KRA63-KRC62</f>
        <v>0</v>
      </c>
      <c r="KRD63" s="957">
        <f t="shared" ref="KRD63" si="7879">KRB63-KRD62</f>
        <v>0</v>
      </c>
      <c r="KRE63" s="957">
        <f t="shared" ref="KRE63" si="7880">KRC63-KRE62</f>
        <v>0</v>
      </c>
      <c r="KRF63" s="957">
        <f t="shared" ref="KRF63" si="7881">KRD63-KRF62</f>
        <v>0</v>
      </c>
      <c r="KRG63" s="957">
        <f t="shared" ref="KRG63" si="7882">KRE63-KRG62</f>
        <v>0</v>
      </c>
      <c r="KRH63" s="957">
        <f t="shared" ref="KRH63" si="7883">KRF63-KRH62</f>
        <v>0</v>
      </c>
      <c r="KRI63" s="957">
        <f t="shared" ref="KRI63" si="7884">KRG63-KRI62</f>
        <v>0</v>
      </c>
      <c r="KRJ63" s="957">
        <f t="shared" ref="KRJ63" si="7885">KRH63-KRJ62</f>
        <v>0</v>
      </c>
      <c r="KRK63" s="957">
        <f t="shared" ref="KRK63" si="7886">KRI63-KRK62</f>
        <v>0</v>
      </c>
      <c r="KRL63" s="957">
        <f t="shared" ref="KRL63" si="7887">KRJ63-KRL62</f>
        <v>0</v>
      </c>
      <c r="KRM63" s="957">
        <f t="shared" ref="KRM63" si="7888">KRK63-KRM62</f>
        <v>0</v>
      </c>
      <c r="KRN63" s="957">
        <f t="shared" ref="KRN63" si="7889">KRL63-KRN62</f>
        <v>0</v>
      </c>
      <c r="KRO63" s="957">
        <f t="shared" ref="KRO63" si="7890">KRM63-KRO62</f>
        <v>0</v>
      </c>
      <c r="KRP63" s="957">
        <f t="shared" ref="KRP63" si="7891">KRN63-KRP62</f>
        <v>0</v>
      </c>
      <c r="KRQ63" s="957">
        <f t="shared" ref="KRQ63" si="7892">KRO63-KRQ62</f>
        <v>0</v>
      </c>
      <c r="KRR63" s="957">
        <f t="shared" ref="KRR63" si="7893">KRP63-KRR62</f>
        <v>0</v>
      </c>
      <c r="KRS63" s="957">
        <f t="shared" ref="KRS63" si="7894">KRQ63-KRS62</f>
        <v>0</v>
      </c>
      <c r="KRT63" s="957">
        <f t="shared" ref="KRT63" si="7895">KRR63-KRT62</f>
        <v>0</v>
      </c>
      <c r="KRU63" s="957">
        <f t="shared" ref="KRU63" si="7896">KRS63-KRU62</f>
        <v>0</v>
      </c>
      <c r="KRV63" s="957">
        <f t="shared" ref="KRV63" si="7897">KRT63-KRV62</f>
        <v>0</v>
      </c>
      <c r="KRW63" s="957">
        <f t="shared" ref="KRW63" si="7898">KRU63-KRW62</f>
        <v>0</v>
      </c>
      <c r="KRX63" s="957">
        <f t="shared" ref="KRX63" si="7899">KRV63-KRX62</f>
        <v>0</v>
      </c>
      <c r="KRY63" s="957">
        <f t="shared" ref="KRY63" si="7900">KRW63-KRY62</f>
        <v>0</v>
      </c>
      <c r="KRZ63" s="957">
        <f t="shared" ref="KRZ63" si="7901">KRX63-KRZ62</f>
        <v>0</v>
      </c>
      <c r="KSA63" s="957">
        <f t="shared" ref="KSA63" si="7902">KRY63-KSA62</f>
        <v>0</v>
      </c>
      <c r="KSB63" s="957">
        <f t="shared" ref="KSB63" si="7903">KRZ63-KSB62</f>
        <v>0</v>
      </c>
      <c r="KSC63" s="957">
        <f t="shared" ref="KSC63" si="7904">KSA63-KSC62</f>
        <v>0</v>
      </c>
      <c r="KSD63" s="957">
        <f t="shared" ref="KSD63" si="7905">KSB63-KSD62</f>
        <v>0</v>
      </c>
      <c r="KSE63" s="957">
        <f t="shared" ref="KSE63" si="7906">KSC63-KSE62</f>
        <v>0</v>
      </c>
      <c r="KSF63" s="957">
        <f t="shared" ref="KSF63" si="7907">KSD63-KSF62</f>
        <v>0</v>
      </c>
      <c r="KSG63" s="957">
        <f t="shared" ref="KSG63" si="7908">KSE63-KSG62</f>
        <v>0</v>
      </c>
      <c r="KSH63" s="957">
        <f t="shared" ref="KSH63" si="7909">KSF63-KSH62</f>
        <v>0</v>
      </c>
      <c r="KSI63" s="957">
        <f t="shared" ref="KSI63" si="7910">KSG63-KSI62</f>
        <v>0</v>
      </c>
      <c r="KSJ63" s="957">
        <f t="shared" ref="KSJ63" si="7911">KSH63-KSJ62</f>
        <v>0</v>
      </c>
      <c r="KSK63" s="957">
        <f t="shared" ref="KSK63" si="7912">KSI63-KSK62</f>
        <v>0</v>
      </c>
      <c r="KSL63" s="957">
        <f t="shared" ref="KSL63" si="7913">KSJ63-KSL62</f>
        <v>0</v>
      </c>
      <c r="KSM63" s="957">
        <f t="shared" ref="KSM63" si="7914">KSK63-KSM62</f>
        <v>0</v>
      </c>
      <c r="KSN63" s="957">
        <f t="shared" ref="KSN63" si="7915">KSL63-KSN62</f>
        <v>0</v>
      </c>
      <c r="KSO63" s="957">
        <f t="shared" ref="KSO63" si="7916">KSM63-KSO62</f>
        <v>0</v>
      </c>
      <c r="KSP63" s="957">
        <f t="shared" ref="KSP63" si="7917">KSN63-KSP62</f>
        <v>0</v>
      </c>
      <c r="KSQ63" s="957">
        <f t="shared" ref="KSQ63" si="7918">KSO63-KSQ62</f>
        <v>0</v>
      </c>
      <c r="KSR63" s="957">
        <f t="shared" ref="KSR63" si="7919">KSP63-KSR62</f>
        <v>0</v>
      </c>
      <c r="KSS63" s="957">
        <f t="shared" ref="KSS63" si="7920">KSQ63-KSS62</f>
        <v>0</v>
      </c>
      <c r="KST63" s="957">
        <f t="shared" ref="KST63" si="7921">KSR63-KST62</f>
        <v>0</v>
      </c>
      <c r="KSU63" s="957">
        <f t="shared" ref="KSU63" si="7922">KSS63-KSU62</f>
        <v>0</v>
      </c>
      <c r="KSV63" s="957">
        <f t="shared" ref="KSV63" si="7923">KST63-KSV62</f>
        <v>0</v>
      </c>
      <c r="KSW63" s="957">
        <f t="shared" ref="KSW63" si="7924">KSU63-KSW62</f>
        <v>0</v>
      </c>
      <c r="KSX63" s="957">
        <f t="shared" ref="KSX63" si="7925">KSV63-KSX62</f>
        <v>0</v>
      </c>
      <c r="KSY63" s="957">
        <f t="shared" ref="KSY63" si="7926">KSW63-KSY62</f>
        <v>0</v>
      </c>
      <c r="KSZ63" s="957">
        <f t="shared" ref="KSZ63" si="7927">KSX63-KSZ62</f>
        <v>0</v>
      </c>
      <c r="KTA63" s="957">
        <f t="shared" ref="KTA63" si="7928">KSY63-KTA62</f>
        <v>0</v>
      </c>
      <c r="KTB63" s="957">
        <f t="shared" ref="KTB63" si="7929">KSZ63-KTB62</f>
        <v>0</v>
      </c>
      <c r="KTC63" s="957">
        <f t="shared" ref="KTC63" si="7930">KTA63-KTC62</f>
        <v>0</v>
      </c>
      <c r="KTD63" s="957">
        <f t="shared" ref="KTD63" si="7931">KTB63-KTD62</f>
        <v>0</v>
      </c>
      <c r="KTE63" s="957">
        <f t="shared" ref="KTE63" si="7932">KTC63-KTE62</f>
        <v>0</v>
      </c>
      <c r="KTF63" s="957">
        <f t="shared" ref="KTF63" si="7933">KTD63-KTF62</f>
        <v>0</v>
      </c>
      <c r="KTG63" s="957">
        <f t="shared" ref="KTG63" si="7934">KTE63-KTG62</f>
        <v>0</v>
      </c>
      <c r="KTH63" s="957">
        <f t="shared" ref="KTH63" si="7935">KTF63-KTH62</f>
        <v>0</v>
      </c>
      <c r="KTI63" s="957">
        <f t="shared" ref="KTI63" si="7936">KTG63-KTI62</f>
        <v>0</v>
      </c>
      <c r="KTJ63" s="957">
        <f t="shared" ref="KTJ63" si="7937">KTH63-KTJ62</f>
        <v>0</v>
      </c>
      <c r="KTK63" s="957">
        <f t="shared" ref="KTK63" si="7938">KTI63-KTK62</f>
        <v>0</v>
      </c>
      <c r="KTL63" s="957">
        <f t="shared" ref="KTL63" si="7939">KTJ63-KTL62</f>
        <v>0</v>
      </c>
      <c r="KTM63" s="957">
        <f t="shared" ref="KTM63" si="7940">KTK63-KTM62</f>
        <v>0</v>
      </c>
      <c r="KTN63" s="957">
        <f t="shared" ref="KTN63" si="7941">KTL63-KTN62</f>
        <v>0</v>
      </c>
      <c r="KTO63" s="957">
        <f t="shared" ref="KTO63" si="7942">KTM63-KTO62</f>
        <v>0</v>
      </c>
      <c r="KTP63" s="957">
        <f t="shared" ref="KTP63" si="7943">KTN63-KTP62</f>
        <v>0</v>
      </c>
      <c r="KTQ63" s="957">
        <f t="shared" ref="KTQ63" si="7944">KTO63-KTQ62</f>
        <v>0</v>
      </c>
      <c r="KTR63" s="957">
        <f t="shared" ref="KTR63" si="7945">KTP63-KTR62</f>
        <v>0</v>
      </c>
      <c r="KTS63" s="957">
        <f t="shared" ref="KTS63" si="7946">KTQ63-KTS62</f>
        <v>0</v>
      </c>
      <c r="KTT63" s="957">
        <f t="shared" ref="KTT63" si="7947">KTR63-KTT62</f>
        <v>0</v>
      </c>
      <c r="KTU63" s="957">
        <f t="shared" ref="KTU63" si="7948">KTS63-KTU62</f>
        <v>0</v>
      </c>
      <c r="KTV63" s="957">
        <f t="shared" ref="KTV63" si="7949">KTT63-KTV62</f>
        <v>0</v>
      </c>
      <c r="KTW63" s="957">
        <f t="shared" ref="KTW63" si="7950">KTU63-KTW62</f>
        <v>0</v>
      </c>
      <c r="KTX63" s="957">
        <f t="shared" ref="KTX63" si="7951">KTV63-KTX62</f>
        <v>0</v>
      </c>
      <c r="KTY63" s="957">
        <f t="shared" ref="KTY63" si="7952">KTW63-KTY62</f>
        <v>0</v>
      </c>
      <c r="KTZ63" s="957">
        <f t="shared" ref="KTZ63" si="7953">KTX63-KTZ62</f>
        <v>0</v>
      </c>
      <c r="KUA63" s="957">
        <f t="shared" ref="KUA63" si="7954">KTY63-KUA62</f>
        <v>0</v>
      </c>
      <c r="KUB63" s="957">
        <f t="shared" ref="KUB63" si="7955">KTZ63-KUB62</f>
        <v>0</v>
      </c>
      <c r="KUC63" s="957">
        <f t="shared" ref="KUC63" si="7956">KUA63-KUC62</f>
        <v>0</v>
      </c>
      <c r="KUD63" s="957">
        <f t="shared" ref="KUD63" si="7957">KUB63-KUD62</f>
        <v>0</v>
      </c>
      <c r="KUE63" s="957">
        <f t="shared" ref="KUE63" si="7958">KUC63-KUE62</f>
        <v>0</v>
      </c>
      <c r="KUF63" s="957">
        <f t="shared" ref="KUF63" si="7959">KUD63-KUF62</f>
        <v>0</v>
      </c>
      <c r="KUG63" s="957">
        <f t="shared" ref="KUG63" si="7960">KUE63-KUG62</f>
        <v>0</v>
      </c>
      <c r="KUH63" s="957">
        <f t="shared" ref="KUH63" si="7961">KUF63-KUH62</f>
        <v>0</v>
      </c>
      <c r="KUI63" s="957">
        <f t="shared" ref="KUI63" si="7962">KUG63-KUI62</f>
        <v>0</v>
      </c>
      <c r="KUJ63" s="957">
        <f t="shared" ref="KUJ63" si="7963">KUH63-KUJ62</f>
        <v>0</v>
      </c>
      <c r="KUK63" s="957">
        <f t="shared" ref="KUK63" si="7964">KUI63-KUK62</f>
        <v>0</v>
      </c>
      <c r="KUL63" s="957">
        <f t="shared" ref="KUL63" si="7965">KUJ63-KUL62</f>
        <v>0</v>
      </c>
      <c r="KUM63" s="957">
        <f t="shared" ref="KUM63" si="7966">KUK63-KUM62</f>
        <v>0</v>
      </c>
      <c r="KUN63" s="957">
        <f t="shared" ref="KUN63" si="7967">KUL63-KUN62</f>
        <v>0</v>
      </c>
      <c r="KUO63" s="957">
        <f t="shared" ref="KUO63" si="7968">KUM63-KUO62</f>
        <v>0</v>
      </c>
      <c r="KUP63" s="957">
        <f t="shared" ref="KUP63" si="7969">KUN63-KUP62</f>
        <v>0</v>
      </c>
      <c r="KUQ63" s="957">
        <f t="shared" ref="KUQ63" si="7970">KUO63-KUQ62</f>
        <v>0</v>
      </c>
      <c r="KUR63" s="957">
        <f t="shared" ref="KUR63" si="7971">KUP63-KUR62</f>
        <v>0</v>
      </c>
      <c r="KUS63" s="957">
        <f t="shared" ref="KUS63" si="7972">KUQ63-KUS62</f>
        <v>0</v>
      </c>
      <c r="KUT63" s="957">
        <f t="shared" ref="KUT63" si="7973">KUR63-KUT62</f>
        <v>0</v>
      </c>
      <c r="KUU63" s="957">
        <f t="shared" ref="KUU63" si="7974">KUS63-KUU62</f>
        <v>0</v>
      </c>
      <c r="KUV63" s="957">
        <f t="shared" ref="KUV63" si="7975">KUT63-KUV62</f>
        <v>0</v>
      </c>
      <c r="KUW63" s="957">
        <f t="shared" ref="KUW63" si="7976">KUU63-KUW62</f>
        <v>0</v>
      </c>
      <c r="KUX63" s="957">
        <f t="shared" ref="KUX63" si="7977">KUV63-KUX62</f>
        <v>0</v>
      </c>
      <c r="KUY63" s="957">
        <f t="shared" ref="KUY63" si="7978">KUW63-KUY62</f>
        <v>0</v>
      </c>
      <c r="KUZ63" s="957">
        <f t="shared" ref="KUZ63" si="7979">KUX63-KUZ62</f>
        <v>0</v>
      </c>
      <c r="KVA63" s="957">
        <f t="shared" ref="KVA63" si="7980">KUY63-KVA62</f>
        <v>0</v>
      </c>
      <c r="KVB63" s="957">
        <f t="shared" ref="KVB63" si="7981">KUZ63-KVB62</f>
        <v>0</v>
      </c>
      <c r="KVC63" s="957">
        <f t="shared" ref="KVC63" si="7982">KVA63-KVC62</f>
        <v>0</v>
      </c>
      <c r="KVD63" s="957">
        <f t="shared" ref="KVD63" si="7983">KVB63-KVD62</f>
        <v>0</v>
      </c>
      <c r="KVE63" s="957">
        <f t="shared" ref="KVE63" si="7984">KVC63-KVE62</f>
        <v>0</v>
      </c>
      <c r="KVF63" s="957">
        <f t="shared" ref="KVF63" si="7985">KVD63-KVF62</f>
        <v>0</v>
      </c>
      <c r="KVG63" s="957">
        <f t="shared" ref="KVG63" si="7986">KVE63-KVG62</f>
        <v>0</v>
      </c>
      <c r="KVH63" s="957">
        <f t="shared" ref="KVH63" si="7987">KVF63-KVH62</f>
        <v>0</v>
      </c>
      <c r="KVI63" s="957">
        <f t="shared" ref="KVI63" si="7988">KVG63-KVI62</f>
        <v>0</v>
      </c>
      <c r="KVJ63" s="957">
        <f t="shared" ref="KVJ63" si="7989">KVH63-KVJ62</f>
        <v>0</v>
      </c>
      <c r="KVK63" s="957">
        <f t="shared" ref="KVK63" si="7990">KVI63-KVK62</f>
        <v>0</v>
      </c>
      <c r="KVL63" s="957">
        <f t="shared" ref="KVL63" si="7991">KVJ63-KVL62</f>
        <v>0</v>
      </c>
      <c r="KVM63" s="957">
        <f t="shared" ref="KVM63" si="7992">KVK63-KVM62</f>
        <v>0</v>
      </c>
      <c r="KVN63" s="957">
        <f t="shared" ref="KVN63" si="7993">KVL63-KVN62</f>
        <v>0</v>
      </c>
      <c r="KVO63" s="957">
        <f t="shared" ref="KVO63" si="7994">KVM63-KVO62</f>
        <v>0</v>
      </c>
      <c r="KVP63" s="957">
        <f t="shared" ref="KVP63" si="7995">KVN63-KVP62</f>
        <v>0</v>
      </c>
      <c r="KVQ63" s="957">
        <f t="shared" ref="KVQ63" si="7996">KVO63-KVQ62</f>
        <v>0</v>
      </c>
      <c r="KVR63" s="957">
        <f t="shared" ref="KVR63" si="7997">KVP63-KVR62</f>
        <v>0</v>
      </c>
      <c r="KVS63" s="957">
        <f t="shared" ref="KVS63" si="7998">KVQ63-KVS62</f>
        <v>0</v>
      </c>
      <c r="KVT63" s="957">
        <f t="shared" ref="KVT63" si="7999">KVR63-KVT62</f>
        <v>0</v>
      </c>
      <c r="KVU63" s="957">
        <f t="shared" ref="KVU63" si="8000">KVS63-KVU62</f>
        <v>0</v>
      </c>
      <c r="KVV63" s="957">
        <f t="shared" ref="KVV63" si="8001">KVT63-KVV62</f>
        <v>0</v>
      </c>
      <c r="KVW63" s="957">
        <f t="shared" ref="KVW63" si="8002">KVU63-KVW62</f>
        <v>0</v>
      </c>
      <c r="KVX63" s="957">
        <f t="shared" ref="KVX63" si="8003">KVV63-KVX62</f>
        <v>0</v>
      </c>
      <c r="KVY63" s="957">
        <f t="shared" ref="KVY63" si="8004">KVW63-KVY62</f>
        <v>0</v>
      </c>
      <c r="KVZ63" s="957">
        <f t="shared" ref="KVZ63" si="8005">KVX63-KVZ62</f>
        <v>0</v>
      </c>
      <c r="KWA63" s="957">
        <f t="shared" ref="KWA63" si="8006">KVY63-KWA62</f>
        <v>0</v>
      </c>
      <c r="KWB63" s="957">
        <f t="shared" ref="KWB63" si="8007">KVZ63-KWB62</f>
        <v>0</v>
      </c>
      <c r="KWC63" s="957">
        <f t="shared" ref="KWC63" si="8008">KWA63-KWC62</f>
        <v>0</v>
      </c>
      <c r="KWD63" s="957">
        <f t="shared" ref="KWD63" si="8009">KWB63-KWD62</f>
        <v>0</v>
      </c>
      <c r="KWE63" s="957">
        <f t="shared" ref="KWE63" si="8010">KWC63-KWE62</f>
        <v>0</v>
      </c>
      <c r="KWF63" s="957">
        <f t="shared" ref="KWF63" si="8011">KWD63-KWF62</f>
        <v>0</v>
      </c>
      <c r="KWG63" s="957">
        <f t="shared" ref="KWG63" si="8012">KWE63-KWG62</f>
        <v>0</v>
      </c>
      <c r="KWH63" s="957">
        <f t="shared" ref="KWH63" si="8013">KWF63-KWH62</f>
        <v>0</v>
      </c>
      <c r="KWI63" s="957">
        <f t="shared" ref="KWI63" si="8014">KWG63-KWI62</f>
        <v>0</v>
      </c>
      <c r="KWJ63" s="957">
        <f t="shared" ref="KWJ63" si="8015">KWH63-KWJ62</f>
        <v>0</v>
      </c>
      <c r="KWK63" s="957">
        <f t="shared" ref="KWK63" si="8016">KWI63-KWK62</f>
        <v>0</v>
      </c>
      <c r="KWL63" s="957">
        <f t="shared" ref="KWL63" si="8017">KWJ63-KWL62</f>
        <v>0</v>
      </c>
      <c r="KWM63" s="957">
        <f t="shared" ref="KWM63" si="8018">KWK63-KWM62</f>
        <v>0</v>
      </c>
      <c r="KWN63" s="957">
        <f t="shared" ref="KWN63" si="8019">KWL63-KWN62</f>
        <v>0</v>
      </c>
      <c r="KWO63" s="957">
        <f t="shared" ref="KWO63" si="8020">KWM63-KWO62</f>
        <v>0</v>
      </c>
      <c r="KWP63" s="957">
        <f t="shared" ref="KWP63" si="8021">KWN63-KWP62</f>
        <v>0</v>
      </c>
      <c r="KWQ63" s="957">
        <f t="shared" ref="KWQ63" si="8022">KWO63-KWQ62</f>
        <v>0</v>
      </c>
      <c r="KWR63" s="957">
        <f t="shared" ref="KWR63" si="8023">KWP63-KWR62</f>
        <v>0</v>
      </c>
      <c r="KWS63" s="957">
        <f t="shared" ref="KWS63" si="8024">KWQ63-KWS62</f>
        <v>0</v>
      </c>
      <c r="KWT63" s="957">
        <f t="shared" ref="KWT63" si="8025">KWR63-KWT62</f>
        <v>0</v>
      </c>
      <c r="KWU63" s="957">
        <f t="shared" ref="KWU63" si="8026">KWS63-KWU62</f>
        <v>0</v>
      </c>
      <c r="KWV63" s="957">
        <f t="shared" ref="KWV63" si="8027">KWT63-KWV62</f>
        <v>0</v>
      </c>
      <c r="KWW63" s="957">
        <f t="shared" ref="KWW63" si="8028">KWU63-KWW62</f>
        <v>0</v>
      </c>
      <c r="KWX63" s="957">
        <f t="shared" ref="KWX63" si="8029">KWV63-KWX62</f>
        <v>0</v>
      </c>
      <c r="KWY63" s="957">
        <f t="shared" ref="KWY63" si="8030">KWW63-KWY62</f>
        <v>0</v>
      </c>
      <c r="KWZ63" s="957">
        <f t="shared" ref="KWZ63" si="8031">KWX63-KWZ62</f>
        <v>0</v>
      </c>
      <c r="KXA63" s="957">
        <f t="shared" ref="KXA63" si="8032">KWY63-KXA62</f>
        <v>0</v>
      </c>
      <c r="KXB63" s="957">
        <f t="shared" ref="KXB63" si="8033">KWZ63-KXB62</f>
        <v>0</v>
      </c>
      <c r="KXC63" s="957">
        <f t="shared" ref="KXC63" si="8034">KXA63-KXC62</f>
        <v>0</v>
      </c>
      <c r="KXD63" s="957">
        <f t="shared" ref="KXD63" si="8035">KXB63-KXD62</f>
        <v>0</v>
      </c>
      <c r="KXE63" s="957">
        <f t="shared" ref="KXE63" si="8036">KXC63-KXE62</f>
        <v>0</v>
      </c>
      <c r="KXF63" s="957">
        <f t="shared" ref="KXF63" si="8037">KXD63-KXF62</f>
        <v>0</v>
      </c>
      <c r="KXG63" s="957">
        <f t="shared" ref="KXG63" si="8038">KXE63-KXG62</f>
        <v>0</v>
      </c>
      <c r="KXH63" s="957">
        <f t="shared" ref="KXH63" si="8039">KXF63-KXH62</f>
        <v>0</v>
      </c>
      <c r="KXI63" s="957">
        <f t="shared" ref="KXI63" si="8040">KXG63-KXI62</f>
        <v>0</v>
      </c>
      <c r="KXJ63" s="957">
        <f t="shared" ref="KXJ63" si="8041">KXH63-KXJ62</f>
        <v>0</v>
      </c>
      <c r="KXK63" s="957">
        <f t="shared" ref="KXK63" si="8042">KXI63-KXK62</f>
        <v>0</v>
      </c>
      <c r="KXL63" s="957">
        <f t="shared" ref="KXL63" si="8043">KXJ63-KXL62</f>
        <v>0</v>
      </c>
      <c r="KXM63" s="957">
        <f t="shared" ref="KXM63" si="8044">KXK63-KXM62</f>
        <v>0</v>
      </c>
      <c r="KXN63" s="957">
        <f t="shared" ref="KXN63" si="8045">KXL63-KXN62</f>
        <v>0</v>
      </c>
      <c r="KXO63" s="957">
        <f t="shared" ref="KXO63" si="8046">KXM63-KXO62</f>
        <v>0</v>
      </c>
      <c r="KXP63" s="957">
        <f t="shared" ref="KXP63" si="8047">KXN63-KXP62</f>
        <v>0</v>
      </c>
      <c r="KXQ63" s="957">
        <f t="shared" ref="KXQ63" si="8048">KXO63-KXQ62</f>
        <v>0</v>
      </c>
      <c r="KXR63" s="957">
        <f t="shared" ref="KXR63" si="8049">KXP63-KXR62</f>
        <v>0</v>
      </c>
      <c r="KXS63" s="957">
        <f t="shared" ref="KXS63" si="8050">KXQ63-KXS62</f>
        <v>0</v>
      </c>
      <c r="KXT63" s="957">
        <f t="shared" ref="KXT63" si="8051">KXR63-KXT62</f>
        <v>0</v>
      </c>
      <c r="KXU63" s="957">
        <f t="shared" ref="KXU63" si="8052">KXS63-KXU62</f>
        <v>0</v>
      </c>
      <c r="KXV63" s="957">
        <f t="shared" ref="KXV63" si="8053">KXT63-KXV62</f>
        <v>0</v>
      </c>
      <c r="KXW63" s="957">
        <f t="shared" ref="KXW63" si="8054">KXU63-KXW62</f>
        <v>0</v>
      </c>
      <c r="KXX63" s="957">
        <f t="shared" ref="KXX63" si="8055">KXV63-KXX62</f>
        <v>0</v>
      </c>
      <c r="KXY63" s="957">
        <f t="shared" ref="KXY63" si="8056">KXW63-KXY62</f>
        <v>0</v>
      </c>
      <c r="KXZ63" s="957">
        <f t="shared" ref="KXZ63" si="8057">KXX63-KXZ62</f>
        <v>0</v>
      </c>
      <c r="KYA63" s="957">
        <f t="shared" ref="KYA63" si="8058">KXY63-KYA62</f>
        <v>0</v>
      </c>
      <c r="KYB63" s="957">
        <f t="shared" ref="KYB63" si="8059">KXZ63-KYB62</f>
        <v>0</v>
      </c>
      <c r="KYC63" s="957">
        <f t="shared" ref="KYC63" si="8060">KYA63-KYC62</f>
        <v>0</v>
      </c>
      <c r="KYD63" s="957">
        <f t="shared" ref="KYD63" si="8061">KYB63-KYD62</f>
        <v>0</v>
      </c>
      <c r="KYE63" s="957">
        <f t="shared" ref="KYE63" si="8062">KYC63-KYE62</f>
        <v>0</v>
      </c>
      <c r="KYF63" s="957">
        <f t="shared" ref="KYF63" si="8063">KYD63-KYF62</f>
        <v>0</v>
      </c>
      <c r="KYG63" s="957">
        <f t="shared" ref="KYG63" si="8064">KYE63-KYG62</f>
        <v>0</v>
      </c>
      <c r="KYH63" s="957">
        <f t="shared" ref="KYH63" si="8065">KYF63-KYH62</f>
        <v>0</v>
      </c>
      <c r="KYI63" s="957">
        <f t="shared" ref="KYI63" si="8066">KYG63-KYI62</f>
        <v>0</v>
      </c>
      <c r="KYJ63" s="957">
        <f t="shared" ref="KYJ63" si="8067">KYH63-KYJ62</f>
        <v>0</v>
      </c>
      <c r="KYK63" s="957">
        <f t="shared" ref="KYK63" si="8068">KYI63-KYK62</f>
        <v>0</v>
      </c>
      <c r="KYL63" s="957">
        <f t="shared" ref="KYL63" si="8069">KYJ63-KYL62</f>
        <v>0</v>
      </c>
      <c r="KYM63" s="957">
        <f t="shared" ref="KYM63" si="8070">KYK63-KYM62</f>
        <v>0</v>
      </c>
      <c r="KYN63" s="957">
        <f t="shared" ref="KYN63" si="8071">KYL63-KYN62</f>
        <v>0</v>
      </c>
      <c r="KYO63" s="957">
        <f t="shared" ref="KYO63" si="8072">KYM63-KYO62</f>
        <v>0</v>
      </c>
      <c r="KYP63" s="957">
        <f t="shared" ref="KYP63" si="8073">KYN63-KYP62</f>
        <v>0</v>
      </c>
      <c r="KYQ63" s="957">
        <f t="shared" ref="KYQ63" si="8074">KYO63-KYQ62</f>
        <v>0</v>
      </c>
      <c r="KYR63" s="957">
        <f t="shared" ref="KYR63" si="8075">KYP63-KYR62</f>
        <v>0</v>
      </c>
      <c r="KYS63" s="957">
        <f t="shared" ref="KYS63" si="8076">KYQ63-KYS62</f>
        <v>0</v>
      </c>
      <c r="KYT63" s="957">
        <f t="shared" ref="KYT63" si="8077">KYR63-KYT62</f>
        <v>0</v>
      </c>
      <c r="KYU63" s="957">
        <f t="shared" ref="KYU63" si="8078">KYS63-KYU62</f>
        <v>0</v>
      </c>
      <c r="KYV63" s="957">
        <f t="shared" ref="KYV63" si="8079">KYT63-KYV62</f>
        <v>0</v>
      </c>
      <c r="KYW63" s="957">
        <f t="shared" ref="KYW63" si="8080">KYU63-KYW62</f>
        <v>0</v>
      </c>
      <c r="KYX63" s="957">
        <f t="shared" ref="KYX63" si="8081">KYV63-KYX62</f>
        <v>0</v>
      </c>
      <c r="KYY63" s="957">
        <f t="shared" ref="KYY63" si="8082">KYW63-KYY62</f>
        <v>0</v>
      </c>
      <c r="KYZ63" s="957">
        <f t="shared" ref="KYZ63" si="8083">KYX63-KYZ62</f>
        <v>0</v>
      </c>
      <c r="KZA63" s="957">
        <f t="shared" ref="KZA63" si="8084">KYY63-KZA62</f>
        <v>0</v>
      </c>
      <c r="KZB63" s="957">
        <f t="shared" ref="KZB63" si="8085">KYZ63-KZB62</f>
        <v>0</v>
      </c>
      <c r="KZC63" s="957">
        <f t="shared" ref="KZC63" si="8086">KZA63-KZC62</f>
        <v>0</v>
      </c>
      <c r="KZD63" s="957">
        <f t="shared" ref="KZD63" si="8087">KZB63-KZD62</f>
        <v>0</v>
      </c>
      <c r="KZE63" s="957">
        <f t="shared" ref="KZE63" si="8088">KZC63-KZE62</f>
        <v>0</v>
      </c>
      <c r="KZF63" s="957">
        <f t="shared" ref="KZF63" si="8089">KZD63-KZF62</f>
        <v>0</v>
      </c>
      <c r="KZG63" s="957">
        <f t="shared" ref="KZG63" si="8090">KZE63-KZG62</f>
        <v>0</v>
      </c>
      <c r="KZH63" s="957">
        <f t="shared" ref="KZH63" si="8091">KZF63-KZH62</f>
        <v>0</v>
      </c>
      <c r="KZI63" s="957">
        <f t="shared" ref="KZI63" si="8092">KZG63-KZI62</f>
        <v>0</v>
      </c>
      <c r="KZJ63" s="957">
        <f t="shared" ref="KZJ63" si="8093">KZH63-KZJ62</f>
        <v>0</v>
      </c>
      <c r="KZK63" s="957">
        <f t="shared" ref="KZK63" si="8094">KZI63-KZK62</f>
        <v>0</v>
      </c>
      <c r="KZL63" s="957">
        <f t="shared" ref="KZL63" si="8095">KZJ63-KZL62</f>
        <v>0</v>
      </c>
      <c r="KZM63" s="957">
        <f t="shared" ref="KZM63" si="8096">KZK63-KZM62</f>
        <v>0</v>
      </c>
      <c r="KZN63" s="957">
        <f t="shared" ref="KZN63" si="8097">KZL63-KZN62</f>
        <v>0</v>
      </c>
      <c r="KZO63" s="957">
        <f t="shared" ref="KZO63" si="8098">KZM63-KZO62</f>
        <v>0</v>
      </c>
      <c r="KZP63" s="957">
        <f t="shared" ref="KZP63" si="8099">KZN63-KZP62</f>
        <v>0</v>
      </c>
      <c r="KZQ63" s="957">
        <f t="shared" ref="KZQ63" si="8100">KZO63-KZQ62</f>
        <v>0</v>
      </c>
      <c r="KZR63" s="957">
        <f t="shared" ref="KZR63" si="8101">KZP63-KZR62</f>
        <v>0</v>
      </c>
      <c r="KZS63" s="957">
        <f t="shared" ref="KZS63" si="8102">KZQ63-KZS62</f>
        <v>0</v>
      </c>
      <c r="KZT63" s="957">
        <f t="shared" ref="KZT63" si="8103">KZR63-KZT62</f>
        <v>0</v>
      </c>
      <c r="KZU63" s="957">
        <f t="shared" ref="KZU63" si="8104">KZS63-KZU62</f>
        <v>0</v>
      </c>
      <c r="KZV63" s="957">
        <f t="shared" ref="KZV63" si="8105">KZT63-KZV62</f>
        <v>0</v>
      </c>
      <c r="KZW63" s="957">
        <f t="shared" ref="KZW63" si="8106">KZU63-KZW62</f>
        <v>0</v>
      </c>
      <c r="KZX63" s="957">
        <f t="shared" ref="KZX63" si="8107">KZV63-KZX62</f>
        <v>0</v>
      </c>
      <c r="KZY63" s="957">
        <f t="shared" ref="KZY63" si="8108">KZW63-KZY62</f>
        <v>0</v>
      </c>
      <c r="KZZ63" s="957">
        <f t="shared" ref="KZZ63" si="8109">KZX63-KZZ62</f>
        <v>0</v>
      </c>
      <c r="LAA63" s="957">
        <f t="shared" ref="LAA63" si="8110">KZY63-LAA62</f>
        <v>0</v>
      </c>
      <c r="LAB63" s="957">
        <f t="shared" ref="LAB63" si="8111">KZZ63-LAB62</f>
        <v>0</v>
      </c>
      <c r="LAC63" s="957">
        <f t="shared" ref="LAC63" si="8112">LAA63-LAC62</f>
        <v>0</v>
      </c>
      <c r="LAD63" s="957">
        <f t="shared" ref="LAD63" si="8113">LAB63-LAD62</f>
        <v>0</v>
      </c>
      <c r="LAE63" s="957">
        <f t="shared" ref="LAE63" si="8114">LAC63-LAE62</f>
        <v>0</v>
      </c>
      <c r="LAF63" s="957">
        <f t="shared" ref="LAF63" si="8115">LAD63-LAF62</f>
        <v>0</v>
      </c>
      <c r="LAG63" s="957">
        <f t="shared" ref="LAG63" si="8116">LAE63-LAG62</f>
        <v>0</v>
      </c>
      <c r="LAH63" s="957">
        <f t="shared" ref="LAH63" si="8117">LAF63-LAH62</f>
        <v>0</v>
      </c>
      <c r="LAI63" s="957">
        <f t="shared" ref="LAI63" si="8118">LAG63-LAI62</f>
        <v>0</v>
      </c>
      <c r="LAJ63" s="957">
        <f t="shared" ref="LAJ63" si="8119">LAH63-LAJ62</f>
        <v>0</v>
      </c>
      <c r="LAK63" s="957">
        <f t="shared" ref="LAK63" si="8120">LAI63-LAK62</f>
        <v>0</v>
      </c>
      <c r="LAL63" s="957">
        <f t="shared" ref="LAL63" si="8121">LAJ63-LAL62</f>
        <v>0</v>
      </c>
      <c r="LAM63" s="957">
        <f t="shared" ref="LAM63" si="8122">LAK63-LAM62</f>
        <v>0</v>
      </c>
      <c r="LAN63" s="957">
        <f t="shared" ref="LAN63" si="8123">LAL63-LAN62</f>
        <v>0</v>
      </c>
      <c r="LAO63" s="957">
        <f t="shared" ref="LAO63" si="8124">LAM63-LAO62</f>
        <v>0</v>
      </c>
      <c r="LAP63" s="957">
        <f t="shared" ref="LAP63" si="8125">LAN63-LAP62</f>
        <v>0</v>
      </c>
      <c r="LAQ63" s="957">
        <f t="shared" ref="LAQ63" si="8126">LAO63-LAQ62</f>
        <v>0</v>
      </c>
      <c r="LAR63" s="957">
        <f t="shared" ref="LAR63" si="8127">LAP63-LAR62</f>
        <v>0</v>
      </c>
      <c r="LAS63" s="957">
        <f t="shared" ref="LAS63" si="8128">LAQ63-LAS62</f>
        <v>0</v>
      </c>
      <c r="LAT63" s="957">
        <f t="shared" ref="LAT63" si="8129">LAR63-LAT62</f>
        <v>0</v>
      </c>
      <c r="LAU63" s="957">
        <f t="shared" ref="LAU63" si="8130">LAS63-LAU62</f>
        <v>0</v>
      </c>
      <c r="LAV63" s="957">
        <f t="shared" ref="LAV63" si="8131">LAT63-LAV62</f>
        <v>0</v>
      </c>
      <c r="LAW63" s="957">
        <f t="shared" ref="LAW63" si="8132">LAU63-LAW62</f>
        <v>0</v>
      </c>
      <c r="LAX63" s="957">
        <f t="shared" ref="LAX63" si="8133">LAV63-LAX62</f>
        <v>0</v>
      </c>
      <c r="LAY63" s="957">
        <f t="shared" ref="LAY63" si="8134">LAW63-LAY62</f>
        <v>0</v>
      </c>
      <c r="LAZ63" s="957">
        <f t="shared" ref="LAZ63" si="8135">LAX63-LAZ62</f>
        <v>0</v>
      </c>
      <c r="LBA63" s="957">
        <f t="shared" ref="LBA63" si="8136">LAY63-LBA62</f>
        <v>0</v>
      </c>
      <c r="LBB63" s="957">
        <f t="shared" ref="LBB63" si="8137">LAZ63-LBB62</f>
        <v>0</v>
      </c>
      <c r="LBC63" s="957">
        <f t="shared" ref="LBC63" si="8138">LBA63-LBC62</f>
        <v>0</v>
      </c>
      <c r="LBD63" s="957">
        <f t="shared" ref="LBD63" si="8139">LBB63-LBD62</f>
        <v>0</v>
      </c>
      <c r="LBE63" s="957">
        <f t="shared" ref="LBE63" si="8140">LBC63-LBE62</f>
        <v>0</v>
      </c>
      <c r="LBF63" s="957">
        <f t="shared" ref="LBF63" si="8141">LBD63-LBF62</f>
        <v>0</v>
      </c>
      <c r="LBG63" s="957">
        <f t="shared" ref="LBG63" si="8142">LBE63-LBG62</f>
        <v>0</v>
      </c>
      <c r="LBH63" s="957">
        <f t="shared" ref="LBH63" si="8143">LBF63-LBH62</f>
        <v>0</v>
      </c>
      <c r="LBI63" s="957">
        <f t="shared" ref="LBI63" si="8144">LBG63-LBI62</f>
        <v>0</v>
      </c>
      <c r="LBJ63" s="957">
        <f t="shared" ref="LBJ63" si="8145">LBH63-LBJ62</f>
        <v>0</v>
      </c>
      <c r="LBK63" s="957">
        <f t="shared" ref="LBK63" si="8146">LBI63-LBK62</f>
        <v>0</v>
      </c>
      <c r="LBL63" s="957">
        <f t="shared" ref="LBL63" si="8147">LBJ63-LBL62</f>
        <v>0</v>
      </c>
      <c r="LBM63" s="957">
        <f t="shared" ref="LBM63" si="8148">LBK63-LBM62</f>
        <v>0</v>
      </c>
      <c r="LBN63" s="957">
        <f t="shared" ref="LBN63" si="8149">LBL63-LBN62</f>
        <v>0</v>
      </c>
      <c r="LBO63" s="957">
        <f t="shared" ref="LBO63" si="8150">LBM63-LBO62</f>
        <v>0</v>
      </c>
      <c r="LBP63" s="957">
        <f t="shared" ref="LBP63" si="8151">LBN63-LBP62</f>
        <v>0</v>
      </c>
      <c r="LBQ63" s="957">
        <f t="shared" ref="LBQ63" si="8152">LBO63-LBQ62</f>
        <v>0</v>
      </c>
      <c r="LBR63" s="957">
        <f t="shared" ref="LBR63" si="8153">LBP63-LBR62</f>
        <v>0</v>
      </c>
      <c r="LBS63" s="957">
        <f t="shared" ref="LBS63" si="8154">LBQ63-LBS62</f>
        <v>0</v>
      </c>
      <c r="LBT63" s="957">
        <f t="shared" ref="LBT63" si="8155">LBR63-LBT62</f>
        <v>0</v>
      </c>
      <c r="LBU63" s="957">
        <f t="shared" ref="LBU63" si="8156">LBS63-LBU62</f>
        <v>0</v>
      </c>
      <c r="LBV63" s="957">
        <f t="shared" ref="LBV63" si="8157">LBT63-LBV62</f>
        <v>0</v>
      </c>
      <c r="LBW63" s="957">
        <f t="shared" ref="LBW63" si="8158">LBU63-LBW62</f>
        <v>0</v>
      </c>
      <c r="LBX63" s="957">
        <f t="shared" ref="LBX63" si="8159">LBV63-LBX62</f>
        <v>0</v>
      </c>
      <c r="LBY63" s="957">
        <f t="shared" ref="LBY63" si="8160">LBW63-LBY62</f>
        <v>0</v>
      </c>
      <c r="LBZ63" s="957">
        <f t="shared" ref="LBZ63" si="8161">LBX63-LBZ62</f>
        <v>0</v>
      </c>
      <c r="LCA63" s="957">
        <f t="shared" ref="LCA63" si="8162">LBY63-LCA62</f>
        <v>0</v>
      </c>
      <c r="LCB63" s="957">
        <f t="shared" ref="LCB63" si="8163">LBZ63-LCB62</f>
        <v>0</v>
      </c>
      <c r="LCC63" s="957">
        <f t="shared" ref="LCC63" si="8164">LCA63-LCC62</f>
        <v>0</v>
      </c>
      <c r="LCD63" s="957">
        <f t="shared" ref="LCD63" si="8165">LCB63-LCD62</f>
        <v>0</v>
      </c>
      <c r="LCE63" s="957">
        <f t="shared" ref="LCE63" si="8166">LCC63-LCE62</f>
        <v>0</v>
      </c>
      <c r="LCF63" s="957">
        <f t="shared" ref="LCF63" si="8167">LCD63-LCF62</f>
        <v>0</v>
      </c>
      <c r="LCG63" s="957">
        <f t="shared" ref="LCG63" si="8168">LCE63-LCG62</f>
        <v>0</v>
      </c>
      <c r="LCH63" s="957">
        <f t="shared" ref="LCH63" si="8169">LCF63-LCH62</f>
        <v>0</v>
      </c>
      <c r="LCI63" s="957">
        <f t="shared" ref="LCI63" si="8170">LCG63-LCI62</f>
        <v>0</v>
      </c>
      <c r="LCJ63" s="957">
        <f t="shared" ref="LCJ63" si="8171">LCH63-LCJ62</f>
        <v>0</v>
      </c>
      <c r="LCK63" s="957">
        <f t="shared" ref="LCK63" si="8172">LCI63-LCK62</f>
        <v>0</v>
      </c>
      <c r="LCL63" s="957">
        <f t="shared" ref="LCL63" si="8173">LCJ63-LCL62</f>
        <v>0</v>
      </c>
      <c r="LCM63" s="957">
        <f t="shared" ref="LCM63" si="8174">LCK63-LCM62</f>
        <v>0</v>
      </c>
      <c r="LCN63" s="957">
        <f t="shared" ref="LCN63" si="8175">LCL63-LCN62</f>
        <v>0</v>
      </c>
      <c r="LCO63" s="957">
        <f t="shared" ref="LCO63" si="8176">LCM63-LCO62</f>
        <v>0</v>
      </c>
      <c r="LCP63" s="957">
        <f t="shared" ref="LCP63" si="8177">LCN63-LCP62</f>
        <v>0</v>
      </c>
      <c r="LCQ63" s="957">
        <f t="shared" ref="LCQ63" si="8178">LCO63-LCQ62</f>
        <v>0</v>
      </c>
      <c r="LCR63" s="957">
        <f t="shared" ref="LCR63" si="8179">LCP63-LCR62</f>
        <v>0</v>
      </c>
      <c r="LCS63" s="957">
        <f t="shared" ref="LCS63" si="8180">LCQ63-LCS62</f>
        <v>0</v>
      </c>
      <c r="LCT63" s="957">
        <f t="shared" ref="LCT63" si="8181">LCR63-LCT62</f>
        <v>0</v>
      </c>
      <c r="LCU63" s="957">
        <f t="shared" ref="LCU63" si="8182">LCS63-LCU62</f>
        <v>0</v>
      </c>
      <c r="LCV63" s="957">
        <f t="shared" ref="LCV63" si="8183">LCT63-LCV62</f>
        <v>0</v>
      </c>
      <c r="LCW63" s="957">
        <f t="shared" ref="LCW63" si="8184">LCU63-LCW62</f>
        <v>0</v>
      </c>
      <c r="LCX63" s="957">
        <f t="shared" ref="LCX63" si="8185">LCV63-LCX62</f>
        <v>0</v>
      </c>
      <c r="LCY63" s="957">
        <f t="shared" ref="LCY63" si="8186">LCW63-LCY62</f>
        <v>0</v>
      </c>
      <c r="LCZ63" s="957">
        <f t="shared" ref="LCZ63" si="8187">LCX63-LCZ62</f>
        <v>0</v>
      </c>
      <c r="LDA63" s="957">
        <f t="shared" ref="LDA63" si="8188">LCY63-LDA62</f>
        <v>0</v>
      </c>
      <c r="LDB63" s="957">
        <f t="shared" ref="LDB63" si="8189">LCZ63-LDB62</f>
        <v>0</v>
      </c>
      <c r="LDC63" s="957">
        <f t="shared" ref="LDC63" si="8190">LDA63-LDC62</f>
        <v>0</v>
      </c>
      <c r="LDD63" s="957">
        <f t="shared" ref="LDD63" si="8191">LDB63-LDD62</f>
        <v>0</v>
      </c>
      <c r="LDE63" s="957">
        <f t="shared" ref="LDE63" si="8192">LDC63-LDE62</f>
        <v>0</v>
      </c>
      <c r="LDF63" s="957">
        <f t="shared" ref="LDF63" si="8193">LDD63-LDF62</f>
        <v>0</v>
      </c>
      <c r="LDG63" s="957">
        <f t="shared" ref="LDG63" si="8194">LDE63-LDG62</f>
        <v>0</v>
      </c>
      <c r="LDH63" s="957">
        <f t="shared" ref="LDH63" si="8195">LDF63-LDH62</f>
        <v>0</v>
      </c>
      <c r="LDI63" s="957">
        <f t="shared" ref="LDI63" si="8196">LDG63-LDI62</f>
        <v>0</v>
      </c>
      <c r="LDJ63" s="957">
        <f t="shared" ref="LDJ63" si="8197">LDH63-LDJ62</f>
        <v>0</v>
      </c>
      <c r="LDK63" s="957">
        <f t="shared" ref="LDK63" si="8198">LDI63-LDK62</f>
        <v>0</v>
      </c>
      <c r="LDL63" s="957">
        <f t="shared" ref="LDL63" si="8199">LDJ63-LDL62</f>
        <v>0</v>
      </c>
      <c r="LDM63" s="957">
        <f t="shared" ref="LDM63" si="8200">LDK63-LDM62</f>
        <v>0</v>
      </c>
      <c r="LDN63" s="957">
        <f t="shared" ref="LDN63" si="8201">LDL63-LDN62</f>
        <v>0</v>
      </c>
      <c r="LDO63" s="957">
        <f t="shared" ref="LDO63" si="8202">LDM63-LDO62</f>
        <v>0</v>
      </c>
      <c r="LDP63" s="957">
        <f t="shared" ref="LDP63" si="8203">LDN63-LDP62</f>
        <v>0</v>
      </c>
      <c r="LDQ63" s="957">
        <f t="shared" ref="LDQ63" si="8204">LDO63-LDQ62</f>
        <v>0</v>
      </c>
      <c r="LDR63" s="957">
        <f t="shared" ref="LDR63" si="8205">LDP63-LDR62</f>
        <v>0</v>
      </c>
      <c r="LDS63" s="957">
        <f t="shared" ref="LDS63" si="8206">LDQ63-LDS62</f>
        <v>0</v>
      </c>
      <c r="LDT63" s="957">
        <f t="shared" ref="LDT63" si="8207">LDR63-LDT62</f>
        <v>0</v>
      </c>
      <c r="LDU63" s="957">
        <f t="shared" ref="LDU63" si="8208">LDS63-LDU62</f>
        <v>0</v>
      </c>
      <c r="LDV63" s="957">
        <f t="shared" ref="LDV63" si="8209">LDT63-LDV62</f>
        <v>0</v>
      </c>
      <c r="LDW63" s="957">
        <f t="shared" ref="LDW63" si="8210">LDU63-LDW62</f>
        <v>0</v>
      </c>
      <c r="LDX63" s="957">
        <f t="shared" ref="LDX63" si="8211">LDV63-LDX62</f>
        <v>0</v>
      </c>
      <c r="LDY63" s="957">
        <f t="shared" ref="LDY63" si="8212">LDW63-LDY62</f>
        <v>0</v>
      </c>
      <c r="LDZ63" s="957">
        <f t="shared" ref="LDZ63" si="8213">LDX63-LDZ62</f>
        <v>0</v>
      </c>
      <c r="LEA63" s="957">
        <f t="shared" ref="LEA63" si="8214">LDY63-LEA62</f>
        <v>0</v>
      </c>
      <c r="LEB63" s="957">
        <f t="shared" ref="LEB63" si="8215">LDZ63-LEB62</f>
        <v>0</v>
      </c>
      <c r="LEC63" s="957">
        <f t="shared" ref="LEC63" si="8216">LEA63-LEC62</f>
        <v>0</v>
      </c>
      <c r="LED63" s="957">
        <f t="shared" ref="LED63" si="8217">LEB63-LED62</f>
        <v>0</v>
      </c>
      <c r="LEE63" s="957">
        <f t="shared" ref="LEE63" si="8218">LEC63-LEE62</f>
        <v>0</v>
      </c>
      <c r="LEF63" s="957">
        <f t="shared" ref="LEF63" si="8219">LED63-LEF62</f>
        <v>0</v>
      </c>
      <c r="LEG63" s="957">
        <f t="shared" ref="LEG63" si="8220">LEE63-LEG62</f>
        <v>0</v>
      </c>
      <c r="LEH63" s="957">
        <f t="shared" ref="LEH63" si="8221">LEF63-LEH62</f>
        <v>0</v>
      </c>
      <c r="LEI63" s="957">
        <f t="shared" ref="LEI63" si="8222">LEG63-LEI62</f>
        <v>0</v>
      </c>
      <c r="LEJ63" s="957">
        <f t="shared" ref="LEJ63" si="8223">LEH63-LEJ62</f>
        <v>0</v>
      </c>
      <c r="LEK63" s="957">
        <f t="shared" ref="LEK63" si="8224">LEI63-LEK62</f>
        <v>0</v>
      </c>
      <c r="LEL63" s="957">
        <f t="shared" ref="LEL63" si="8225">LEJ63-LEL62</f>
        <v>0</v>
      </c>
      <c r="LEM63" s="957">
        <f t="shared" ref="LEM63" si="8226">LEK63-LEM62</f>
        <v>0</v>
      </c>
      <c r="LEN63" s="957">
        <f t="shared" ref="LEN63" si="8227">LEL63-LEN62</f>
        <v>0</v>
      </c>
      <c r="LEO63" s="957">
        <f t="shared" ref="LEO63" si="8228">LEM63-LEO62</f>
        <v>0</v>
      </c>
      <c r="LEP63" s="957">
        <f t="shared" ref="LEP63" si="8229">LEN63-LEP62</f>
        <v>0</v>
      </c>
      <c r="LEQ63" s="957">
        <f t="shared" ref="LEQ63" si="8230">LEO63-LEQ62</f>
        <v>0</v>
      </c>
      <c r="LER63" s="957">
        <f t="shared" ref="LER63" si="8231">LEP63-LER62</f>
        <v>0</v>
      </c>
      <c r="LES63" s="957">
        <f t="shared" ref="LES63" si="8232">LEQ63-LES62</f>
        <v>0</v>
      </c>
      <c r="LET63" s="957">
        <f t="shared" ref="LET63" si="8233">LER63-LET62</f>
        <v>0</v>
      </c>
      <c r="LEU63" s="957">
        <f t="shared" ref="LEU63" si="8234">LES63-LEU62</f>
        <v>0</v>
      </c>
      <c r="LEV63" s="957">
        <f t="shared" ref="LEV63" si="8235">LET63-LEV62</f>
        <v>0</v>
      </c>
      <c r="LEW63" s="957">
        <f t="shared" ref="LEW63" si="8236">LEU63-LEW62</f>
        <v>0</v>
      </c>
      <c r="LEX63" s="957">
        <f t="shared" ref="LEX63" si="8237">LEV63-LEX62</f>
        <v>0</v>
      </c>
      <c r="LEY63" s="957">
        <f t="shared" ref="LEY63" si="8238">LEW63-LEY62</f>
        <v>0</v>
      </c>
      <c r="LEZ63" s="957">
        <f t="shared" ref="LEZ63" si="8239">LEX63-LEZ62</f>
        <v>0</v>
      </c>
      <c r="LFA63" s="957">
        <f t="shared" ref="LFA63" si="8240">LEY63-LFA62</f>
        <v>0</v>
      </c>
      <c r="LFB63" s="957">
        <f t="shared" ref="LFB63" si="8241">LEZ63-LFB62</f>
        <v>0</v>
      </c>
      <c r="LFC63" s="957">
        <f t="shared" ref="LFC63" si="8242">LFA63-LFC62</f>
        <v>0</v>
      </c>
      <c r="LFD63" s="957">
        <f t="shared" ref="LFD63" si="8243">LFB63-LFD62</f>
        <v>0</v>
      </c>
      <c r="LFE63" s="957">
        <f t="shared" ref="LFE63" si="8244">LFC63-LFE62</f>
        <v>0</v>
      </c>
      <c r="LFF63" s="957">
        <f t="shared" ref="LFF63" si="8245">LFD63-LFF62</f>
        <v>0</v>
      </c>
      <c r="LFG63" s="957">
        <f t="shared" ref="LFG63" si="8246">LFE63-LFG62</f>
        <v>0</v>
      </c>
      <c r="LFH63" s="957">
        <f t="shared" ref="LFH63" si="8247">LFF63-LFH62</f>
        <v>0</v>
      </c>
      <c r="LFI63" s="957">
        <f t="shared" ref="LFI63" si="8248">LFG63-LFI62</f>
        <v>0</v>
      </c>
      <c r="LFJ63" s="957">
        <f t="shared" ref="LFJ63" si="8249">LFH63-LFJ62</f>
        <v>0</v>
      </c>
      <c r="LFK63" s="957">
        <f t="shared" ref="LFK63" si="8250">LFI63-LFK62</f>
        <v>0</v>
      </c>
      <c r="LFL63" s="957">
        <f t="shared" ref="LFL63" si="8251">LFJ63-LFL62</f>
        <v>0</v>
      </c>
      <c r="LFM63" s="957">
        <f t="shared" ref="LFM63" si="8252">LFK63-LFM62</f>
        <v>0</v>
      </c>
      <c r="LFN63" s="957">
        <f t="shared" ref="LFN63" si="8253">LFL63-LFN62</f>
        <v>0</v>
      </c>
      <c r="LFO63" s="957">
        <f t="shared" ref="LFO63" si="8254">LFM63-LFO62</f>
        <v>0</v>
      </c>
      <c r="LFP63" s="957">
        <f t="shared" ref="LFP63" si="8255">LFN63-LFP62</f>
        <v>0</v>
      </c>
      <c r="LFQ63" s="957">
        <f t="shared" ref="LFQ63" si="8256">LFO63-LFQ62</f>
        <v>0</v>
      </c>
      <c r="LFR63" s="957">
        <f t="shared" ref="LFR63" si="8257">LFP63-LFR62</f>
        <v>0</v>
      </c>
      <c r="LFS63" s="957">
        <f t="shared" ref="LFS63" si="8258">LFQ63-LFS62</f>
        <v>0</v>
      </c>
      <c r="LFT63" s="957">
        <f t="shared" ref="LFT63" si="8259">LFR63-LFT62</f>
        <v>0</v>
      </c>
      <c r="LFU63" s="957">
        <f t="shared" ref="LFU63" si="8260">LFS63-LFU62</f>
        <v>0</v>
      </c>
      <c r="LFV63" s="957">
        <f t="shared" ref="LFV63" si="8261">LFT63-LFV62</f>
        <v>0</v>
      </c>
      <c r="LFW63" s="957">
        <f t="shared" ref="LFW63" si="8262">LFU63-LFW62</f>
        <v>0</v>
      </c>
      <c r="LFX63" s="957">
        <f t="shared" ref="LFX63" si="8263">LFV63-LFX62</f>
        <v>0</v>
      </c>
      <c r="LFY63" s="957">
        <f t="shared" ref="LFY63" si="8264">LFW63-LFY62</f>
        <v>0</v>
      </c>
      <c r="LFZ63" s="957">
        <f t="shared" ref="LFZ63" si="8265">LFX63-LFZ62</f>
        <v>0</v>
      </c>
      <c r="LGA63" s="957">
        <f t="shared" ref="LGA63" si="8266">LFY63-LGA62</f>
        <v>0</v>
      </c>
      <c r="LGB63" s="957">
        <f t="shared" ref="LGB63" si="8267">LFZ63-LGB62</f>
        <v>0</v>
      </c>
      <c r="LGC63" s="957">
        <f t="shared" ref="LGC63" si="8268">LGA63-LGC62</f>
        <v>0</v>
      </c>
      <c r="LGD63" s="957">
        <f t="shared" ref="LGD63" si="8269">LGB63-LGD62</f>
        <v>0</v>
      </c>
      <c r="LGE63" s="957">
        <f t="shared" ref="LGE63" si="8270">LGC63-LGE62</f>
        <v>0</v>
      </c>
      <c r="LGF63" s="957">
        <f t="shared" ref="LGF63" si="8271">LGD63-LGF62</f>
        <v>0</v>
      </c>
      <c r="LGG63" s="957">
        <f t="shared" ref="LGG63" si="8272">LGE63-LGG62</f>
        <v>0</v>
      </c>
      <c r="LGH63" s="957">
        <f t="shared" ref="LGH63" si="8273">LGF63-LGH62</f>
        <v>0</v>
      </c>
      <c r="LGI63" s="957">
        <f t="shared" ref="LGI63" si="8274">LGG63-LGI62</f>
        <v>0</v>
      </c>
      <c r="LGJ63" s="957">
        <f t="shared" ref="LGJ63" si="8275">LGH63-LGJ62</f>
        <v>0</v>
      </c>
      <c r="LGK63" s="957">
        <f t="shared" ref="LGK63" si="8276">LGI63-LGK62</f>
        <v>0</v>
      </c>
      <c r="LGL63" s="957">
        <f t="shared" ref="LGL63" si="8277">LGJ63-LGL62</f>
        <v>0</v>
      </c>
      <c r="LGM63" s="957">
        <f t="shared" ref="LGM63" si="8278">LGK63-LGM62</f>
        <v>0</v>
      </c>
      <c r="LGN63" s="957">
        <f t="shared" ref="LGN63" si="8279">LGL63-LGN62</f>
        <v>0</v>
      </c>
      <c r="LGO63" s="957">
        <f t="shared" ref="LGO63" si="8280">LGM63-LGO62</f>
        <v>0</v>
      </c>
      <c r="LGP63" s="957">
        <f t="shared" ref="LGP63" si="8281">LGN63-LGP62</f>
        <v>0</v>
      </c>
      <c r="LGQ63" s="957">
        <f t="shared" ref="LGQ63" si="8282">LGO63-LGQ62</f>
        <v>0</v>
      </c>
      <c r="LGR63" s="957">
        <f t="shared" ref="LGR63" si="8283">LGP63-LGR62</f>
        <v>0</v>
      </c>
      <c r="LGS63" s="957">
        <f t="shared" ref="LGS63" si="8284">LGQ63-LGS62</f>
        <v>0</v>
      </c>
      <c r="LGT63" s="957">
        <f t="shared" ref="LGT63" si="8285">LGR63-LGT62</f>
        <v>0</v>
      </c>
      <c r="LGU63" s="957">
        <f t="shared" ref="LGU63" si="8286">LGS63-LGU62</f>
        <v>0</v>
      </c>
      <c r="LGV63" s="957">
        <f t="shared" ref="LGV63" si="8287">LGT63-LGV62</f>
        <v>0</v>
      </c>
      <c r="LGW63" s="957">
        <f t="shared" ref="LGW63" si="8288">LGU63-LGW62</f>
        <v>0</v>
      </c>
      <c r="LGX63" s="957">
        <f t="shared" ref="LGX63" si="8289">LGV63-LGX62</f>
        <v>0</v>
      </c>
      <c r="LGY63" s="957">
        <f t="shared" ref="LGY63" si="8290">LGW63-LGY62</f>
        <v>0</v>
      </c>
      <c r="LGZ63" s="957">
        <f t="shared" ref="LGZ63" si="8291">LGX63-LGZ62</f>
        <v>0</v>
      </c>
      <c r="LHA63" s="957">
        <f t="shared" ref="LHA63" si="8292">LGY63-LHA62</f>
        <v>0</v>
      </c>
      <c r="LHB63" s="957">
        <f t="shared" ref="LHB63" si="8293">LGZ63-LHB62</f>
        <v>0</v>
      </c>
      <c r="LHC63" s="957">
        <f t="shared" ref="LHC63" si="8294">LHA63-LHC62</f>
        <v>0</v>
      </c>
      <c r="LHD63" s="957">
        <f t="shared" ref="LHD63" si="8295">LHB63-LHD62</f>
        <v>0</v>
      </c>
      <c r="LHE63" s="957">
        <f t="shared" ref="LHE63" si="8296">LHC63-LHE62</f>
        <v>0</v>
      </c>
      <c r="LHF63" s="957">
        <f t="shared" ref="LHF63" si="8297">LHD63-LHF62</f>
        <v>0</v>
      </c>
      <c r="LHG63" s="957">
        <f t="shared" ref="LHG63" si="8298">LHE63-LHG62</f>
        <v>0</v>
      </c>
      <c r="LHH63" s="957">
        <f t="shared" ref="LHH63" si="8299">LHF63-LHH62</f>
        <v>0</v>
      </c>
      <c r="LHI63" s="957">
        <f t="shared" ref="LHI63" si="8300">LHG63-LHI62</f>
        <v>0</v>
      </c>
      <c r="LHJ63" s="957">
        <f t="shared" ref="LHJ63" si="8301">LHH63-LHJ62</f>
        <v>0</v>
      </c>
      <c r="LHK63" s="957">
        <f t="shared" ref="LHK63" si="8302">LHI63-LHK62</f>
        <v>0</v>
      </c>
      <c r="LHL63" s="957">
        <f t="shared" ref="LHL63" si="8303">LHJ63-LHL62</f>
        <v>0</v>
      </c>
      <c r="LHM63" s="957">
        <f t="shared" ref="LHM63" si="8304">LHK63-LHM62</f>
        <v>0</v>
      </c>
      <c r="LHN63" s="957">
        <f t="shared" ref="LHN63" si="8305">LHL63-LHN62</f>
        <v>0</v>
      </c>
      <c r="LHO63" s="957">
        <f t="shared" ref="LHO63" si="8306">LHM63-LHO62</f>
        <v>0</v>
      </c>
      <c r="LHP63" s="957">
        <f t="shared" ref="LHP63" si="8307">LHN63-LHP62</f>
        <v>0</v>
      </c>
      <c r="LHQ63" s="957">
        <f t="shared" ref="LHQ63" si="8308">LHO63-LHQ62</f>
        <v>0</v>
      </c>
      <c r="LHR63" s="957">
        <f t="shared" ref="LHR63" si="8309">LHP63-LHR62</f>
        <v>0</v>
      </c>
      <c r="LHS63" s="957">
        <f t="shared" ref="LHS63" si="8310">LHQ63-LHS62</f>
        <v>0</v>
      </c>
      <c r="LHT63" s="957">
        <f t="shared" ref="LHT63" si="8311">LHR63-LHT62</f>
        <v>0</v>
      </c>
      <c r="LHU63" s="957">
        <f t="shared" ref="LHU63" si="8312">LHS63-LHU62</f>
        <v>0</v>
      </c>
      <c r="LHV63" s="957">
        <f t="shared" ref="LHV63" si="8313">LHT63-LHV62</f>
        <v>0</v>
      </c>
      <c r="LHW63" s="957">
        <f t="shared" ref="LHW63" si="8314">LHU63-LHW62</f>
        <v>0</v>
      </c>
      <c r="LHX63" s="957">
        <f t="shared" ref="LHX63" si="8315">LHV63-LHX62</f>
        <v>0</v>
      </c>
      <c r="LHY63" s="957">
        <f t="shared" ref="LHY63" si="8316">LHW63-LHY62</f>
        <v>0</v>
      </c>
      <c r="LHZ63" s="957">
        <f t="shared" ref="LHZ63" si="8317">LHX63-LHZ62</f>
        <v>0</v>
      </c>
      <c r="LIA63" s="957">
        <f t="shared" ref="LIA63" si="8318">LHY63-LIA62</f>
        <v>0</v>
      </c>
      <c r="LIB63" s="957">
        <f t="shared" ref="LIB63" si="8319">LHZ63-LIB62</f>
        <v>0</v>
      </c>
      <c r="LIC63" s="957">
        <f t="shared" ref="LIC63" si="8320">LIA63-LIC62</f>
        <v>0</v>
      </c>
      <c r="LID63" s="957">
        <f t="shared" ref="LID63" si="8321">LIB63-LID62</f>
        <v>0</v>
      </c>
      <c r="LIE63" s="957">
        <f t="shared" ref="LIE63" si="8322">LIC63-LIE62</f>
        <v>0</v>
      </c>
      <c r="LIF63" s="957">
        <f t="shared" ref="LIF63" si="8323">LID63-LIF62</f>
        <v>0</v>
      </c>
      <c r="LIG63" s="957">
        <f t="shared" ref="LIG63" si="8324">LIE63-LIG62</f>
        <v>0</v>
      </c>
      <c r="LIH63" s="957">
        <f t="shared" ref="LIH63" si="8325">LIF63-LIH62</f>
        <v>0</v>
      </c>
      <c r="LII63" s="957">
        <f t="shared" ref="LII63" si="8326">LIG63-LII62</f>
        <v>0</v>
      </c>
      <c r="LIJ63" s="957">
        <f t="shared" ref="LIJ63" si="8327">LIH63-LIJ62</f>
        <v>0</v>
      </c>
      <c r="LIK63" s="957">
        <f t="shared" ref="LIK63" si="8328">LII63-LIK62</f>
        <v>0</v>
      </c>
      <c r="LIL63" s="957">
        <f t="shared" ref="LIL63" si="8329">LIJ63-LIL62</f>
        <v>0</v>
      </c>
      <c r="LIM63" s="957">
        <f t="shared" ref="LIM63" si="8330">LIK63-LIM62</f>
        <v>0</v>
      </c>
      <c r="LIN63" s="957">
        <f t="shared" ref="LIN63" si="8331">LIL63-LIN62</f>
        <v>0</v>
      </c>
      <c r="LIO63" s="957">
        <f t="shared" ref="LIO63" si="8332">LIM63-LIO62</f>
        <v>0</v>
      </c>
      <c r="LIP63" s="957">
        <f t="shared" ref="LIP63" si="8333">LIN63-LIP62</f>
        <v>0</v>
      </c>
      <c r="LIQ63" s="957">
        <f t="shared" ref="LIQ63" si="8334">LIO63-LIQ62</f>
        <v>0</v>
      </c>
      <c r="LIR63" s="957">
        <f t="shared" ref="LIR63" si="8335">LIP63-LIR62</f>
        <v>0</v>
      </c>
      <c r="LIS63" s="957">
        <f t="shared" ref="LIS63" si="8336">LIQ63-LIS62</f>
        <v>0</v>
      </c>
      <c r="LIT63" s="957">
        <f t="shared" ref="LIT63" si="8337">LIR63-LIT62</f>
        <v>0</v>
      </c>
      <c r="LIU63" s="957">
        <f t="shared" ref="LIU63" si="8338">LIS63-LIU62</f>
        <v>0</v>
      </c>
      <c r="LIV63" s="957">
        <f t="shared" ref="LIV63" si="8339">LIT63-LIV62</f>
        <v>0</v>
      </c>
      <c r="LIW63" s="957">
        <f t="shared" ref="LIW63" si="8340">LIU63-LIW62</f>
        <v>0</v>
      </c>
      <c r="LIX63" s="957">
        <f t="shared" ref="LIX63" si="8341">LIV63-LIX62</f>
        <v>0</v>
      </c>
      <c r="LIY63" s="957">
        <f t="shared" ref="LIY63" si="8342">LIW63-LIY62</f>
        <v>0</v>
      </c>
      <c r="LIZ63" s="957">
        <f t="shared" ref="LIZ63" si="8343">LIX63-LIZ62</f>
        <v>0</v>
      </c>
      <c r="LJA63" s="957">
        <f t="shared" ref="LJA63" si="8344">LIY63-LJA62</f>
        <v>0</v>
      </c>
      <c r="LJB63" s="957">
        <f t="shared" ref="LJB63" si="8345">LIZ63-LJB62</f>
        <v>0</v>
      </c>
      <c r="LJC63" s="957">
        <f t="shared" ref="LJC63" si="8346">LJA63-LJC62</f>
        <v>0</v>
      </c>
      <c r="LJD63" s="957">
        <f t="shared" ref="LJD63" si="8347">LJB63-LJD62</f>
        <v>0</v>
      </c>
      <c r="LJE63" s="957">
        <f t="shared" ref="LJE63" si="8348">LJC63-LJE62</f>
        <v>0</v>
      </c>
      <c r="LJF63" s="957">
        <f t="shared" ref="LJF63" si="8349">LJD63-LJF62</f>
        <v>0</v>
      </c>
      <c r="LJG63" s="957">
        <f t="shared" ref="LJG63" si="8350">LJE63-LJG62</f>
        <v>0</v>
      </c>
      <c r="LJH63" s="957">
        <f t="shared" ref="LJH63" si="8351">LJF63-LJH62</f>
        <v>0</v>
      </c>
      <c r="LJI63" s="957">
        <f t="shared" ref="LJI63" si="8352">LJG63-LJI62</f>
        <v>0</v>
      </c>
      <c r="LJJ63" s="957">
        <f t="shared" ref="LJJ63" si="8353">LJH63-LJJ62</f>
        <v>0</v>
      </c>
      <c r="LJK63" s="957">
        <f t="shared" ref="LJK63" si="8354">LJI63-LJK62</f>
        <v>0</v>
      </c>
      <c r="LJL63" s="957">
        <f t="shared" ref="LJL63" si="8355">LJJ63-LJL62</f>
        <v>0</v>
      </c>
      <c r="LJM63" s="957">
        <f t="shared" ref="LJM63" si="8356">LJK63-LJM62</f>
        <v>0</v>
      </c>
      <c r="LJN63" s="957">
        <f t="shared" ref="LJN63" si="8357">LJL63-LJN62</f>
        <v>0</v>
      </c>
      <c r="LJO63" s="957">
        <f t="shared" ref="LJO63" si="8358">LJM63-LJO62</f>
        <v>0</v>
      </c>
      <c r="LJP63" s="957">
        <f t="shared" ref="LJP63" si="8359">LJN63-LJP62</f>
        <v>0</v>
      </c>
      <c r="LJQ63" s="957">
        <f t="shared" ref="LJQ63" si="8360">LJO63-LJQ62</f>
        <v>0</v>
      </c>
      <c r="LJR63" s="957">
        <f t="shared" ref="LJR63" si="8361">LJP63-LJR62</f>
        <v>0</v>
      </c>
      <c r="LJS63" s="957">
        <f t="shared" ref="LJS63" si="8362">LJQ63-LJS62</f>
        <v>0</v>
      </c>
      <c r="LJT63" s="957">
        <f t="shared" ref="LJT63" si="8363">LJR63-LJT62</f>
        <v>0</v>
      </c>
      <c r="LJU63" s="957">
        <f t="shared" ref="LJU63" si="8364">LJS63-LJU62</f>
        <v>0</v>
      </c>
      <c r="LJV63" s="957">
        <f t="shared" ref="LJV63" si="8365">LJT63-LJV62</f>
        <v>0</v>
      </c>
      <c r="LJW63" s="957">
        <f t="shared" ref="LJW63" si="8366">LJU63-LJW62</f>
        <v>0</v>
      </c>
      <c r="LJX63" s="957">
        <f t="shared" ref="LJX63" si="8367">LJV63-LJX62</f>
        <v>0</v>
      </c>
      <c r="LJY63" s="957">
        <f t="shared" ref="LJY63" si="8368">LJW63-LJY62</f>
        <v>0</v>
      </c>
      <c r="LJZ63" s="957">
        <f t="shared" ref="LJZ63" si="8369">LJX63-LJZ62</f>
        <v>0</v>
      </c>
      <c r="LKA63" s="957">
        <f t="shared" ref="LKA63" si="8370">LJY63-LKA62</f>
        <v>0</v>
      </c>
      <c r="LKB63" s="957">
        <f t="shared" ref="LKB63" si="8371">LJZ63-LKB62</f>
        <v>0</v>
      </c>
      <c r="LKC63" s="957">
        <f t="shared" ref="LKC63" si="8372">LKA63-LKC62</f>
        <v>0</v>
      </c>
      <c r="LKD63" s="957">
        <f t="shared" ref="LKD63" si="8373">LKB63-LKD62</f>
        <v>0</v>
      </c>
      <c r="LKE63" s="957">
        <f t="shared" ref="LKE63" si="8374">LKC63-LKE62</f>
        <v>0</v>
      </c>
      <c r="LKF63" s="957">
        <f t="shared" ref="LKF63" si="8375">LKD63-LKF62</f>
        <v>0</v>
      </c>
      <c r="LKG63" s="957">
        <f t="shared" ref="LKG63" si="8376">LKE63-LKG62</f>
        <v>0</v>
      </c>
      <c r="LKH63" s="957">
        <f t="shared" ref="LKH63" si="8377">LKF63-LKH62</f>
        <v>0</v>
      </c>
      <c r="LKI63" s="957">
        <f t="shared" ref="LKI63" si="8378">LKG63-LKI62</f>
        <v>0</v>
      </c>
      <c r="LKJ63" s="957">
        <f t="shared" ref="LKJ63" si="8379">LKH63-LKJ62</f>
        <v>0</v>
      </c>
      <c r="LKK63" s="957">
        <f t="shared" ref="LKK63" si="8380">LKI63-LKK62</f>
        <v>0</v>
      </c>
      <c r="LKL63" s="957">
        <f t="shared" ref="LKL63" si="8381">LKJ63-LKL62</f>
        <v>0</v>
      </c>
      <c r="LKM63" s="957">
        <f t="shared" ref="LKM63" si="8382">LKK63-LKM62</f>
        <v>0</v>
      </c>
      <c r="LKN63" s="957">
        <f t="shared" ref="LKN63" si="8383">LKL63-LKN62</f>
        <v>0</v>
      </c>
      <c r="LKO63" s="957">
        <f t="shared" ref="LKO63" si="8384">LKM63-LKO62</f>
        <v>0</v>
      </c>
      <c r="LKP63" s="957">
        <f t="shared" ref="LKP63" si="8385">LKN63-LKP62</f>
        <v>0</v>
      </c>
      <c r="LKQ63" s="957">
        <f t="shared" ref="LKQ63" si="8386">LKO63-LKQ62</f>
        <v>0</v>
      </c>
      <c r="LKR63" s="957">
        <f t="shared" ref="LKR63" si="8387">LKP63-LKR62</f>
        <v>0</v>
      </c>
      <c r="LKS63" s="957">
        <f t="shared" ref="LKS63" si="8388">LKQ63-LKS62</f>
        <v>0</v>
      </c>
      <c r="LKT63" s="957">
        <f t="shared" ref="LKT63" si="8389">LKR63-LKT62</f>
        <v>0</v>
      </c>
      <c r="LKU63" s="957">
        <f t="shared" ref="LKU63" si="8390">LKS63-LKU62</f>
        <v>0</v>
      </c>
      <c r="LKV63" s="957">
        <f t="shared" ref="LKV63" si="8391">LKT63-LKV62</f>
        <v>0</v>
      </c>
      <c r="LKW63" s="957">
        <f t="shared" ref="LKW63" si="8392">LKU63-LKW62</f>
        <v>0</v>
      </c>
      <c r="LKX63" s="957">
        <f t="shared" ref="LKX63" si="8393">LKV63-LKX62</f>
        <v>0</v>
      </c>
      <c r="LKY63" s="957">
        <f t="shared" ref="LKY63" si="8394">LKW63-LKY62</f>
        <v>0</v>
      </c>
      <c r="LKZ63" s="957">
        <f t="shared" ref="LKZ63" si="8395">LKX63-LKZ62</f>
        <v>0</v>
      </c>
      <c r="LLA63" s="957">
        <f t="shared" ref="LLA63" si="8396">LKY63-LLA62</f>
        <v>0</v>
      </c>
      <c r="LLB63" s="957">
        <f t="shared" ref="LLB63" si="8397">LKZ63-LLB62</f>
        <v>0</v>
      </c>
      <c r="LLC63" s="957">
        <f t="shared" ref="LLC63" si="8398">LLA63-LLC62</f>
        <v>0</v>
      </c>
      <c r="LLD63" s="957">
        <f t="shared" ref="LLD63" si="8399">LLB63-LLD62</f>
        <v>0</v>
      </c>
      <c r="LLE63" s="957">
        <f t="shared" ref="LLE63" si="8400">LLC63-LLE62</f>
        <v>0</v>
      </c>
      <c r="LLF63" s="957">
        <f t="shared" ref="LLF63" si="8401">LLD63-LLF62</f>
        <v>0</v>
      </c>
      <c r="LLG63" s="957">
        <f t="shared" ref="LLG63" si="8402">LLE63-LLG62</f>
        <v>0</v>
      </c>
      <c r="LLH63" s="957">
        <f t="shared" ref="LLH63" si="8403">LLF63-LLH62</f>
        <v>0</v>
      </c>
      <c r="LLI63" s="957">
        <f t="shared" ref="LLI63" si="8404">LLG63-LLI62</f>
        <v>0</v>
      </c>
      <c r="LLJ63" s="957">
        <f t="shared" ref="LLJ63" si="8405">LLH63-LLJ62</f>
        <v>0</v>
      </c>
      <c r="LLK63" s="957">
        <f t="shared" ref="LLK63" si="8406">LLI63-LLK62</f>
        <v>0</v>
      </c>
      <c r="LLL63" s="957">
        <f t="shared" ref="LLL63" si="8407">LLJ63-LLL62</f>
        <v>0</v>
      </c>
      <c r="LLM63" s="957">
        <f t="shared" ref="LLM63" si="8408">LLK63-LLM62</f>
        <v>0</v>
      </c>
      <c r="LLN63" s="957">
        <f t="shared" ref="LLN63" si="8409">LLL63-LLN62</f>
        <v>0</v>
      </c>
      <c r="LLO63" s="957">
        <f t="shared" ref="LLO63" si="8410">LLM63-LLO62</f>
        <v>0</v>
      </c>
      <c r="LLP63" s="957">
        <f t="shared" ref="LLP63" si="8411">LLN63-LLP62</f>
        <v>0</v>
      </c>
      <c r="LLQ63" s="957">
        <f t="shared" ref="LLQ63" si="8412">LLO63-LLQ62</f>
        <v>0</v>
      </c>
      <c r="LLR63" s="957">
        <f t="shared" ref="LLR63" si="8413">LLP63-LLR62</f>
        <v>0</v>
      </c>
      <c r="LLS63" s="957">
        <f t="shared" ref="LLS63" si="8414">LLQ63-LLS62</f>
        <v>0</v>
      </c>
      <c r="LLT63" s="957">
        <f t="shared" ref="LLT63" si="8415">LLR63-LLT62</f>
        <v>0</v>
      </c>
      <c r="LLU63" s="957">
        <f t="shared" ref="LLU63" si="8416">LLS63-LLU62</f>
        <v>0</v>
      </c>
      <c r="LLV63" s="957">
        <f t="shared" ref="LLV63" si="8417">LLT63-LLV62</f>
        <v>0</v>
      </c>
      <c r="LLW63" s="957">
        <f t="shared" ref="LLW63" si="8418">LLU63-LLW62</f>
        <v>0</v>
      </c>
      <c r="LLX63" s="957">
        <f t="shared" ref="LLX63" si="8419">LLV63-LLX62</f>
        <v>0</v>
      </c>
      <c r="LLY63" s="957">
        <f t="shared" ref="LLY63" si="8420">LLW63-LLY62</f>
        <v>0</v>
      </c>
      <c r="LLZ63" s="957">
        <f t="shared" ref="LLZ63" si="8421">LLX63-LLZ62</f>
        <v>0</v>
      </c>
      <c r="LMA63" s="957">
        <f t="shared" ref="LMA63" si="8422">LLY63-LMA62</f>
        <v>0</v>
      </c>
      <c r="LMB63" s="957">
        <f t="shared" ref="LMB63" si="8423">LLZ63-LMB62</f>
        <v>0</v>
      </c>
      <c r="LMC63" s="957">
        <f t="shared" ref="LMC63" si="8424">LMA63-LMC62</f>
        <v>0</v>
      </c>
      <c r="LMD63" s="957">
        <f t="shared" ref="LMD63" si="8425">LMB63-LMD62</f>
        <v>0</v>
      </c>
      <c r="LME63" s="957">
        <f t="shared" ref="LME63" si="8426">LMC63-LME62</f>
        <v>0</v>
      </c>
      <c r="LMF63" s="957">
        <f t="shared" ref="LMF63" si="8427">LMD63-LMF62</f>
        <v>0</v>
      </c>
      <c r="LMG63" s="957">
        <f t="shared" ref="LMG63" si="8428">LME63-LMG62</f>
        <v>0</v>
      </c>
      <c r="LMH63" s="957">
        <f t="shared" ref="LMH63" si="8429">LMF63-LMH62</f>
        <v>0</v>
      </c>
      <c r="LMI63" s="957">
        <f t="shared" ref="LMI63" si="8430">LMG63-LMI62</f>
        <v>0</v>
      </c>
      <c r="LMJ63" s="957">
        <f t="shared" ref="LMJ63" si="8431">LMH63-LMJ62</f>
        <v>0</v>
      </c>
      <c r="LMK63" s="957">
        <f t="shared" ref="LMK63" si="8432">LMI63-LMK62</f>
        <v>0</v>
      </c>
      <c r="LML63" s="957">
        <f t="shared" ref="LML63" si="8433">LMJ63-LML62</f>
        <v>0</v>
      </c>
      <c r="LMM63" s="957">
        <f t="shared" ref="LMM63" si="8434">LMK63-LMM62</f>
        <v>0</v>
      </c>
      <c r="LMN63" s="957">
        <f t="shared" ref="LMN63" si="8435">LML63-LMN62</f>
        <v>0</v>
      </c>
      <c r="LMO63" s="957">
        <f t="shared" ref="LMO63" si="8436">LMM63-LMO62</f>
        <v>0</v>
      </c>
      <c r="LMP63" s="957">
        <f t="shared" ref="LMP63" si="8437">LMN63-LMP62</f>
        <v>0</v>
      </c>
      <c r="LMQ63" s="957">
        <f t="shared" ref="LMQ63" si="8438">LMO63-LMQ62</f>
        <v>0</v>
      </c>
      <c r="LMR63" s="957">
        <f t="shared" ref="LMR63" si="8439">LMP63-LMR62</f>
        <v>0</v>
      </c>
      <c r="LMS63" s="957">
        <f t="shared" ref="LMS63" si="8440">LMQ63-LMS62</f>
        <v>0</v>
      </c>
      <c r="LMT63" s="957">
        <f t="shared" ref="LMT63" si="8441">LMR63-LMT62</f>
        <v>0</v>
      </c>
      <c r="LMU63" s="957">
        <f t="shared" ref="LMU63" si="8442">LMS63-LMU62</f>
        <v>0</v>
      </c>
      <c r="LMV63" s="957">
        <f t="shared" ref="LMV63" si="8443">LMT63-LMV62</f>
        <v>0</v>
      </c>
      <c r="LMW63" s="957">
        <f t="shared" ref="LMW63" si="8444">LMU63-LMW62</f>
        <v>0</v>
      </c>
      <c r="LMX63" s="957">
        <f t="shared" ref="LMX63" si="8445">LMV63-LMX62</f>
        <v>0</v>
      </c>
      <c r="LMY63" s="957">
        <f t="shared" ref="LMY63" si="8446">LMW63-LMY62</f>
        <v>0</v>
      </c>
      <c r="LMZ63" s="957">
        <f t="shared" ref="LMZ63" si="8447">LMX63-LMZ62</f>
        <v>0</v>
      </c>
      <c r="LNA63" s="957">
        <f t="shared" ref="LNA63" si="8448">LMY63-LNA62</f>
        <v>0</v>
      </c>
      <c r="LNB63" s="957">
        <f t="shared" ref="LNB63" si="8449">LMZ63-LNB62</f>
        <v>0</v>
      </c>
      <c r="LNC63" s="957">
        <f t="shared" ref="LNC63" si="8450">LNA63-LNC62</f>
        <v>0</v>
      </c>
      <c r="LND63" s="957">
        <f t="shared" ref="LND63" si="8451">LNB63-LND62</f>
        <v>0</v>
      </c>
      <c r="LNE63" s="957">
        <f t="shared" ref="LNE63" si="8452">LNC63-LNE62</f>
        <v>0</v>
      </c>
      <c r="LNF63" s="957">
        <f t="shared" ref="LNF63" si="8453">LND63-LNF62</f>
        <v>0</v>
      </c>
      <c r="LNG63" s="957">
        <f t="shared" ref="LNG63" si="8454">LNE63-LNG62</f>
        <v>0</v>
      </c>
      <c r="LNH63" s="957">
        <f t="shared" ref="LNH63" si="8455">LNF63-LNH62</f>
        <v>0</v>
      </c>
      <c r="LNI63" s="957">
        <f t="shared" ref="LNI63" si="8456">LNG63-LNI62</f>
        <v>0</v>
      </c>
      <c r="LNJ63" s="957">
        <f t="shared" ref="LNJ63" si="8457">LNH63-LNJ62</f>
        <v>0</v>
      </c>
      <c r="LNK63" s="957">
        <f t="shared" ref="LNK63" si="8458">LNI63-LNK62</f>
        <v>0</v>
      </c>
      <c r="LNL63" s="957">
        <f t="shared" ref="LNL63" si="8459">LNJ63-LNL62</f>
        <v>0</v>
      </c>
      <c r="LNM63" s="957">
        <f t="shared" ref="LNM63" si="8460">LNK63-LNM62</f>
        <v>0</v>
      </c>
      <c r="LNN63" s="957">
        <f t="shared" ref="LNN63" si="8461">LNL63-LNN62</f>
        <v>0</v>
      </c>
      <c r="LNO63" s="957">
        <f t="shared" ref="LNO63" si="8462">LNM63-LNO62</f>
        <v>0</v>
      </c>
      <c r="LNP63" s="957">
        <f t="shared" ref="LNP63" si="8463">LNN63-LNP62</f>
        <v>0</v>
      </c>
      <c r="LNQ63" s="957">
        <f t="shared" ref="LNQ63" si="8464">LNO63-LNQ62</f>
        <v>0</v>
      </c>
      <c r="LNR63" s="957">
        <f t="shared" ref="LNR63" si="8465">LNP63-LNR62</f>
        <v>0</v>
      </c>
      <c r="LNS63" s="957">
        <f t="shared" ref="LNS63" si="8466">LNQ63-LNS62</f>
        <v>0</v>
      </c>
      <c r="LNT63" s="957">
        <f t="shared" ref="LNT63" si="8467">LNR63-LNT62</f>
        <v>0</v>
      </c>
      <c r="LNU63" s="957">
        <f t="shared" ref="LNU63" si="8468">LNS63-LNU62</f>
        <v>0</v>
      </c>
      <c r="LNV63" s="957">
        <f t="shared" ref="LNV63" si="8469">LNT63-LNV62</f>
        <v>0</v>
      </c>
      <c r="LNW63" s="957">
        <f t="shared" ref="LNW63" si="8470">LNU63-LNW62</f>
        <v>0</v>
      </c>
      <c r="LNX63" s="957">
        <f t="shared" ref="LNX63" si="8471">LNV63-LNX62</f>
        <v>0</v>
      </c>
      <c r="LNY63" s="957">
        <f t="shared" ref="LNY63" si="8472">LNW63-LNY62</f>
        <v>0</v>
      </c>
      <c r="LNZ63" s="957">
        <f t="shared" ref="LNZ63" si="8473">LNX63-LNZ62</f>
        <v>0</v>
      </c>
      <c r="LOA63" s="957">
        <f t="shared" ref="LOA63" si="8474">LNY63-LOA62</f>
        <v>0</v>
      </c>
      <c r="LOB63" s="957">
        <f t="shared" ref="LOB63" si="8475">LNZ63-LOB62</f>
        <v>0</v>
      </c>
      <c r="LOC63" s="957">
        <f t="shared" ref="LOC63" si="8476">LOA63-LOC62</f>
        <v>0</v>
      </c>
      <c r="LOD63" s="957">
        <f t="shared" ref="LOD63" si="8477">LOB63-LOD62</f>
        <v>0</v>
      </c>
      <c r="LOE63" s="957">
        <f t="shared" ref="LOE63" si="8478">LOC63-LOE62</f>
        <v>0</v>
      </c>
      <c r="LOF63" s="957">
        <f t="shared" ref="LOF63" si="8479">LOD63-LOF62</f>
        <v>0</v>
      </c>
      <c r="LOG63" s="957">
        <f t="shared" ref="LOG63" si="8480">LOE63-LOG62</f>
        <v>0</v>
      </c>
      <c r="LOH63" s="957">
        <f t="shared" ref="LOH63" si="8481">LOF63-LOH62</f>
        <v>0</v>
      </c>
      <c r="LOI63" s="957">
        <f t="shared" ref="LOI63" si="8482">LOG63-LOI62</f>
        <v>0</v>
      </c>
      <c r="LOJ63" s="957">
        <f t="shared" ref="LOJ63" si="8483">LOH63-LOJ62</f>
        <v>0</v>
      </c>
      <c r="LOK63" s="957">
        <f t="shared" ref="LOK63" si="8484">LOI63-LOK62</f>
        <v>0</v>
      </c>
      <c r="LOL63" s="957">
        <f t="shared" ref="LOL63" si="8485">LOJ63-LOL62</f>
        <v>0</v>
      </c>
      <c r="LOM63" s="957">
        <f t="shared" ref="LOM63" si="8486">LOK63-LOM62</f>
        <v>0</v>
      </c>
      <c r="LON63" s="957">
        <f t="shared" ref="LON63" si="8487">LOL63-LON62</f>
        <v>0</v>
      </c>
      <c r="LOO63" s="957">
        <f t="shared" ref="LOO63" si="8488">LOM63-LOO62</f>
        <v>0</v>
      </c>
      <c r="LOP63" s="957">
        <f t="shared" ref="LOP63" si="8489">LON63-LOP62</f>
        <v>0</v>
      </c>
      <c r="LOQ63" s="957">
        <f t="shared" ref="LOQ63" si="8490">LOO63-LOQ62</f>
        <v>0</v>
      </c>
      <c r="LOR63" s="957">
        <f t="shared" ref="LOR63" si="8491">LOP63-LOR62</f>
        <v>0</v>
      </c>
      <c r="LOS63" s="957">
        <f t="shared" ref="LOS63" si="8492">LOQ63-LOS62</f>
        <v>0</v>
      </c>
      <c r="LOT63" s="957">
        <f t="shared" ref="LOT63" si="8493">LOR63-LOT62</f>
        <v>0</v>
      </c>
      <c r="LOU63" s="957">
        <f t="shared" ref="LOU63" si="8494">LOS63-LOU62</f>
        <v>0</v>
      </c>
      <c r="LOV63" s="957">
        <f t="shared" ref="LOV63" si="8495">LOT63-LOV62</f>
        <v>0</v>
      </c>
      <c r="LOW63" s="957">
        <f t="shared" ref="LOW63" si="8496">LOU63-LOW62</f>
        <v>0</v>
      </c>
      <c r="LOX63" s="957">
        <f t="shared" ref="LOX63" si="8497">LOV63-LOX62</f>
        <v>0</v>
      </c>
      <c r="LOY63" s="957">
        <f t="shared" ref="LOY63" si="8498">LOW63-LOY62</f>
        <v>0</v>
      </c>
      <c r="LOZ63" s="957">
        <f t="shared" ref="LOZ63" si="8499">LOX63-LOZ62</f>
        <v>0</v>
      </c>
      <c r="LPA63" s="957">
        <f t="shared" ref="LPA63" si="8500">LOY63-LPA62</f>
        <v>0</v>
      </c>
      <c r="LPB63" s="957">
        <f t="shared" ref="LPB63" si="8501">LOZ63-LPB62</f>
        <v>0</v>
      </c>
      <c r="LPC63" s="957">
        <f t="shared" ref="LPC63" si="8502">LPA63-LPC62</f>
        <v>0</v>
      </c>
      <c r="LPD63" s="957">
        <f t="shared" ref="LPD63" si="8503">LPB63-LPD62</f>
        <v>0</v>
      </c>
      <c r="LPE63" s="957">
        <f t="shared" ref="LPE63" si="8504">LPC63-LPE62</f>
        <v>0</v>
      </c>
      <c r="LPF63" s="957">
        <f t="shared" ref="LPF63" si="8505">LPD63-LPF62</f>
        <v>0</v>
      </c>
      <c r="LPG63" s="957">
        <f t="shared" ref="LPG63" si="8506">LPE63-LPG62</f>
        <v>0</v>
      </c>
      <c r="LPH63" s="957">
        <f t="shared" ref="LPH63" si="8507">LPF63-LPH62</f>
        <v>0</v>
      </c>
      <c r="LPI63" s="957">
        <f t="shared" ref="LPI63" si="8508">LPG63-LPI62</f>
        <v>0</v>
      </c>
      <c r="LPJ63" s="957">
        <f t="shared" ref="LPJ63" si="8509">LPH63-LPJ62</f>
        <v>0</v>
      </c>
      <c r="LPK63" s="957">
        <f t="shared" ref="LPK63" si="8510">LPI63-LPK62</f>
        <v>0</v>
      </c>
      <c r="LPL63" s="957">
        <f t="shared" ref="LPL63" si="8511">LPJ63-LPL62</f>
        <v>0</v>
      </c>
      <c r="LPM63" s="957">
        <f t="shared" ref="LPM63" si="8512">LPK63-LPM62</f>
        <v>0</v>
      </c>
      <c r="LPN63" s="957">
        <f t="shared" ref="LPN63" si="8513">LPL63-LPN62</f>
        <v>0</v>
      </c>
      <c r="LPO63" s="957">
        <f t="shared" ref="LPO63" si="8514">LPM63-LPO62</f>
        <v>0</v>
      </c>
      <c r="LPP63" s="957">
        <f t="shared" ref="LPP63" si="8515">LPN63-LPP62</f>
        <v>0</v>
      </c>
      <c r="LPQ63" s="957">
        <f t="shared" ref="LPQ63" si="8516">LPO63-LPQ62</f>
        <v>0</v>
      </c>
      <c r="LPR63" s="957">
        <f t="shared" ref="LPR63" si="8517">LPP63-LPR62</f>
        <v>0</v>
      </c>
      <c r="LPS63" s="957">
        <f t="shared" ref="LPS63" si="8518">LPQ63-LPS62</f>
        <v>0</v>
      </c>
      <c r="LPT63" s="957">
        <f t="shared" ref="LPT63" si="8519">LPR63-LPT62</f>
        <v>0</v>
      </c>
      <c r="LPU63" s="957">
        <f t="shared" ref="LPU63" si="8520">LPS63-LPU62</f>
        <v>0</v>
      </c>
      <c r="LPV63" s="957">
        <f t="shared" ref="LPV63" si="8521">LPT63-LPV62</f>
        <v>0</v>
      </c>
      <c r="LPW63" s="957">
        <f t="shared" ref="LPW63" si="8522">LPU63-LPW62</f>
        <v>0</v>
      </c>
      <c r="LPX63" s="957">
        <f t="shared" ref="LPX63" si="8523">LPV63-LPX62</f>
        <v>0</v>
      </c>
      <c r="LPY63" s="957">
        <f t="shared" ref="LPY63" si="8524">LPW63-LPY62</f>
        <v>0</v>
      </c>
      <c r="LPZ63" s="957">
        <f t="shared" ref="LPZ63" si="8525">LPX63-LPZ62</f>
        <v>0</v>
      </c>
      <c r="LQA63" s="957">
        <f t="shared" ref="LQA63" si="8526">LPY63-LQA62</f>
        <v>0</v>
      </c>
      <c r="LQB63" s="957">
        <f t="shared" ref="LQB63" si="8527">LPZ63-LQB62</f>
        <v>0</v>
      </c>
      <c r="LQC63" s="957">
        <f t="shared" ref="LQC63" si="8528">LQA63-LQC62</f>
        <v>0</v>
      </c>
      <c r="LQD63" s="957">
        <f t="shared" ref="LQD63" si="8529">LQB63-LQD62</f>
        <v>0</v>
      </c>
      <c r="LQE63" s="957">
        <f t="shared" ref="LQE63" si="8530">LQC63-LQE62</f>
        <v>0</v>
      </c>
      <c r="LQF63" s="957">
        <f t="shared" ref="LQF63" si="8531">LQD63-LQF62</f>
        <v>0</v>
      </c>
      <c r="LQG63" s="957">
        <f t="shared" ref="LQG63" si="8532">LQE63-LQG62</f>
        <v>0</v>
      </c>
      <c r="LQH63" s="957">
        <f t="shared" ref="LQH63" si="8533">LQF63-LQH62</f>
        <v>0</v>
      </c>
      <c r="LQI63" s="957">
        <f t="shared" ref="LQI63" si="8534">LQG63-LQI62</f>
        <v>0</v>
      </c>
      <c r="LQJ63" s="957">
        <f t="shared" ref="LQJ63" si="8535">LQH63-LQJ62</f>
        <v>0</v>
      </c>
      <c r="LQK63" s="957">
        <f t="shared" ref="LQK63" si="8536">LQI63-LQK62</f>
        <v>0</v>
      </c>
      <c r="LQL63" s="957">
        <f t="shared" ref="LQL63" si="8537">LQJ63-LQL62</f>
        <v>0</v>
      </c>
      <c r="LQM63" s="957">
        <f t="shared" ref="LQM63" si="8538">LQK63-LQM62</f>
        <v>0</v>
      </c>
      <c r="LQN63" s="957">
        <f t="shared" ref="LQN63" si="8539">LQL63-LQN62</f>
        <v>0</v>
      </c>
      <c r="LQO63" s="957">
        <f t="shared" ref="LQO63" si="8540">LQM63-LQO62</f>
        <v>0</v>
      </c>
      <c r="LQP63" s="957">
        <f t="shared" ref="LQP63" si="8541">LQN63-LQP62</f>
        <v>0</v>
      </c>
      <c r="LQQ63" s="957">
        <f t="shared" ref="LQQ63" si="8542">LQO63-LQQ62</f>
        <v>0</v>
      </c>
      <c r="LQR63" s="957">
        <f t="shared" ref="LQR63" si="8543">LQP63-LQR62</f>
        <v>0</v>
      </c>
      <c r="LQS63" s="957">
        <f t="shared" ref="LQS63" si="8544">LQQ63-LQS62</f>
        <v>0</v>
      </c>
      <c r="LQT63" s="957">
        <f t="shared" ref="LQT63" si="8545">LQR63-LQT62</f>
        <v>0</v>
      </c>
      <c r="LQU63" s="957">
        <f t="shared" ref="LQU63" si="8546">LQS63-LQU62</f>
        <v>0</v>
      </c>
      <c r="LQV63" s="957">
        <f t="shared" ref="LQV63" si="8547">LQT63-LQV62</f>
        <v>0</v>
      </c>
      <c r="LQW63" s="957">
        <f t="shared" ref="LQW63" si="8548">LQU63-LQW62</f>
        <v>0</v>
      </c>
      <c r="LQX63" s="957">
        <f t="shared" ref="LQX63" si="8549">LQV63-LQX62</f>
        <v>0</v>
      </c>
      <c r="LQY63" s="957">
        <f t="shared" ref="LQY63" si="8550">LQW63-LQY62</f>
        <v>0</v>
      </c>
      <c r="LQZ63" s="957">
        <f t="shared" ref="LQZ63" si="8551">LQX63-LQZ62</f>
        <v>0</v>
      </c>
      <c r="LRA63" s="957">
        <f t="shared" ref="LRA63" si="8552">LQY63-LRA62</f>
        <v>0</v>
      </c>
      <c r="LRB63" s="957">
        <f t="shared" ref="LRB63" si="8553">LQZ63-LRB62</f>
        <v>0</v>
      </c>
      <c r="LRC63" s="957">
        <f t="shared" ref="LRC63" si="8554">LRA63-LRC62</f>
        <v>0</v>
      </c>
      <c r="LRD63" s="957">
        <f t="shared" ref="LRD63" si="8555">LRB63-LRD62</f>
        <v>0</v>
      </c>
      <c r="LRE63" s="957">
        <f t="shared" ref="LRE63" si="8556">LRC63-LRE62</f>
        <v>0</v>
      </c>
      <c r="LRF63" s="957">
        <f t="shared" ref="LRF63" si="8557">LRD63-LRF62</f>
        <v>0</v>
      </c>
      <c r="LRG63" s="957">
        <f t="shared" ref="LRG63" si="8558">LRE63-LRG62</f>
        <v>0</v>
      </c>
      <c r="LRH63" s="957">
        <f t="shared" ref="LRH63" si="8559">LRF63-LRH62</f>
        <v>0</v>
      </c>
      <c r="LRI63" s="957">
        <f t="shared" ref="LRI63" si="8560">LRG63-LRI62</f>
        <v>0</v>
      </c>
      <c r="LRJ63" s="957">
        <f t="shared" ref="LRJ63" si="8561">LRH63-LRJ62</f>
        <v>0</v>
      </c>
      <c r="LRK63" s="957">
        <f t="shared" ref="LRK63" si="8562">LRI63-LRK62</f>
        <v>0</v>
      </c>
      <c r="LRL63" s="957">
        <f t="shared" ref="LRL63" si="8563">LRJ63-LRL62</f>
        <v>0</v>
      </c>
      <c r="LRM63" s="957">
        <f t="shared" ref="LRM63" si="8564">LRK63-LRM62</f>
        <v>0</v>
      </c>
      <c r="LRN63" s="957">
        <f t="shared" ref="LRN63" si="8565">LRL63-LRN62</f>
        <v>0</v>
      </c>
      <c r="LRO63" s="957">
        <f t="shared" ref="LRO63" si="8566">LRM63-LRO62</f>
        <v>0</v>
      </c>
      <c r="LRP63" s="957">
        <f t="shared" ref="LRP63" si="8567">LRN63-LRP62</f>
        <v>0</v>
      </c>
      <c r="LRQ63" s="957">
        <f t="shared" ref="LRQ63" si="8568">LRO63-LRQ62</f>
        <v>0</v>
      </c>
      <c r="LRR63" s="957">
        <f t="shared" ref="LRR63" si="8569">LRP63-LRR62</f>
        <v>0</v>
      </c>
      <c r="LRS63" s="957">
        <f t="shared" ref="LRS63" si="8570">LRQ63-LRS62</f>
        <v>0</v>
      </c>
      <c r="LRT63" s="957">
        <f t="shared" ref="LRT63" si="8571">LRR63-LRT62</f>
        <v>0</v>
      </c>
      <c r="LRU63" s="957">
        <f t="shared" ref="LRU63" si="8572">LRS63-LRU62</f>
        <v>0</v>
      </c>
      <c r="LRV63" s="957">
        <f t="shared" ref="LRV63" si="8573">LRT63-LRV62</f>
        <v>0</v>
      </c>
      <c r="LRW63" s="957">
        <f t="shared" ref="LRW63" si="8574">LRU63-LRW62</f>
        <v>0</v>
      </c>
      <c r="LRX63" s="957">
        <f t="shared" ref="LRX63" si="8575">LRV63-LRX62</f>
        <v>0</v>
      </c>
      <c r="LRY63" s="957">
        <f t="shared" ref="LRY63" si="8576">LRW63-LRY62</f>
        <v>0</v>
      </c>
      <c r="LRZ63" s="957">
        <f t="shared" ref="LRZ63" si="8577">LRX63-LRZ62</f>
        <v>0</v>
      </c>
      <c r="LSA63" s="957">
        <f t="shared" ref="LSA63" si="8578">LRY63-LSA62</f>
        <v>0</v>
      </c>
      <c r="LSB63" s="957">
        <f t="shared" ref="LSB63" si="8579">LRZ63-LSB62</f>
        <v>0</v>
      </c>
      <c r="LSC63" s="957">
        <f t="shared" ref="LSC63" si="8580">LSA63-LSC62</f>
        <v>0</v>
      </c>
      <c r="LSD63" s="957">
        <f t="shared" ref="LSD63" si="8581">LSB63-LSD62</f>
        <v>0</v>
      </c>
      <c r="LSE63" s="957">
        <f t="shared" ref="LSE63" si="8582">LSC63-LSE62</f>
        <v>0</v>
      </c>
      <c r="LSF63" s="957">
        <f t="shared" ref="LSF63" si="8583">LSD63-LSF62</f>
        <v>0</v>
      </c>
      <c r="LSG63" s="957">
        <f t="shared" ref="LSG63" si="8584">LSE63-LSG62</f>
        <v>0</v>
      </c>
      <c r="LSH63" s="957">
        <f t="shared" ref="LSH63" si="8585">LSF63-LSH62</f>
        <v>0</v>
      </c>
      <c r="LSI63" s="957">
        <f t="shared" ref="LSI63" si="8586">LSG63-LSI62</f>
        <v>0</v>
      </c>
      <c r="LSJ63" s="957">
        <f t="shared" ref="LSJ63" si="8587">LSH63-LSJ62</f>
        <v>0</v>
      </c>
      <c r="LSK63" s="957">
        <f t="shared" ref="LSK63" si="8588">LSI63-LSK62</f>
        <v>0</v>
      </c>
      <c r="LSL63" s="957">
        <f t="shared" ref="LSL63" si="8589">LSJ63-LSL62</f>
        <v>0</v>
      </c>
      <c r="LSM63" s="957">
        <f t="shared" ref="LSM63" si="8590">LSK63-LSM62</f>
        <v>0</v>
      </c>
      <c r="LSN63" s="957">
        <f t="shared" ref="LSN63" si="8591">LSL63-LSN62</f>
        <v>0</v>
      </c>
      <c r="LSO63" s="957">
        <f t="shared" ref="LSO63" si="8592">LSM63-LSO62</f>
        <v>0</v>
      </c>
      <c r="LSP63" s="957">
        <f t="shared" ref="LSP63" si="8593">LSN63-LSP62</f>
        <v>0</v>
      </c>
      <c r="LSQ63" s="957">
        <f t="shared" ref="LSQ63" si="8594">LSO63-LSQ62</f>
        <v>0</v>
      </c>
      <c r="LSR63" s="957">
        <f t="shared" ref="LSR63" si="8595">LSP63-LSR62</f>
        <v>0</v>
      </c>
      <c r="LSS63" s="957">
        <f t="shared" ref="LSS63" si="8596">LSQ63-LSS62</f>
        <v>0</v>
      </c>
      <c r="LST63" s="957">
        <f t="shared" ref="LST63" si="8597">LSR63-LST62</f>
        <v>0</v>
      </c>
      <c r="LSU63" s="957">
        <f t="shared" ref="LSU63" si="8598">LSS63-LSU62</f>
        <v>0</v>
      </c>
      <c r="LSV63" s="957">
        <f t="shared" ref="LSV63" si="8599">LST63-LSV62</f>
        <v>0</v>
      </c>
      <c r="LSW63" s="957">
        <f t="shared" ref="LSW63" si="8600">LSU63-LSW62</f>
        <v>0</v>
      </c>
      <c r="LSX63" s="957">
        <f t="shared" ref="LSX63" si="8601">LSV63-LSX62</f>
        <v>0</v>
      </c>
      <c r="LSY63" s="957">
        <f t="shared" ref="LSY63" si="8602">LSW63-LSY62</f>
        <v>0</v>
      </c>
      <c r="LSZ63" s="957">
        <f t="shared" ref="LSZ63" si="8603">LSX63-LSZ62</f>
        <v>0</v>
      </c>
      <c r="LTA63" s="957">
        <f t="shared" ref="LTA63" si="8604">LSY63-LTA62</f>
        <v>0</v>
      </c>
      <c r="LTB63" s="957">
        <f t="shared" ref="LTB63" si="8605">LSZ63-LTB62</f>
        <v>0</v>
      </c>
      <c r="LTC63" s="957">
        <f t="shared" ref="LTC63" si="8606">LTA63-LTC62</f>
        <v>0</v>
      </c>
      <c r="LTD63" s="957">
        <f t="shared" ref="LTD63" si="8607">LTB63-LTD62</f>
        <v>0</v>
      </c>
      <c r="LTE63" s="957">
        <f t="shared" ref="LTE63" si="8608">LTC63-LTE62</f>
        <v>0</v>
      </c>
      <c r="LTF63" s="957">
        <f t="shared" ref="LTF63" si="8609">LTD63-LTF62</f>
        <v>0</v>
      </c>
      <c r="LTG63" s="957">
        <f t="shared" ref="LTG63" si="8610">LTE63-LTG62</f>
        <v>0</v>
      </c>
      <c r="LTH63" s="957">
        <f t="shared" ref="LTH63" si="8611">LTF63-LTH62</f>
        <v>0</v>
      </c>
      <c r="LTI63" s="957">
        <f t="shared" ref="LTI63" si="8612">LTG63-LTI62</f>
        <v>0</v>
      </c>
      <c r="LTJ63" s="957">
        <f t="shared" ref="LTJ63" si="8613">LTH63-LTJ62</f>
        <v>0</v>
      </c>
      <c r="LTK63" s="957">
        <f t="shared" ref="LTK63" si="8614">LTI63-LTK62</f>
        <v>0</v>
      </c>
      <c r="LTL63" s="957">
        <f t="shared" ref="LTL63" si="8615">LTJ63-LTL62</f>
        <v>0</v>
      </c>
      <c r="LTM63" s="957">
        <f t="shared" ref="LTM63" si="8616">LTK63-LTM62</f>
        <v>0</v>
      </c>
      <c r="LTN63" s="957">
        <f t="shared" ref="LTN63" si="8617">LTL63-LTN62</f>
        <v>0</v>
      </c>
      <c r="LTO63" s="957">
        <f t="shared" ref="LTO63" si="8618">LTM63-LTO62</f>
        <v>0</v>
      </c>
      <c r="LTP63" s="957">
        <f t="shared" ref="LTP63" si="8619">LTN63-LTP62</f>
        <v>0</v>
      </c>
      <c r="LTQ63" s="957">
        <f t="shared" ref="LTQ63" si="8620">LTO63-LTQ62</f>
        <v>0</v>
      </c>
      <c r="LTR63" s="957">
        <f t="shared" ref="LTR63" si="8621">LTP63-LTR62</f>
        <v>0</v>
      </c>
      <c r="LTS63" s="957">
        <f t="shared" ref="LTS63" si="8622">LTQ63-LTS62</f>
        <v>0</v>
      </c>
      <c r="LTT63" s="957">
        <f t="shared" ref="LTT63" si="8623">LTR63-LTT62</f>
        <v>0</v>
      </c>
      <c r="LTU63" s="957">
        <f t="shared" ref="LTU63" si="8624">LTS63-LTU62</f>
        <v>0</v>
      </c>
      <c r="LTV63" s="957">
        <f t="shared" ref="LTV63" si="8625">LTT63-LTV62</f>
        <v>0</v>
      </c>
      <c r="LTW63" s="957">
        <f t="shared" ref="LTW63" si="8626">LTU63-LTW62</f>
        <v>0</v>
      </c>
      <c r="LTX63" s="957">
        <f t="shared" ref="LTX63" si="8627">LTV63-LTX62</f>
        <v>0</v>
      </c>
      <c r="LTY63" s="957">
        <f t="shared" ref="LTY63" si="8628">LTW63-LTY62</f>
        <v>0</v>
      </c>
      <c r="LTZ63" s="957">
        <f t="shared" ref="LTZ63" si="8629">LTX63-LTZ62</f>
        <v>0</v>
      </c>
      <c r="LUA63" s="957">
        <f t="shared" ref="LUA63" si="8630">LTY63-LUA62</f>
        <v>0</v>
      </c>
      <c r="LUB63" s="957">
        <f t="shared" ref="LUB63" si="8631">LTZ63-LUB62</f>
        <v>0</v>
      </c>
      <c r="LUC63" s="957">
        <f t="shared" ref="LUC63" si="8632">LUA63-LUC62</f>
        <v>0</v>
      </c>
      <c r="LUD63" s="957">
        <f t="shared" ref="LUD63" si="8633">LUB63-LUD62</f>
        <v>0</v>
      </c>
      <c r="LUE63" s="957">
        <f t="shared" ref="LUE63" si="8634">LUC63-LUE62</f>
        <v>0</v>
      </c>
      <c r="LUF63" s="957">
        <f t="shared" ref="LUF63" si="8635">LUD63-LUF62</f>
        <v>0</v>
      </c>
      <c r="LUG63" s="957">
        <f t="shared" ref="LUG63" si="8636">LUE63-LUG62</f>
        <v>0</v>
      </c>
      <c r="LUH63" s="957">
        <f t="shared" ref="LUH63" si="8637">LUF63-LUH62</f>
        <v>0</v>
      </c>
      <c r="LUI63" s="957">
        <f t="shared" ref="LUI63" si="8638">LUG63-LUI62</f>
        <v>0</v>
      </c>
      <c r="LUJ63" s="957">
        <f t="shared" ref="LUJ63" si="8639">LUH63-LUJ62</f>
        <v>0</v>
      </c>
      <c r="LUK63" s="957">
        <f t="shared" ref="LUK63" si="8640">LUI63-LUK62</f>
        <v>0</v>
      </c>
      <c r="LUL63" s="957">
        <f t="shared" ref="LUL63" si="8641">LUJ63-LUL62</f>
        <v>0</v>
      </c>
      <c r="LUM63" s="957">
        <f t="shared" ref="LUM63" si="8642">LUK63-LUM62</f>
        <v>0</v>
      </c>
      <c r="LUN63" s="957">
        <f t="shared" ref="LUN63" si="8643">LUL63-LUN62</f>
        <v>0</v>
      </c>
      <c r="LUO63" s="957">
        <f t="shared" ref="LUO63" si="8644">LUM63-LUO62</f>
        <v>0</v>
      </c>
      <c r="LUP63" s="957">
        <f t="shared" ref="LUP63" si="8645">LUN63-LUP62</f>
        <v>0</v>
      </c>
      <c r="LUQ63" s="957">
        <f t="shared" ref="LUQ63" si="8646">LUO63-LUQ62</f>
        <v>0</v>
      </c>
      <c r="LUR63" s="957">
        <f t="shared" ref="LUR63" si="8647">LUP63-LUR62</f>
        <v>0</v>
      </c>
      <c r="LUS63" s="957">
        <f t="shared" ref="LUS63" si="8648">LUQ63-LUS62</f>
        <v>0</v>
      </c>
      <c r="LUT63" s="957">
        <f t="shared" ref="LUT63" si="8649">LUR63-LUT62</f>
        <v>0</v>
      </c>
      <c r="LUU63" s="957">
        <f t="shared" ref="LUU63" si="8650">LUS63-LUU62</f>
        <v>0</v>
      </c>
      <c r="LUV63" s="957">
        <f t="shared" ref="LUV63" si="8651">LUT63-LUV62</f>
        <v>0</v>
      </c>
      <c r="LUW63" s="957">
        <f t="shared" ref="LUW63" si="8652">LUU63-LUW62</f>
        <v>0</v>
      </c>
      <c r="LUX63" s="957">
        <f t="shared" ref="LUX63" si="8653">LUV63-LUX62</f>
        <v>0</v>
      </c>
      <c r="LUY63" s="957">
        <f t="shared" ref="LUY63" si="8654">LUW63-LUY62</f>
        <v>0</v>
      </c>
      <c r="LUZ63" s="957">
        <f t="shared" ref="LUZ63" si="8655">LUX63-LUZ62</f>
        <v>0</v>
      </c>
      <c r="LVA63" s="957">
        <f t="shared" ref="LVA63" si="8656">LUY63-LVA62</f>
        <v>0</v>
      </c>
      <c r="LVB63" s="957">
        <f t="shared" ref="LVB63" si="8657">LUZ63-LVB62</f>
        <v>0</v>
      </c>
      <c r="LVC63" s="957">
        <f t="shared" ref="LVC63" si="8658">LVA63-LVC62</f>
        <v>0</v>
      </c>
      <c r="LVD63" s="957">
        <f t="shared" ref="LVD63" si="8659">LVB63-LVD62</f>
        <v>0</v>
      </c>
      <c r="LVE63" s="957">
        <f t="shared" ref="LVE63" si="8660">LVC63-LVE62</f>
        <v>0</v>
      </c>
      <c r="LVF63" s="957">
        <f t="shared" ref="LVF63" si="8661">LVD63-LVF62</f>
        <v>0</v>
      </c>
      <c r="LVG63" s="957">
        <f t="shared" ref="LVG63" si="8662">LVE63-LVG62</f>
        <v>0</v>
      </c>
      <c r="LVH63" s="957">
        <f t="shared" ref="LVH63" si="8663">LVF63-LVH62</f>
        <v>0</v>
      </c>
      <c r="LVI63" s="957">
        <f t="shared" ref="LVI63" si="8664">LVG63-LVI62</f>
        <v>0</v>
      </c>
      <c r="LVJ63" s="957">
        <f t="shared" ref="LVJ63" si="8665">LVH63-LVJ62</f>
        <v>0</v>
      </c>
      <c r="LVK63" s="957">
        <f t="shared" ref="LVK63" si="8666">LVI63-LVK62</f>
        <v>0</v>
      </c>
      <c r="LVL63" s="957">
        <f t="shared" ref="LVL63" si="8667">LVJ63-LVL62</f>
        <v>0</v>
      </c>
      <c r="LVM63" s="957">
        <f t="shared" ref="LVM63" si="8668">LVK63-LVM62</f>
        <v>0</v>
      </c>
      <c r="LVN63" s="957">
        <f t="shared" ref="LVN63" si="8669">LVL63-LVN62</f>
        <v>0</v>
      </c>
      <c r="LVO63" s="957">
        <f t="shared" ref="LVO63" si="8670">LVM63-LVO62</f>
        <v>0</v>
      </c>
      <c r="LVP63" s="957">
        <f t="shared" ref="LVP63" si="8671">LVN63-LVP62</f>
        <v>0</v>
      </c>
      <c r="LVQ63" s="957">
        <f t="shared" ref="LVQ63" si="8672">LVO63-LVQ62</f>
        <v>0</v>
      </c>
      <c r="LVR63" s="957">
        <f t="shared" ref="LVR63" si="8673">LVP63-LVR62</f>
        <v>0</v>
      </c>
      <c r="LVS63" s="957">
        <f t="shared" ref="LVS63" si="8674">LVQ63-LVS62</f>
        <v>0</v>
      </c>
      <c r="LVT63" s="957">
        <f t="shared" ref="LVT63" si="8675">LVR63-LVT62</f>
        <v>0</v>
      </c>
      <c r="LVU63" s="957">
        <f t="shared" ref="LVU63" si="8676">LVS63-LVU62</f>
        <v>0</v>
      </c>
      <c r="LVV63" s="957">
        <f t="shared" ref="LVV63" si="8677">LVT63-LVV62</f>
        <v>0</v>
      </c>
      <c r="LVW63" s="957">
        <f t="shared" ref="LVW63" si="8678">LVU63-LVW62</f>
        <v>0</v>
      </c>
      <c r="LVX63" s="957">
        <f t="shared" ref="LVX63" si="8679">LVV63-LVX62</f>
        <v>0</v>
      </c>
      <c r="LVY63" s="957">
        <f t="shared" ref="LVY63" si="8680">LVW63-LVY62</f>
        <v>0</v>
      </c>
      <c r="LVZ63" s="957">
        <f t="shared" ref="LVZ63" si="8681">LVX63-LVZ62</f>
        <v>0</v>
      </c>
      <c r="LWA63" s="957">
        <f t="shared" ref="LWA63" si="8682">LVY63-LWA62</f>
        <v>0</v>
      </c>
      <c r="LWB63" s="957">
        <f t="shared" ref="LWB63" si="8683">LVZ63-LWB62</f>
        <v>0</v>
      </c>
      <c r="LWC63" s="957">
        <f t="shared" ref="LWC63" si="8684">LWA63-LWC62</f>
        <v>0</v>
      </c>
      <c r="LWD63" s="957">
        <f t="shared" ref="LWD63" si="8685">LWB63-LWD62</f>
        <v>0</v>
      </c>
      <c r="LWE63" s="957">
        <f t="shared" ref="LWE63" si="8686">LWC63-LWE62</f>
        <v>0</v>
      </c>
      <c r="LWF63" s="957">
        <f t="shared" ref="LWF63" si="8687">LWD63-LWF62</f>
        <v>0</v>
      </c>
      <c r="LWG63" s="957">
        <f t="shared" ref="LWG63" si="8688">LWE63-LWG62</f>
        <v>0</v>
      </c>
      <c r="LWH63" s="957">
        <f t="shared" ref="LWH63" si="8689">LWF63-LWH62</f>
        <v>0</v>
      </c>
      <c r="LWI63" s="957">
        <f t="shared" ref="LWI63" si="8690">LWG63-LWI62</f>
        <v>0</v>
      </c>
      <c r="LWJ63" s="957">
        <f t="shared" ref="LWJ63" si="8691">LWH63-LWJ62</f>
        <v>0</v>
      </c>
      <c r="LWK63" s="957">
        <f t="shared" ref="LWK63" si="8692">LWI63-LWK62</f>
        <v>0</v>
      </c>
      <c r="LWL63" s="957">
        <f t="shared" ref="LWL63" si="8693">LWJ63-LWL62</f>
        <v>0</v>
      </c>
      <c r="LWM63" s="957">
        <f t="shared" ref="LWM63" si="8694">LWK63-LWM62</f>
        <v>0</v>
      </c>
      <c r="LWN63" s="957">
        <f t="shared" ref="LWN63" si="8695">LWL63-LWN62</f>
        <v>0</v>
      </c>
      <c r="LWO63" s="957">
        <f t="shared" ref="LWO63" si="8696">LWM63-LWO62</f>
        <v>0</v>
      </c>
      <c r="LWP63" s="957">
        <f t="shared" ref="LWP63" si="8697">LWN63-LWP62</f>
        <v>0</v>
      </c>
      <c r="LWQ63" s="957">
        <f t="shared" ref="LWQ63" si="8698">LWO63-LWQ62</f>
        <v>0</v>
      </c>
      <c r="LWR63" s="957">
        <f t="shared" ref="LWR63" si="8699">LWP63-LWR62</f>
        <v>0</v>
      </c>
      <c r="LWS63" s="957">
        <f t="shared" ref="LWS63" si="8700">LWQ63-LWS62</f>
        <v>0</v>
      </c>
      <c r="LWT63" s="957">
        <f t="shared" ref="LWT63" si="8701">LWR63-LWT62</f>
        <v>0</v>
      </c>
      <c r="LWU63" s="957">
        <f t="shared" ref="LWU63" si="8702">LWS63-LWU62</f>
        <v>0</v>
      </c>
      <c r="LWV63" s="957">
        <f t="shared" ref="LWV63" si="8703">LWT63-LWV62</f>
        <v>0</v>
      </c>
      <c r="LWW63" s="957">
        <f t="shared" ref="LWW63" si="8704">LWU63-LWW62</f>
        <v>0</v>
      </c>
      <c r="LWX63" s="957">
        <f t="shared" ref="LWX63" si="8705">LWV63-LWX62</f>
        <v>0</v>
      </c>
      <c r="LWY63" s="957">
        <f t="shared" ref="LWY63" si="8706">LWW63-LWY62</f>
        <v>0</v>
      </c>
      <c r="LWZ63" s="957">
        <f t="shared" ref="LWZ63" si="8707">LWX63-LWZ62</f>
        <v>0</v>
      </c>
      <c r="LXA63" s="957">
        <f t="shared" ref="LXA63" si="8708">LWY63-LXA62</f>
        <v>0</v>
      </c>
      <c r="LXB63" s="957">
        <f t="shared" ref="LXB63" si="8709">LWZ63-LXB62</f>
        <v>0</v>
      </c>
      <c r="LXC63" s="957">
        <f t="shared" ref="LXC63" si="8710">LXA63-LXC62</f>
        <v>0</v>
      </c>
      <c r="LXD63" s="957">
        <f t="shared" ref="LXD63" si="8711">LXB63-LXD62</f>
        <v>0</v>
      </c>
      <c r="LXE63" s="957">
        <f t="shared" ref="LXE63" si="8712">LXC63-LXE62</f>
        <v>0</v>
      </c>
      <c r="LXF63" s="957">
        <f t="shared" ref="LXF63" si="8713">LXD63-LXF62</f>
        <v>0</v>
      </c>
      <c r="LXG63" s="957">
        <f t="shared" ref="LXG63" si="8714">LXE63-LXG62</f>
        <v>0</v>
      </c>
      <c r="LXH63" s="957">
        <f t="shared" ref="LXH63" si="8715">LXF63-LXH62</f>
        <v>0</v>
      </c>
      <c r="LXI63" s="957">
        <f t="shared" ref="LXI63" si="8716">LXG63-LXI62</f>
        <v>0</v>
      </c>
      <c r="LXJ63" s="957">
        <f t="shared" ref="LXJ63" si="8717">LXH63-LXJ62</f>
        <v>0</v>
      </c>
      <c r="LXK63" s="957">
        <f t="shared" ref="LXK63" si="8718">LXI63-LXK62</f>
        <v>0</v>
      </c>
      <c r="LXL63" s="957">
        <f t="shared" ref="LXL63" si="8719">LXJ63-LXL62</f>
        <v>0</v>
      </c>
      <c r="LXM63" s="957">
        <f t="shared" ref="LXM63" si="8720">LXK63-LXM62</f>
        <v>0</v>
      </c>
      <c r="LXN63" s="957">
        <f t="shared" ref="LXN63" si="8721">LXL63-LXN62</f>
        <v>0</v>
      </c>
      <c r="LXO63" s="957">
        <f t="shared" ref="LXO63" si="8722">LXM63-LXO62</f>
        <v>0</v>
      </c>
      <c r="LXP63" s="957">
        <f t="shared" ref="LXP63" si="8723">LXN63-LXP62</f>
        <v>0</v>
      </c>
      <c r="LXQ63" s="957">
        <f t="shared" ref="LXQ63" si="8724">LXO63-LXQ62</f>
        <v>0</v>
      </c>
      <c r="LXR63" s="957">
        <f t="shared" ref="LXR63" si="8725">LXP63-LXR62</f>
        <v>0</v>
      </c>
      <c r="LXS63" s="957">
        <f t="shared" ref="LXS63" si="8726">LXQ63-LXS62</f>
        <v>0</v>
      </c>
      <c r="LXT63" s="957">
        <f t="shared" ref="LXT63" si="8727">LXR63-LXT62</f>
        <v>0</v>
      </c>
      <c r="LXU63" s="957">
        <f t="shared" ref="LXU63" si="8728">LXS63-LXU62</f>
        <v>0</v>
      </c>
      <c r="LXV63" s="957">
        <f t="shared" ref="LXV63" si="8729">LXT63-LXV62</f>
        <v>0</v>
      </c>
      <c r="LXW63" s="957">
        <f t="shared" ref="LXW63" si="8730">LXU63-LXW62</f>
        <v>0</v>
      </c>
      <c r="LXX63" s="957">
        <f t="shared" ref="LXX63" si="8731">LXV63-LXX62</f>
        <v>0</v>
      </c>
      <c r="LXY63" s="957">
        <f t="shared" ref="LXY63" si="8732">LXW63-LXY62</f>
        <v>0</v>
      </c>
      <c r="LXZ63" s="957">
        <f t="shared" ref="LXZ63" si="8733">LXX63-LXZ62</f>
        <v>0</v>
      </c>
      <c r="LYA63" s="957">
        <f t="shared" ref="LYA63" si="8734">LXY63-LYA62</f>
        <v>0</v>
      </c>
      <c r="LYB63" s="957">
        <f t="shared" ref="LYB63" si="8735">LXZ63-LYB62</f>
        <v>0</v>
      </c>
      <c r="LYC63" s="957">
        <f t="shared" ref="LYC63" si="8736">LYA63-LYC62</f>
        <v>0</v>
      </c>
      <c r="LYD63" s="957">
        <f t="shared" ref="LYD63" si="8737">LYB63-LYD62</f>
        <v>0</v>
      </c>
      <c r="LYE63" s="957">
        <f t="shared" ref="LYE63" si="8738">LYC63-LYE62</f>
        <v>0</v>
      </c>
      <c r="LYF63" s="957">
        <f t="shared" ref="LYF63" si="8739">LYD63-LYF62</f>
        <v>0</v>
      </c>
      <c r="LYG63" s="957">
        <f t="shared" ref="LYG63" si="8740">LYE63-LYG62</f>
        <v>0</v>
      </c>
      <c r="LYH63" s="957">
        <f t="shared" ref="LYH63" si="8741">LYF63-LYH62</f>
        <v>0</v>
      </c>
      <c r="LYI63" s="957">
        <f t="shared" ref="LYI63" si="8742">LYG63-LYI62</f>
        <v>0</v>
      </c>
      <c r="LYJ63" s="957">
        <f t="shared" ref="LYJ63" si="8743">LYH63-LYJ62</f>
        <v>0</v>
      </c>
      <c r="LYK63" s="957">
        <f t="shared" ref="LYK63" si="8744">LYI63-LYK62</f>
        <v>0</v>
      </c>
      <c r="LYL63" s="957">
        <f t="shared" ref="LYL63" si="8745">LYJ63-LYL62</f>
        <v>0</v>
      </c>
      <c r="LYM63" s="957">
        <f t="shared" ref="LYM63" si="8746">LYK63-LYM62</f>
        <v>0</v>
      </c>
      <c r="LYN63" s="957">
        <f t="shared" ref="LYN63" si="8747">LYL63-LYN62</f>
        <v>0</v>
      </c>
      <c r="LYO63" s="957">
        <f t="shared" ref="LYO63" si="8748">LYM63-LYO62</f>
        <v>0</v>
      </c>
      <c r="LYP63" s="957">
        <f t="shared" ref="LYP63" si="8749">LYN63-LYP62</f>
        <v>0</v>
      </c>
      <c r="LYQ63" s="957">
        <f t="shared" ref="LYQ63" si="8750">LYO63-LYQ62</f>
        <v>0</v>
      </c>
      <c r="LYR63" s="957">
        <f t="shared" ref="LYR63" si="8751">LYP63-LYR62</f>
        <v>0</v>
      </c>
      <c r="LYS63" s="957">
        <f t="shared" ref="LYS63" si="8752">LYQ63-LYS62</f>
        <v>0</v>
      </c>
      <c r="LYT63" s="957">
        <f t="shared" ref="LYT63" si="8753">LYR63-LYT62</f>
        <v>0</v>
      </c>
      <c r="LYU63" s="957">
        <f t="shared" ref="LYU63" si="8754">LYS63-LYU62</f>
        <v>0</v>
      </c>
      <c r="LYV63" s="957">
        <f t="shared" ref="LYV63" si="8755">LYT63-LYV62</f>
        <v>0</v>
      </c>
      <c r="LYW63" s="957">
        <f t="shared" ref="LYW63" si="8756">LYU63-LYW62</f>
        <v>0</v>
      </c>
      <c r="LYX63" s="957">
        <f t="shared" ref="LYX63" si="8757">LYV63-LYX62</f>
        <v>0</v>
      </c>
      <c r="LYY63" s="957">
        <f t="shared" ref="LYY63" si="8758">LYW63-LYY62</f>
        <v>0</v>
      </c>
      <c r="LYZ63" s="957">
        <f t="shared" ref="LYZ63" si="8759">LYX63-LYZ62</f>
        <v>0</v>
      </c>
      <c r="LZA63" s="957">
        <f t="shared" ref="LZA63" si="8760">LYY63-LZA62</f>
        <v>0</v>
      </c>
      <c r="LZB63" s="957">
        <f t="shared" ref="LZB63" si="8761">LYZ63-LZB62</f>
        <v>0</v>
      </c>
      <c r="LZC63" s="957">
        <f t="shared" ref="LZC63" si="8762">LZA63-LZC62</f>
        <v>0</v>
      </c>
      <c r="LZD63" s="957">
        <f t="shared" ref="LZD63" si="8763">LZB63-LZD62</f>
        <v>0</v>
      </c>
      <c r="LZE63" s="957">
        <f t="shared" ref="LZE63" si="8764">LZC63-LZE62</f>
        <v>0</v>
      </c>
      <c r="LZF63" s="957">
        <f t="shared" ref="LZF63" si="8765">LZD63-LZF62</f>
        <v>0</v>
      </c>
      <c r="LZG63" s="957">
        <f t="shared" ref="LZG63" si="8766">LZE63-LZG62</f>
        <v>0</v>
      </c>
      <c r="LZH63" s="957">
        <f t="shared" ref="LZH63" si="8767">LZF63-LZH62</f>
        <v>0</v>
      </c>
      <c r="LZI63" s="957">
        <f t="shared" ref="LZI63" si="8768">LZG63-LZI62</f>
        <v>0</v>
      </c>
      <c r="LZJ63" s="957">
        <f t="shared" ref="LZJ63" si="8769">LZH63-LZJ62</f>
        <v>0</v>
      </c>
      <c r="LZK63" s="957">
        <f t="shared" ref="LZK63" si="8770">LZI63-LZK62</f>
        <v>0</v>
      </c>
      <c r="LZL63" s="957">
        <f t="shared" ref="LZL63" si="8771">LZJ63-LZL62</f>
        <v>0</v>
      </c>
      <c r="LZM63" s="957">
        <f t="shared" ref="LZM63" si="8772">LZK63-LZM62</f>
        <v>0</v>
      </c>
      <c r="LZN63" s="957">
        <f t="shared" ref="LZN63" si="8773">LZL63-LZN62</f>
        <v>0</v>
      </c>
      <c r="LZO63" s="957">
        <f t="shared" ref="LZO63" si="8774">LZM63-LZO62</f>
        <v>0</v>
      </c>
      <c r="LZP63" s="957">
        <f t="shared" ref="LZP63" si="8775">LZN63-LZP62</f>
        <v>0</v>
      </c>
      <c r="LZQ63" s="957">
        <f t="shared" ref="LZQ63" si="8776">LZO63-LZQ62</f>
        <v>0</v>
      </c>
      <c r="LZR63" s="957">
        <f t="shared" ref="LZR63" si="8777">LZP63-LZR62</f>
        <v>0</v>
      </c>
      <c r="LZS63" s="957">
        <f t="shared" ref="LZS63" si="8778">LZQ63-LZS62</f>
        <v>0</v>
      </c>
      <c r="LZT63" s="957">
        <f t="shared" ref="LZT63" si="8779">LZR63-LZT62</f>
        <v>0</v>
      </c>
      <c r="LZU63" s="957">
        <f t="shared" ref="LZU63" si="8780">LZS63-LZU62</f>
        <v>0</v>
      </c>
      <c r="LZV63" s="957">
        <f t="shared" ref="LZV63" si="8781">LZT63-LZV62</f>
        <v>0</v>
      </c>
      <c r="LZW63" s="957">
        <f t="shared" ref="LZW63" si="8782">LZU63-LZW62</f>
        <v>0</v>
      </c>
      <c r="LZX63" s="957">
        <f t="shared" ref="LZX63" si="8783">LZV63-LZX62</f>
        <v>0</v>
      </c>
      <c r="LZY63" s="957">
        <f t="shared" ref="LZY63" si="8784">LZW63-LZY62</f>
        <v>0</v>
      </c>
      <c r="LZZ63" s="957">
        <f t="shared" ref="LZZ63" si="8785">LZX63-LZZ62</f>
        <v>0</v>
      </c>
      <c r="MAA63" s="957">
        <f t="shared" ref="MAA63" si="8786">LZY63-MAA62</f>
        <v>0</v>
      </c>
      <c r="MAB63" s="957">
        <f t="shared" ref="MAB63" si="8787">LZZ63-MAB62</f>
        <v>0</v>
      </c>
      <c r="MAC63" s="957">
        <f t="shared" ref="MAC63" si="8788">MAA63-MAC62</f>
        <v>0</v>
      </c>
      <c r="MAD63" s="957">
        <f t="shared" ref="MAD63" si="8789">MAB63-MAD62</f>
        <v>0</v>
      </c>
      <c r="MAE63" s="957">
        <f t="shared" ref="MAE63" si="8790">MAC63-MAE62</f>
        <v>0</v>
      </c>
      <c r="MAF63" s="957">
        <f t="shared" ref="MAF63" si="8791">MAD63-MAF62</f>
        <v>0</v>
      </c>
      <c r="MAG63" s="957">
        <f t="shared" ref="MAG63" si="8792">MAE63-MAG62</f>
        <v>0</v>
      </c>
      <c r="MAH63" s="957">
        <f t="shared" ref="MAH63" si="8793">MAF63-MAH62</f>
        <v>0</v>
      </c>
      <c r="MAI63" s="957">
        <f t="shared" ref="MAI63" si="8794">MAG63-MAI62</f>
        <v>0</v>
      </c>
      <c r="MAJ63" s="957">
        <f t="shared" ref="MAJ63" si="8795">MAH63-MAJ62</f>
        <v>0</v>
      </c>
      <c r="MAK63" s="957">
        <f t="shared" ref="MAK63" si="8796">MAI63-MAK62</f>
        <v>0</v>
      </c>
      <c r="MAL63" s="957">
        <f t="shared" ref="MAL63" si="8797">MAJ63-MAL62</f>
        <v>0</v>
      </c>
      <c r="MAM63" s="957">
        <f t="shared" ref="MAM63" si="8798">MAK63-MAM62</f>
        <v>0</v>
      </c>
      <c r="MAN63" s="957">
        <f t="shared" ref="MAN63" si="8799">MAL63-MAN62</f>
        <v>0</v>
      </c>
      <c r="MAO63" s="957">
        <f t="shared" ref="MAO63" si="8800">MAM63-MAO62</f>
        <v>0</v>
      </c>
      <c r="MAP63" s="957">
        <f t="shared" ref="MAP63" si="8801">MAN63-MAP62</f>
        <v>0</v>
      </c>
      <c r="MAQ63" s="957">
        <f t="shared" ref="MAQ63" si="8802">MAO63-MAQ62</f>
        <v>0</v>
      </c>
      <c r="MAR63" s="957">
        <f t="shared" ref="MAR63" si="8803">MAP63-MAR62</f>
        <v>0</v>
      </c>
      <c r="MAS63" s="957">
        <f t="shared" ref="MAS63" si="8804">MAQ63-MAS62</f>
        <v>0</v>
      </c>
      <c r="MAT63" s="957">
        <f t="shared" ref="MAT63" si="8805">MAR63-MAT62</f>
        <v>0</v>
      </c>
      <c r="MAU63" s="957">
        <f t="shared" ref="MAU63" si="8806">MAS63-MAU62</f>
        <v>0</v>
      </c>
      <c r="MAV63" s="957">
        <f t="shared" ref="MAV63" si="8807">MAT63-MAV62</f>
        <v>0</v>
      </c>
      <c r="MAW63" s="957">
        <f t="shared" ref="MAW63" si="8808">MAU63-MAW62</f>
        <v>0</v>
      </c>
      <c r="MAX63" s="957">
        <f t="shared" ref="MAX63" si="8809">MAV63-MAX62</f>
        <v>0</v>
      </c>
      <c r="MAY63" s="957">
        <f t="shared" ref="MAY63" si="8810">MAW63-MAY62</f>
        <v>0</v>
      </c>
      <c r="MAZ63" s="957">
        <f t="shared" ref="MAZ63" si="8811">MAX63-MAZ62</f>
        <v>0</v>
      </c>
      <c r="MBA63" s="957">
        <f t="shared" ref="MBA63" si="8812">MAY63-MBA62</f>
        <v>0</v>
      </c>
      <c r="MBB63" s="957">
        <f t="shared" ref="MBB63" si="8813">MAZ63-MBB62</f>
        <v>0</v>
      </c>
      <c r="MBC63" s="957">
        <f t="shared" ref="MBC63" si="8814">MBA63-MBC62</f>
        <v>0</v>
      </c>
      <c r="MBD63" s="957">
        <f t="shared" ref="MBD63" si="8815">MBB63-MBD62</f>
        <v>0</v>
      </c>
      <c r="MBE63" s="957">
        <f t="shared" ref="MBE63" si="8816">MBC63-MBE62</f>
        <v>0</v>
      </c>
      <c r="MBF63" s="957">
        <f t="shared" ref="MBF63" si="8817">MBD63-MBF62</f>
        <v>0</v>
      </c>
      <c r="MBG63" s="957">
        <f t="shared" ref="MBG63" si="8818">MBE63-MBG62</f>
        <v>0</v>
      </c>
      <c r="MBH63" s="957">
        <f t="shared" ref="MBH63" si="8819">MBF63-MBH62</f>
        <v>0</v>
      </c>
      <c r="MBI63" s="957">
        <f t="shared" ref="MBI63" si="8820">MBG63-MBI62</f>
        <v>0</v>
      </c>
      <c r="MBJ63" s="957">
        <f t="shared" ref="MBJ63" si="8821">MBH63-MBJ62</f>
        <v>0</v>
      </c>
      <c r="MBK63" s="957">
        <f t="shared" ref="MBK63" si="8822">MBI63-MBK62</f>
        <v>0</v>
      </c>
      <c r="MBL63" s="957">
        <f t="shared" ref="MBL63" si="8823">MBJ63-MBL62</f>
        <v>0</v>
      </c>
      <c r="MBM63" s="957">
        <f t="shared" ref="MBM63" si="8824">MBK63-MBM62</f>
        <v>0</v>
      </c>
      <c r="MBN63" s="957">
        <f t="shared" ref="MBN63" si="8825">MBL63-MBN62</f>
        <v>0</v>
      </c>
      <c r="MBO63" s="957">
        <f t="shared" ref="MBO63" si="8826">MBM63-MBO62</f>
        <v>0</v>
      </c>
      <c r="MBP63" s="957">
        <f t="shared" ref="MBP63" si="8827">MBN63-MBP62</f>
        <v>0</v>
      </c>
      <c r="MBQ63" s="957">
        <f t="shared" ref="MBQ63" si="8828">MBO63-MBQ62</f>
        <v>0</v>
      </c>
      <c r="MBR63" s="957">
        <f t="shared" ref="MBR63" si="8829">MBP63-MBR62</f>
        <v>0</v>
      </c>
      <c r="MBS63" s="957">
        <f t="shared" ref="MBS63" si="8830">MBQ63-MBS62</f>
        <v>0</v>
      </c>
      <c r="MBT63" s="957">
        <f t="shared" ref="MBT63" si="8831">MBR63-MBT62</f>
        <v>0</v>
      </c>
      <c r="MBU63" s="957">
        <f t="shared" ref="MBU63" si="8832">MBS63-MBU62</f>
        <v>0</v>
      </c>
      <c r="MBV63" s="957">
        <f t="shared" ref="MBV63" si="8833">MBT63-MBV62</f>
        <v>0</v>
      </c>
      <c r="MBW63" s="957">
        <f t="shared" ref="MBW63" si="8834">MBU63-MBW62</f>
        <v>0</v>
      </c>
      <c r="MBX63" s="957">
        <f t="shared" ref="MBX63" si="8835">MBV63-MBX62</f>
        <v>0</v>
      </c>
      <c r="MBY63" s="957">
        <f t="shared" ref="MBY63" si="8836">MBW63-MBY62</f>
        <v>0</v>
      </c>
      <c r="MBZ63" s="957">
        <f t="shared" ref="MBZ63" si="8837">MBX63-MBZ62</f>
        <v>0</v>
      </c>
      <c r="MCA63" s="957">
        <f t="shared" ref="MCA63" si="8838">MBY63-MCA62</f>
        <v>0</v>
      </c>
      <c r="MCB63" s="957">
        <f t="shared" ref="MCB63" si="8839">MBZ63-MCB62</f>
        <v>0</v>
      </c>
      <c r="MCC63" s="957">
        <f t="shared" ref="MCC63" si="8840">MCA63-MCC62</f>
        <v>0</v>
      </c>
      <c r="MCD63" s="957">
        <f t="shared" ref="MCD63" si="8841">MCB63-MCD62</f>
        <v>0</v>
      </c>
      <c r="MCE63" s="957">
        <f t="shared" ref="MCE63" si="8842">MCC63-MCE62</f>
        <v>0</v>
      </c>
      <c r="MCF63" s="957">
        <f t="shared" ref="MCF63" si="8843">MCD63-MCF62</f>
        <v>0</v>
      </c>
      <c r="MCG63" s="957">
        <f t="shared" ref="MCG63" si="8844">MCE63-MCG62</f>
        <v>0</v>
      </c>
      <c r="MCH63" s="957">
        <f t="shared" ref="MCH63" si="8845">MCF63-MCH62</f>
        <v>0</v>
      </c>
      <c r="MCI63" s="957">
        <f t="shared" ref="MCI63" si="8846">MCG63-MCI62</f>
        <v>0</v>
      </c>
      <c r="MCJ63" s="957">
        <f t="shared" ref="MCJ63" si="8847">MCH63-MCJ62</f>
        <v>0</v>
      </c>
      <c r="MCK63" s="957">
        <f t="shared" ref="MCK63" si="8848">MCI63-MCK62</f>
        <v>0</v>
      </c>
      <c r="MCL63" s="957">
        <f t="shared" ref="MCL63" si="8849">MCJ63-MCL62</f>
        <v>0</v>
      </c>
      <c r="MCM63" s="957">
        <f t="shared" ref="MCM63" si="8850">MCK63-MCM62</f>
        <v>0</v>
      </c>
      <c r="MCN63" s="957">
        <f t="shared" ref="MCN63" si="8851">MCL63-MCN62</f>
        <v>0</v>
      </c>
      <c r="MCO63" s="957">
        <f t="shared" ref="MCO63" si="8852">MCM63-MCO62</f>
        <v>0</v>
      </c>
      <c r="MCP63" s="957">
        <f t="shared" ref="MCP63" si="8853">MCN63-MCP62</f>
        <v>0</v>
      </c>
      <c r="MCQ63" s="957">
        <f t="shared" ref="MCQ63" si="8854">MCO63-MCQ62</f>
        <v>0</v>
      </c>
      <c r="MCR63" s="957">
        <f t="shared" ref="MCR63" si="8855">MCP63-MCR62</f>
        <v>0</v>
      </c>
      <c r="MCS63" s="957">
        <f t="shared" ref="MCS63" si="8856">MCQ63-MCS62</f>
        <v>0</v>
      </c>
      <c r="MCT63" s="957">
        <f t="shared" ref="MCT63" si="8857">MCR63-MCT62</f>
        <v>0</v>
      </c>
      <c r="MCU63" s="957">
        <f t="shared" ref="MCU63" si="8858">MCS63-MCU62</f>
        <v>0</v>
      </c>
      <c r="MCV63" s="957">
        <f t="shared" ref="MCV63" si="8859">MCT63-MCV62</f>
        <v>0</v>
      </c>
      <c r="MCW63" s="957">
        <f t="shared" ref="MCW63" si="8860">MCU63-MCW62</f>
        <v>0</v>
      </c>
      <c r="MCX63" s="957">
        <f t="shared" ref="MCX63" si="8861">MCV63-MCX62</f>
        <v>0</v>
      </c>
      <c r="MCY63" s="957">
        <f t="shared" ref="MCY63" si="8862">MCW63-MCY62</f>
        <v>0</v>
      </c>
      <c r="MCZ63" s="957">
        <f t="shared" ref="MCZ63" si="8863">MCX63-MCZ62</f>
        <v>0</v>
      </c>
      <c r="MDA63" s="957">
        <f t="shared" ref="MDA63" si="8864">MCY63-MDA62</f>
        <v>0</v>
      </c>
      <c r="MDB63" s="957">
        <f t="shared" ref="MDB63" si="8865">MCZ63-MDB62</f>
        <v>0</v>
      </c>
      <c r="MDC63" s="957">
        <f t="shared" ref="MDC63" si="8866">MDA63-MDC62</f>
        <v>0</v>
      </c>
      <c r="MDD63" s="957">
        <f t="shared" ref="MDD63" si="8867">MDB63-MDD62</f>
        <v>0</v>
      </c>
      <c r="MDE63" s="957">
        <f t="shared" ref="MDE63" si="8868">MDC63-MDE62</f>
        <v>0</v>
      </c>
      <c r="MDF63" s="957">
        <f t="shared" ref="MDF63" si="8869">MDD63-MDF62</f>
        <v>0</v>
      </c>
      <c r="MDG63" s="957">
        <f t="shared" ref="MDG63" si="8870">MDE63-MDG62</f>
        <v>0</v>
      </c>
      <c r="MDH63" s="957">
        <f t="shared" ref="MDH63" si="8871">MDF63-MDH62</f>
        <v>0</v>
      </c>
      <c r="MDI63" s="957">
        <f t="shared" ref="MDI63" si="8872">MDG63-MDI62</f>
        <v>0</v>
      </c>
      <c r="MDJ63" s="957">
        <f t="shared" ref="MDJ63" si="8873">MDH63-MDJ62</f>
        <v>0</v>
      </c>
      <c r="MDK63" s="957">
        <f t="shared" ref="MDK63" si="8874">MDI63-MDK62</f>
        <v>0</v>
      </c>
      <c r="MDL63" s="957">
        <f t="shared" ref="MDL63" si="8875">MDJ63-MDL62</f>
        <v>0</v>
      </c>
      <c r="MDM63" s="957">
        <f t="shared" ref="MDM63" si="8876">MDK63-MDM62</f>
        <v>0</v>
      </c>
      <c r="MDN63" s="957">
        <f t="shared" ref="MDN63" si="8877">MDL63-MDN62</f>
        <v>0</v>
      </c>
      <c r="MDO63" s="957">
        <f t="shared" ref="MDO63" si="8878">MDM63-MDO62</f>
        <v>0</v>
      </c>
      <c r="MDP63" s="957">
        <f t="shared" ref="MDP63" si="8879">MDN63-MDP62</f>
        <v>0</v>
      </c>
      <c r="MDQ63" s="957">
        <f t="shared" ref="MDQ63" si="8880">MDO63-MDQ62</f>
        <v>0</v>
      </c>
      <c r="MDR63" s="957">
        <f t="shared" ref="MDR63" si="8881">MDP63-MDR62</f>
        <v>0</v>
      </c>
      <c r="MDS63" s="957">
        <f t="shared" ref="MDS63" si="8882">MDQ63-MDS62</f>
        <v>0</v>
      </c>
      <c r="MDT63" s="957">
        <f t="shared" ref="MDT63" si="8883">MDR63-MDT62</f>
        <v>0</v>
      </c>
      <c r="MDU63" s="957">
        <f t="shared" ref="MDU63" si="8884">MDS63-MDU62</f>
        <v>0</v>
      </c>
      <c r="MDV63" s="957">
        <f t="shared" ref="MDV63" si="8885">MDT63-MDV62</f>
        <v>0</v>
      </c>
      <c r="MDW63" s="957">
        <f t="shared" ref="MDW63" si="8886">MDU63-MDW62</f>
        <v>0</v>
      </c>
      <c r="MDX63" s="957">
        <f t="shared" ref="MDX63" si="8887">MDV63-MDX62</f>
        <v>0</v>
      </c>
      <c r="MDY63" s="957">
        <f t="shared" ref="MDY63" si="8888">MDW63-MDY62</f>
        <v>0</v>
      </c>
      <c r="MDZ63" s="957">
        <f t="shared" ref="MDZ63" si="8889">MDX63-MDZ62</f>
        <v>0</v>
      </c>
      <c r="MEA63" s="957">
        <f t="shared" ref="MEA63" si="8890">MDY63-MEA62</f>
        <v>0</v>
      </c>
      <c r="MEB63" s="957">
        <f t="shared" ref="MEB63" si="8891">MDZ63-MEB62</f>
        <v>0</v>
      </c>
      <c r="MEC63" s="957">
        <f t="shared" ref="MEC63" si="8892">MEA63-MEC62</f>
        <v>0</v>
      </c>
      <c r="MED63" s="957">
        <f t="shared" ref="MED63" si="8893">MEB63-MED62</f>
        <v>0</v>
      </c>
      <c r="MEE63" s="957">
        <f t="shared" ref="MEE63" si="8894">MEC63-MEE62</f>
        <v>0</v>
      </c>
      <c r="MEF63" s="957">
        <f t="shared" ref="MEF63" si="8895">MED63-MEF62</f>
        <v>0</v>
      </c>
      <c r="MEG63" s="957">
        <f t="shared" ref="MEG63" si="8896">MEE63-MEG62</f>
        <v>0</v>
      </c>
      <c r="MEH63" s="957">
        <f t="shared" ref="MEH63" si="8897">MEF63-MEH62</f>
        <v>0</v>
      </c>
      <c r="MEI63" s="957">
        <f t="shared" ref="MEI63" si="8898">MEG63-MEI62</f>
        <v>0</v>
      </c>
      <c r="MEJ63" s="957">
        <f t="shared" ref="MEJ63" si="8899">MEH63-MEJ62</f>
        <v>0</v>
      </c>
      <c r="MEK63" s="957">
        <f t="shared" ref="MEK63" si="8900">MEI63-MEK62</f>
        <v>0</v>
      </c>
      <c r="MEL63" s="957">
        <f t="shared" ref="MEL63" si="8901">MEJ63-MEL62</f>
        <v>0</v>
      </c>
      <c r="MEM63" s="957">
        <f t="shared" ref="MEM63" si="8902">MEK63-MEM62</f>
        <v>0</v>
      </c>
      <c r="MEN63" s="957">
        <f t="shared" ref="MEN63" si="8903">MEL63-MEN62</f>
        <v>0</v>
      </c>
      <c r="MEO63" s="957">
        <f t="shared" ref="MEO63" si="8904">MEM63-MEO62</f>
        <v>0</v>
      </c>
      <c r="MEP63" s="957">
        <f t="shared" ref="MEP63" si="8905">MEN63-MEP62</f>
        <v>0</v>
      </c>
      <c r="MEQ63" s="957">
        <f t="shared" ref="MEQ63" si="8906">MEO63-MEQ62</f>
        <v>0</v>
      </c>
      <c r="MER63" s="957">
        <f t="shared" ref="MER63" si="8907">MEP63-MER62</f>
        <v>0</v>
      </c>
      <c r="MES63" s="957">
        <f t="shared" ref="MES63" si="8908">MEQ63-MES62</f>
        <v>0</v>
      </c>
      <c r="MET63" s="957">
        <f t="shared" ref="MET63" si="8909">MER63-MET62</f>
        <v>0</v>
      </c>
      <c r="MEU63" s="957">
        <f t="shared" ref="MEU63" si="8910">MES63-MEU62</f>
        <v>0</v>
      </c>
      <c r="MEV63" s="957">
        <f t="shared" ref="MEV63" si="8911">MET63-MEV62</f>
        <v>0</v>
      </c>
      <c r="MEW63" s="957">
        <f t="shared" ref="MEW63" si="8912">MEU63-MEW62</f>
        <v>0</v>
      </c>
      <c r="MEX63" s="957">
        <f t="shared" ref="MEX63" si="8913">MEV63-MEX62</f>
        <v>0</v>
      </c>
      <c r="MEY63" s="957">
        <f t="shared" ref="MEY63" si="8914">MEW63-MEY62</f>
        <v>0</v>
      </c>
      <c r="MEZ63" s="957">
        <f t="shared" ref="MEZ63" si="8915">MEX63-MEZ62</f>
        <v>0</v>
      </c>
      <c r="MFA63" s="957">
        <f t="shared" ref="MFA63" si="8916">MEY63-MFA62</f>
        <v>0</v>
      </c>
      <c r="MFB63" s="957">
        <f t="shared" ref="MFB63" si="8917">MEZ63-MFB62</f>
        <v>0</v>
      </c>
      <c r="MFC63" s="957">
        <f t="shared" ref="MFC63" si="8918">MFA63-MFC62</f>
        <v>0</v>
      </c>
      <c r="MFD63" s="957">
        <f t="shared" ref="MFD63" si="8919">MFB63-MFD62</f>
        <v>0</v>
      </c>
      <c r="MFE63" s="957">
        <f t="shared" ref="MFE63" si="8920">MFC63-MFE62</f>
        <v>0</v>
      </c>
      <c r="MFF63" s="957">
        <f t="shared" ref="MFF63" si="8921">MFD63-MFF62</f>
        <v>0</v>
      </c>
      <c r="MFG63" s="957">
        <f t="shared" ref="MFG63" si="8922">MFE63-MFG62</f>
        <v>0</v>
      </c>
      <c r="MFH63" s="957">
        <f t="shared" ref="MFH63" si="8923">MFF63-MFH62</f>
        <v>0</v>
      </c>
      <c r="MFI63" s="957">
        <f t="shared" ref="MFI63" si="8924">MFG63-MFI62</f>
        <v>0</v>
      </c>
      <c r="MFJ63" s="957">
        <f t="shared" ref="MFJ63" si="8925">MFH63-MFJ62</f>
        <v>0</v>
      </c>
      <c r="MFK63" s="957">
        <f t="shared" ref="MFK63" si="8926">MFI63-MFK62</f>
        <v>0</v>
      </c>
      <c r="MFL63" s="957">
        <f t="shared" ref="MFL63" si="8927">MFJ63-MFL62</f>
        <v>0</v>
      </c>
      <c r="MFM63" s="957">
        <f t="shared" ref="MFM63" si="8928">MFK63-MFM62</f>
        <v>0</v>
      </c>
      <c r="MFN63" s="957">
        <f t="shared" ref="MFN63" si="8929">MFL63-MFN62</f>
        <v>0</v>
      </c>
      <c r="MFO63" s="957">
        <f t="shared" ref="MFO63" si="8930">MFM63-MFO62</f>
        <v>0</v>
      </c>
      <c r="MFP63" s="957">
        <f t="shared" ref="MFP63" si="8931">MFN63-MFP62</f>
        <v>0</v>
      </c>
      <c r="MFQ63" s="957">
        <f t="shared" ref="MFQ63" si="8932">MFO63-MFQ62</f>
        <v>0</v>
      </c>
      <c r="MFR63" s="957">
        <f t="shared" ref="MFR63" si="8933">MFP63-MFR62</f>
        <v>0</v>
      </c>
      <c r="MFS63" s="957">
        <f t="shared" ref="MFS63" si="8934">MFQ63-MFS62</f>
        <v>0</v>
      </c>
      <c r="MFT63" s="957">
        <f t="shared" ref="MFT63" si="8935">MFR63-MFT62</f>
        <v>0</v>
      </c>
      <c r="MFU63" s="957">
        <f t="shared" ref="MFU63" si="8936">MFS63-MFU62</f>
        <v>0</v>
      </c>
      <c r="MFV63" s="957">
        <f t="shared" ref="MFV63" si="8937">MFT63-MFV62</f>
        <v>0</v>
      </c>
      <c r="MFW63" s="957">
        <f t="shared" ref="MFW63" si="8938">MFU63-MFW62</f>
        <v>0</v>
      </c>
      <c r="MFX63" s="957">
        <f t="shared" ref="MFX63" si="8939">MFV63-MFX62</f>
        <v>0</v>
      </c>
      <c r="MFY63" s="957">
        <f t="shared" ref="MFY63" si="8940">MFW63-MFY62</f>
        <v>0</v>
      </c>
      <c r="MFZ63" s="957">
        <f t="shared" ref="MFZ63" si="8941">MFX63-MFZ62</f>
        <v>0</v>
      </c>
      <c r="MGA63" s="957">
        <f t="shared" ref="MGA63" si="8942">MFY63-MGA62</f>
        <v>0</v>
      </c>
      <c r="MGB63" s="957">
        <f t="shared" ref="MGB63" si="8943">MFZ63-MGB62</f>
        <v>0</v>
      </c>
      <c r="MGC63" s="957">
        <f t="shared" ref="MGC63" si="8944">MGA63-MGC62</f>
        <v>0</v>
      </c>
      <c r="MGD63" s="957">
        <f t="shared" ref="MGD63" si="8945">MGB63-MGD62</f>
        <v>0</v>
      </c>
      <c r="MGE63" s="957">
        <f t="shared" ref="MGE63" si="8946">MGC63-MGE62</f>
        <v>0</v>
      </c>
      <c r="MGF63" s="957">
        <f t="shared" ref="MGF63" si="8947">MGD63-MGF62</f>
        <v>0</v>
      </c>
      <c r="MGG63" s="957">
        <f t="shared" ref="MGG63" si="8948">MGE63-MGG62</f>
        <v>0</v>
      </c>
      <c r="MGH63" s="957">
        <f t="shared" ref="MGH63" si="8949">MGF63-MGH62</f>
        <v>0</v>
      </c>
      <c r="MGI63" s="957">
        <f t="shared" ref="MGI63" si="8950">MGG63-MGI62</f>
        <v>0</v>
      </c>
      <c r="MGJ63" s="957">
        <f t="shared" ref="MGJ63" si="8951">MGH63-MGJ62</f>
        <v>0</v>
      </c>
      <c r="MGK63" s="957">
        <f t="shared" ref="MGK63" si="8952">MGI63-MGK62</f>
        <v>0</v>
      </c>
      <c r="MGL63" s="957">
        <f t="shared" ref="MGL63" si="8953">MGJ63-MGL62</f>
        <v>0</v>
      </c>
      <c r="MGM63" s="957">
        <f t="shared" ref="MGM63" si="8954">MGK63-MGM62</f>
        <v>0</v>
      </c>
      <c r="MGN63" s="957">
        <f t="shared" ref="MGN63" si="8955">MGL63-MGN62</f>
        <v>0</v>
      </c>
      <c r="MGO63" s="957">
        <f t="shared" ref="MGO63" si="8956">MGM63-MGO62</f>
        <v>0</v>
      </c>
      <c r="MGP63" s="957">
        <f t="shared" ref="MGP63" si="8957">MGN63-MGP62</f>
        <v>0</v>
      </c>
      <c r="MGQ63" s="957">
        <f t="shared" ref="MGQ63" si="8958">MGO63-MGQ62</f>
        <v>0</v>
      </c>
      <c r="MGR63" s="957">
        <f t="shared" ref="MGR63" si="8959">MGP63-MGR62</f>
        <v>0</v>
      </c>
      <c r="MGS63" s="957">
        <f t="shared" ref="MGS63" si="8960">MGQ63-MGS62</f>
        <v>0</v>
      </c>
      <c r="MGT63" s="957">
        <f t="shared" ref="MGT63" si="8961">MGR63-MGT62</f>
        <v>0</v>
      </c>
      <c r="MGU63" s="957">
        <f t="shared" ref="MGU63" si="8962">MGS63-MGU62</f>
        <v>0</v>
      </c>
      <c r="MGV63" s="957">
        <f t="shared" ref="MGV63" si="8963">MGT63-MGV62</f>
        <v>0</v>
      </c>
      <c r="MGW63" s="957">
        <f t="shared" ref="MGW63" si="8964">MGU63-MGW62</f>
        <v>0</v>
      </c>
      <c r="MGX63" s="957">
        <f t="shared" ref="MGX63" si="8965">MGV63-MGX62</f>
        <v>0</v>
      </c>
      <c r="MGY63" s="957">
        <f t="shared" ref="MGY63" si="8966">MGW63-MGY62</f>
        <v>0</v>
      </c>
      <c r="MGZ63" s="957">
        <f t="shared" ref="MGZ63" si="8967">MGX63-MGZ62</f>
        <v>0</v>
      </c>
      <c r="MHA63" s="957">
        <f t="shared" ref="MHA63" si="8968">MGY63-MHA62</f>
        <v>0</v>
      </c>
      <c r="MHB63" s="957">
        <f t="shared" ref="MHB63" si="8969">MGZ63-MHB62</f>
        <v>0</v>
      </c>
      <c r="MHC63" s="957">
        <f t="shared" ref="MHC63" si="8970">MHA63-MHC62</f>
        <v>0</v>
      </c>
      <c r="MHD63" s="957">
        <f t="shared" ref="MHD63" si="8971">MHB63-MHD62</f>
        <v>0</v>
      </c>
      <c r="MHE63" s="957">
        <f t="shared" ref="MHE63" si="8972">MHC63-MHE62</f>
        <v>0</v>
      </c>
      <c r="MHF63" s="957">
        <f t="shared" ref="MHF63" si="8973">MHD63-MHF62</f>
        <v>0</v>
      </c>
      <c r="MHG63" s="957">
        <f t="shared" ref="MHG63" si="8974">MHE63-MHG62</f>
        <v>0</v>
      </c>
      <c r="MHH63" s="957">
        <f t="shared" ref="MHH63" si="8975">MHF63-MHH62</f>
        <v>0</v>
      </c>
      <c r="MHI63" s="957">
        <f t="shared" ref="MHI63" si="8976">MHG63-MHI62</f>
        <v>0</v>
      </c>
      <c r="MHJ63" s="957">
        <f t="shared" ref="MHJ63" si="8977">MHH63-MHJ62</f>
        <v>0</v>
      </c>
      <c r="MHK63" s="957">
        <f t="shared" ref="MHK63" si="8978">MHI63-MHK62</f>
        <v>0</v>
      </c>
      <c r="MHL63" s="957">
        <f t="shared" ref="MHL63" si="8979">MHJ63-MHL62</f>
        <v>0</v>
      </c>
      <c r="MHM63" s="957">
        <f t="shared" ref="MHM63" si="8980">MHK63-MHM62</f>
        <v>0</v>
      </c>
      <c r="MHN63" s="957">
        <f t="shared" ref="MHN63" si="8981">MHL63-MHN62</f>
        <v>0</v>
      </c>
      <c r="MHO63" s="957">
        <f t="shared" ref="MHO63" si="8982">MHM63-MHO62</f>
        <v>0</v>
      </c>
      <c r="MHP63" s="957">
        <f t="shared" ref="MHP63" si="8983">MHN63-MHP62</f>
        <v>0</v>
      </c>
      <c r="MHQ63" s="957">
        <f t="shared" ref="MHQ63" si="8984">MHO63-MHQ62</f>
        <v>0</v>
      </c>
      <c r="MHR63" s="957">
        <f t="shared" ref="MHR63" si="8985">MHP63-MHR62</f>
        <v>0</v>
      </c>
      <c r="MHS63" s="957">
        <f t="shared" ref="MHS63" si="8986">MHQ63-MHS62</f>
        <v>0</v>
      </c>
      <c r="MHT63" s="957">
        <f t="shared" ref="MHT63" si="8987">MHR63-MHT62</f>
        <v>0</v>
      </c>
      <c r="MHU63" s="957">
        <f t="shared" ref="MHU63" si="8988">MHS63-MHU62</f>
        <v>0</v>
      </c>
      <c r="MHV63" s="957">
        <f t="shared" ref="MHV63" si="8989">MHT63-MHV62</f>
        <v>0</v>
      </c>
      <c r="MHW63" s="957">
        <f t="shared" ref="MHW63" si="8990">MHU63-MHW62</f>
        <v>0</v>
      </c>
      <c r="MHX63" s="957">
        <f t="shared" ref="MHX63" si="8991">MHV63-MHX62</f>
        <v>0</v>
      </c>
      <c r="MHY63" s="957">
        <f t="shared" ref="MHY63" si="8992">MHW63-MHY62</f>
        <v>0</v>
      </c>
      <c r="MHZ63" s="957">
        <f t="shared" ref="MHZ63" si="8993">MHX63-MHZ62</f>
        <v>0</v>
      </c>
      <c r="MIA63" s="957">
        <f t="shared" ref="MIA63" si="8994">MHY63-MIA62</f>
        <v>0</v>
      </c>
      <c r="MIB63" s="957">
        <f t="shared" ref="MIB63" si="8995">MHZ63-MIB62</f>
        <v>0</v>
      </c>
      <c r="MIC63" s="957">
        <f t="shared" ref="MIC63" si="8996">MIA63-MIC62</f>
        <v>0</v>
      </c>
      <c r="MID63" s="957">
        <f t="shared" ref="MID63" si="8997">MIB63-MID62</f>
        <v>0</v>
      </c>
      <c r="MIE63" s="957">
        <f t="shared" ref="MIE63" si="8998">MIC63-MIE62</f>
        <v>0</v>
      </c>
      <c r="MIF63" s="957">
        <f t="shared" ref="MIF63" si="8999">MID63-MIF62</f>
        <v>0</v>
      </c>
      <c r="MIG63" s="957">
        <f t="shared" ref="MIG63" si="9000">MIE63-MIG62</f>
        <v>0</v>
      </c>
      <c r="MIH63" s="957">
        <f t="shared" ref="MIH63" si="9001">MIF63-MIH62</f>
        <v>0</v>
      </c>
      <c r="MII63" s="957">
        <f t="shared" ref="MII63" si="9002">MIG63-MII62</f>
        <v>0</v>
      </c>
      <c r="MIJ63" s="957">
        <f t="shared" ref="MIJ63" si="9003">MIH63-MIJ62</f>
        <v>0</v>
      </c>
      <c r="MIK63" s="957">
        <f t="shared" ref="MIK63" si="9004">MII63-MIK62</f>
        <v>0</v>
      </c>
      <c r="MIL63" s="957">
        <f t="shared" ref="MIL63" si="9005">MIJ63-MIL62</f>
        <v>0</v>
      </c>
      <c r="MIM63" s="957">
        <f t="shared" ref="MIM63" si="9006">MIK63-MIM62</f>
        <v>0</v>
      </c>
      <c r="MIN63" s="957">
        <f t="shared" ref="MIN63" si="9007">MIL63-MIN62</f>
        <v>0</v>
      </c>
      <c r="MIO63" s="957">
        <f t="shared" ref="MIO63" si="9008">MIM63-MIO62</f>
        <v>0</v>
      </c>
      <c r="MIP63" s="957">
        <f t="shared" ref="MIP63" si="9009">MIN63-MIP62</f>
        <v>0</v>
      </c>
      <c r="MIQ63" s="957">
        <f t="shared" ref="MIQ63" si="9010">MIO63-MIQ62</f>
        <v>0</v>
      </c>
      <c r="MIR63" s="957">
        <f t="shared" ref="MIR63" si="9011">MIP63-MIR62</f>
        <v>0</v>
      </c>
      <c r="MIS63" s="957">
        <f t="shared" ref="MIS63" si="9012">MIQ63-MIS62</f>
        <v>0</v>
      </c>
      <c r="MIT63" s="957">
        <f t="shared" ref="MIT63" si="9013">MIR63-MIT62</f>
        <v>0</v>
      </c>
      <c r="MIU63" s="957">
        <f t="shared" ref="MIU63" si="9014">MIS63-MIU62</f>
        <v>0</v>
      </c>
      <c r="MIV63" s="957">
        <f t="shared" ref="MIV63" si="9015">MIT63-MIV62</f>
        <v>0</v>
      </c>
      <c r="MIW63" s="957">
        <f t="shared" ref="MIW63" si="9016">MIU63-MIW62</f>
        <v>0</v>
      </c>
      <c r="MIX63" s="957">
        <f t="shared" ref="MIX63" si="9017">MIV63-MIX62</f>
        <v>0</v>
      </c>
      <c r="MIY63" s="957">
        <f t="shared" ref="MIY63" si="9018">MIW63-MIY62</f>
        <v>0</v>
      </c>
      <c r="MIZ63" s="957">
        <f t="shared" ref="MIZ63" si="9019">MIX63-MIZ62</f>
        <v>0</v>
      </c>
      <c r="MJA63" s="957">
        <f t="shared" ref="MJA63" si="9020">MIY63-MJA62</f>
        <v>0</v>
      </c>
      <c r="MJB63" s="957">
        <f t="shared" ref="MJB63" si="9021">MIZ63-MJB62</f>
        <v>0</v>
      </c>
      <c r="MJC63" s="957">
        <f t="shared" ref="MJC63" si="9022">MJA63-MJC62</f>
        <v>0</v>
      </c>
      <c r="MJD63" s="957">
        <f t="shared" ref="MJD63" si="9023">MJB63-MJD62</f>
        <v>0</v>
      </c>
      <c r="MJE63" s="957">
        <f t="shared" ref="MJE63" si="9024">MJC63-MJE62</f>
        <v>0</v>
      </c>
      <c r="MJF63" s="957">
        <f t="shared" ref="MJF63" si="9025">MJD63-MJF62</f>
        <v>0</v>
      </c>
      <c r="MJG63" s="957">
        <f t="shared" ref="MJG63" si="9026">MJE63-MJG62</f>
        <v>0</v>
      </c>
      <c r="MJH63" s="957">
        <f t="shared" ref="MJH63" si="9027">MJF63-MJH62</f>
        <v>0</v>
      </c>
      <c r="MJI63" s="957">
        <f t="shared" ref="MJI63" si="9028">MJG63-MJI62</f>
        <v>0</v>
      </c>
      <c r="MJJ63" s="957">
        <f t="shared" ref="MJJ63" si="9029">MJH63-MJJ62</f>
        <v>0</v>
      </c>
      <c r="MJK63" s="957">
        <f t="shared" ref="MJK63" si="9030">MJI63-MJK62</f>
        <v>0</v>
      </c>
      <c r="MJL63" s="957">
        <f t="shared" ref="MJL63" si="9031">MJJ63-MJL62</f>
        <v>0</v>
      </c>
      <c r="MJM63" s="957">
        <f t="shared" ref="MJM63" si="9032">MJK63-MJM62</f>
        <v>0</v>
      </c>
      <c r="MJN63" s="957">
        <f t="shared" ref="MJN63" si="9033">MJL63-MJN62</f>
        <v>0</v>
      </c>
      <c r="MJO63" s="957">
        <f t="shared" ref="MJO63" si="9034">MJM63-MJO62</f>
        <v>0</v>
      </c>
      <c r="MJP63" s="957">
        <f t="shared" ref="MJP63" si="9035">MJN63-MJP62</f>
        <v>0</v>
      </c>
      <c r="MJQ63" s="957">
        <f t="shared" ref="MJQ63" si="9036">MJO63-MJQ62</f>
        <v>0</v>
      </c>
      <c r="MJR63" s="957">
        <f t="shared" ref="MJR63" si="9037">MJP63-MJR62</f>
        <v>0</v>
      </c>
      <c r="MJS63" s="957">
        <f t="shared" ref="MJS63" si="9038">MJQ63-MJS62</f>
        <v>0</v>
      </c>
      <c r="MJT63" s="957">
        <f t="shared" ref="MJT63" si="9039">MJR63-MJT62</f>
        <v>0</v>
      </c>
      <c r="MJU63" s="957">
        <f t="shared" ref="MJU63" si="9040">MJS63-MJU62</f>
        <v>0</v>
      </c>
      <c r="MJV63" s="957">
        <f t="shared" ref="MJV63" si="9041">MJT63-MJV62</f>
        <v>0</v>
      </c>
      <c r="MJW63" s="957">
        <f t="shared" ref="MJW63" si="9042">MJU63-MJW62</f>
        <v>0</v>
      </c>
      <c r="MJX63" s="957">
        <f t="shared" ref="MJX63" si="9043">MJV63-MJX62</f>
        <v>0</v>
      </c>
      <c r="MJY63" s="957">
        <f t="shared" ref="MJY63" si="9044">MJW63-MJY62</f>
        <v>0</v>
      </c>
      <c r="MJZ63" s="957">
        <f t="shared" ref="MJZ63" si="9045">MJX63-MJZ62</f>
        <v>0</v>
      </c>
      <c r="MKA63" s="957">
        <f t="shared" ref="MKA63" si="9046">MJY63-MKA62</f>
        <v>0</v>
      </c>
      <c r="MKB63" s="957">
        <f t="shared" ref="MKB63" si="9047">MJZ63-MKB62</f>
        <v>0</v>
      </c>
      <c r="MKC63" s="957">
        <f t="shared" ref="MKC63" si="9048">MKA63-MKC62</f>
        <v>0</v>
      </c>
      <c r="MKD63" s="957">
        <f t="shared" ref="MKD63" si="9049">MKB63-MKD62</f>
        <v>0</v>
      </c>
      <c r="MKE63" s="957">
        <f t="shared" ref="MKE63" si="9050">MKC63-MKE62</f>
        <v>0</v>
      </c>
      <c r="MKF63" s="957">
        <f t="shared" ref="MKF63" si="9051">MKD63-MKF62</f>
        <v>0</v>
      </c>
      <c r="MKG63" s="957">
        <f t="shared" ref="MKG63" si="9052">MKE63-MKG62</f>
        <v>0</v>
      </c>
      <c r="MKH63" s="957">
        <f t="shared" ref="MKH63" si="9053">MKF63-MKH62</f>
        <v>0</v>
      </c>
      <c r="MKI63" s="957">
        <f t="shared" ref="MKI63" si="9054">MKG63-MKI62</f>
        <v>0</v>
      </c>
      <c r="MKJ63" s="957">
        <f t="shared" ref="MKJ63" si="9055">MKH63-MKJ62</f>
        <v>0</v>
      </c>
      <c r="MKK63" s="957">
        <f t="shared" ref="MKK63" si="9056">MKI63-MKK62</f>
        <v>0</v>
      </c>
      <c r="MKL63" s="957">
        <f t="shared" ref="MKL63" si="9057">MKJ63-MKL62</f>
        <v>0</v>
      </c>
      <c r="MKM63" s="957">
        <f t="shared" ref="MKM63" si="9058">MKK63-MKM62</f>
        <v>0</v>
      </c>
      <c r="MKN63" s="957">
        <f t="shared" ref="MKN63" si="9059">MKL63-MKN62</f>
        <v>0</v>
      </c>
      <c r="MKO63" s="957">
        <f t="shared" ref="MKO63" si="9060">MKM63-MKO62</f>
        <v>0</v>
      </c>
      <c r="MKP63" s="957">
        <f t="shared" ref="MKP63" si="9061">MKN63-MKP62</f>
        <v>0</v>
      </c>
      <c r="MKQ63" s="957">
        <f t="shared" ref="MKQ63" si="9062">MKO63-MKQ62</f>
        <v>0</v>
      </c>
      <c r="MKR63" s="957">
        <f t="shared" ref="MKR63" si="9063">MKP63-MKR62</f>
        <v>0</v>
      </c>
      <c r="MKS63" s="957">
        <f t="shared" ref="MKS63" si="9064">MKQ63-MKS62</f>
        <v>0</v>
      </c>
      <c r="MKT63" s="957">
        <f t="shared" ref="MKT63" si="9065">MKR63-MKT62</f>
        <v>0</v>
      </c>
      <c r="MKU63" s="957">
        <f t="shared" ref="MKU63" si="9066">MKS63-MKU62</f>
        <v>0</v>
      </c>
      <c r="MKV63" s="957">
        <f t="shared" ref="MKV63" si="9067">MKT63-MKV62</f>
        <v>0</v>
      </c>
      <c r="MKW63" s="957">
        <f t="shared" ref="MKW63" si="9068">MKU63-MKW62</f>
        <v>0</v>
      </c>
      <c r="MKX63" s="957">
        <f t="shared" ref="MKX63" si="9069">MKV63-MKX62</f>
        <v>0</v>
      </c>
      <c r="MKY63" s="957">
        <f t="shared" ref="MKY63" si="9070">MKW63-MKY62</f>
        <v>0</v>
      </c>
      <c r="MKZ63" s="957">
        <f t="shared" ref="MKZ63" si="9071">MKX63-MKZ62</f>
        <v>0</v>
      </c>
      <c r="MLA63" s="957">
        <f t="shared" ref="MLA63" si="9072">MKY63-MLA62</f>
        <v>0</v>
      </c>
      <c r="MLB63" s="957">
        <f t="shared" ref="MLB63" si="9073">MKZ63-MLB62</f>
        <v>0</v>
      </c>
      <c r="MLC63" s="957">
        <f t="shared" ref="MLC63" si="9074">MLA63-MLC62</f>
        <v>0</v>
      </c>
      <c r="MLD63" s="957">
        <f t="shared" ref="MLD63" si="9075">MLB63-MLD62</f>
        <v>0</v>
      </c>
      <c r="MLE63" s="957">
        <f t="shared" ref="MLE63" si="9076">MLC63-MLE62</f>
        <v>0</v>
      </c>
      <c r="MLF63" s="957">
        <f t="shared" ref="MLF63" si="9077">MLD63-MLF62</f>
        <v>0</v>
      </c>
      <c r="MLG63" s="957">
        <f t="shared" ref="MLG63" si="9078">MLE63-MLG62</f>
        <v>0</v>
      </c>
      <c r="MLH63" s="957">
        <f t="shared" ref="MLH63" si="9079">MLF63-MLH62</f>
        <v>0</v>
      </c>
      <c r="MLI63" s="957">
        <f t="shared" ref="MLI63" si="9080">MLG63-MLI62</f>
        <v>0</v>
      </c>
      <c r="MLJ63" s="957">
        <f t="shared" ref="MLJ63" si="9081">MLH63-MLJ62</f>
        <v>0</v>
      </c>
      <c r="MLK63" s="957">
        <f t="shared" ref="MLK63" si="9082">MLI63-MLK62</f>
        <v>0</v>
      </c>
      <c r="MLL63" s="957">
        <f t="shared" ref="MLL63" si="9083">MLJ63-MLL62</f>
        <v>0</v>
      </c>
      <c r="MLM63" s="957">
        <f t="shared" ref="MLM63" si="9084">MLK63-MLM62</f>
        <v>0</v>
      </c>
      <c r="MLN63" s="957">
        <f t="shared" ref="MLN63" si="9085">MLL63-MLN62</f>
        <v>0</v>
      </c>
      <c r="MLO63" s="957">
        <f t="shared" ref="MLO63" si="9086">MLM63-MLO62</f>
        <v>0</v>
      </c>
      <c r="MLP63" s="957">
        <f t="shared" ref="MLP63" si="9087">MLN63-MLP62</f>
        <v>0</v>
      </c>
      <c r="MLQ63" s="957">
        <f t="shared" ref="MLQ63" si="9088">MLO63-MLQ62</f>
        <v>0</v>
      </c>
      <c r="MLR63" s="957">
        <f t="shared" ref="MLR63" si="9089">MLP63-MLR62</f>
        <v>0</v>
      </c>
      <c r="MLS63" s="957">
        <f t="shared" ref="MLS63" si="9090">MLQ63-MLS62</f>
        <v>0</v>
      </c>
      <c r="MLT63" s="957">
        <f t="shared" ref="MLT63" si="9091">MLR63-MLT62</f>
        <v>0</v>
      </c>
      <c r="MLU63" s="957">
        <f t="shared" ref="MLU63" si="9092">MLS63-MLU62</f>
        <v>0</v>
      </c>
      <c r="MLV63" s="957">
        <f t="shared" ref="MLV63" si="9093">MLT63-MLV62</f>
        <v>0</v>
      </c>
      <c r="MLW63" s="957">
        <f t="shared" ref="MLW63" si="9094">MLU63-MLW62</f>
        <v>0</v>
      </c>
      <c r="MLX63" s="957">
        <f t="shared" ref="MLX63" si="9095">MLV63-MLX62</f>
        <v>0</v>
      </c>
      <c r="MLY63" s="957">
        <f t="shared" ref="MLY63" si="9096">MLW63-MLY62</f>
        <v>0</v>
      </c>
      <c r="MLZ63" s="957">
        <f t="shared" ref="MLZ63" si="9097">MLX63-MLZ62</f>
        <v>0</v>
      </c>
      <c r="MMA63" s="957">
        <f t="shared" ref="MMA63" si="9098">MLY63-MMA62</f>
        <v>0</v>
      </c>
      <c r="MMB63" s="957">
        <f t="shared" ref="MMB63" si="9099">MLZ63-MMB62</f>
        <v>0</v>
      </c>
      <c r="MMC63" s="957">
        <f t="shared" ref="MMC63" si="9100">MMA63-MMC62</f>
        <v>0</v>
      </c>
      <c r="MMD63" s="957">
        <f t="shared" ref="MMD63" si="9101">MMB63-MMD62</f>
        <v>0</v>
      </c>
      <c r="MME63" s="957">
        <f t="shared" ref="MME63" si="9102">MMC63-MME62</f>
        <v>0</v>
      </c>
      <c r="MMF63" s="957">
        <f t="shared" ref="MMF63" si="9103">MMD63-MMF62</f>
        <v>0</v>
      </c>
      <c r="MMG63" s="957">
        <f t="shared" ref="MMG63" si="9104">MME63-MMG62</f>
        <v>0</v>
      </c>
      <c r="MMH63" s="957">
        <f t="shared" ref="MMH63" si="9105">MMF63-MMH62</f>
        <v>0</v>
      </c>
      <c r="MMI63" s="957">
        <f t="shared" ref="MMI63" si="9106">MMG63-MMI62</f>
        <v>0</v>
      </c>
      <c r="MMJ63" s="957">
        <f t="shared" ref="MMJ63" si="9107">MMH63-MMJ62</f>
        <v>0</v>
      </c>
      <c r="MMK63" s="957">
        <f t="shared" ref="MMK63" si="9108">MMI63-MMK62</f>
        <v>0</v>
      </c>
      <c r="MML63" s="957">
        <f t="shared" ref="MML63" si="9109">MMJ63-MML62</f>
        <v>0</v>
      </c>
      <c r="MMM63" s="957">
        <f t="shared" ref="MMM63" si="9110">MMK63-MMM62</f>
        <v>0</v>
      </c>
      <c r="MMN63" s="957">
        <f t="shared" ref="MMN63" si="9111">MML63-MMN62</f>
        <v>0</v>
      </c>
      <c r="MMO63" s="957">
        <f t="shared" ref="MMO63" si="9112">MMM63-MMO62</f>
        <v>0</v>
      </c>
      <c r="MMP63" s="957">
        <f t="shared" ref="MMP63" si="9113">MMN63-MMP62</f>
        <v>0</v>
      </c>
      <c r="MMQ63" s="957">
        <f t="shared" ref="MMQ63" si="9114">MMO63-MMQ62</f>
        <v>0</v>
      </c>
      <c r="MMR63" s="957">
        <f t="shared" ref="MMR63" si="9115">MMP63-MMR62</f>
        <v>0</v>
      </c>
      <c r="MMS63" s="957">
        <f t="shared" ref="MMS63" si="9116">MMQ63-MMS62</f>
        <v>0</v>
      </c>
      <c r="MMT63" s="957">
        <f t="shared" ref="MMT63" si="9117">MMR63-MMT62</f>
        <v>0</v>
      </c>
      <c r="MMU63" s="957">
        <f t="shared" ref="MMU63" si="9118">MMS63-MMU62</f>
        <v>0</v>
      </c>
      <c r="MMV63" s="957">
        <f t="shared" ref="MMV63" si="9119">MMT63-MMV62</f>
        <v>0</v>
      </c>
      <c r="MMW63" s="957">
        <f t="shared" ref="MMW63" si="9120">MMU63-MMW62</f>
        <v>0</v>
      </c>
      <c r="MMX63" s="957">
        <f t="shared" ref="MMX63" si="9121">MMV63-MMX62</f>
        <v>0</v>
      </c>
      <c r="MMY63" s="957">
        <f t="shared" ref="MMY63" si="9122">MMW63-MMY62</f>
        <v>0</v>
      </c>
      <c r="MMZ63" s="957">
        <f t="shared" ref="MMZ63" si="9123">MMX63-MMZ62</f>
        <v>0</v>
      </c>
      <c r="MNA63" s="957">
        <f t="shared" ref="MNA63" si="9124">MMY63-MNA62</f>
        <v>0</v>
      </c>
      <c r="MNB63" s="957">
        <f t="shared" ref="MNB63" si="9125">MMZ63-MNB62</f>
        <v>0</v>
      </c>
      <c r="MNC63" s="957">
        <f t="shared" ref="MNC63" si="9126">MNA63-MNC62</f>
        <v>0</v>
      </c>
      <c r="MND63" s="957">
        <f t="shared" ref="MND63" si="9127">MNB63-MND62</f>
        <v>0</v>
      </c>
      <c r="MNE63" s="957">
        <f t="shared" ref="MNE63" si="9128">MNC63-MNE62</f>
        <v>0</v>
      </c>
      <c r="MNF63" s="957">
        <f t="shared" ref="MNF63" si="9129">MND63-MNF62</f>
        <v>0</v>
      </c>
      <c r="MNG63" s="957">
        <f t="shared" ref="MNG63" si="9130">MNE63-MNG62</f>
        <v>0</v>
      </c>
      <c r="MNH63" s="957">
        <f t="shared" ref="MNH63" si="9131">MNF63-MNH62</f>
        <v>0</v>
      </c>
      <c r="MNI63" s="957">
        <f t="shared" ref="MNI63" si="9132">MNG63-MNI62</f>
        <v>0</v>
      </c>
      <c r="MNJ63" s="957">
        <f t="shared" ref="MNJ63" si="9133">MNH63-MNJ62</f>
        <v>0</v>
      </c>
      <c r="MNK63" s="957">
        <f t="shared" ref="MNK63" si="9134">MNI63-MNK62</f>
        <v>0</v>
      </c>
      <c r="MNL63" s="957">
        <f t="shared" ref="MNL63" si="9135">MNJ63-MNL62</f>
        <v>0</v>
      </c>
      <c r="MNM63" s="957">
        <f t="shared" ref="MNM63" si="9136">MNK63-MNM62</f>
        <v>0</v>
      </c>
      <c r="MNN63" s="957">
        <f t="shared" ref="MNN63" si="9137">MNL63-MNN62</f>
        <v>0</v>
      </c>
      <c r="MNO63" s="957">
        <f t="shared" ref="MNO63" si="9138">MNM63-MNO62</f>
        <v>0</v>
      </c>
      <c r="MNP63" s="957">
        <f t="shared" ref="MNP63" si="9139">MNN63-MNP62</f>
        <v>0</v>
      </c>
      <c r="MNQ63" s="957">
        <f t="shared" ref="MNQ63" si="9140">MNO63-MNQ62</f>
        <v>0</v>
      </c>
      <c r="MNR63" s="957">
        <f t="shared" ref="MNR63" si="9141">MNP63-MNR62</f>
        <v>0</v>
      </c>
      <c r="MNS63" s="957">
        <f t="shared" ref="MNS63" si="9142">MNQ63-MNS62</f>
        <v>0</v>
      </c>
      <c r="MNT63" s="957">
        <f t="shared" ref="MNT63" si="9143">MNR63-MNT62</f>
        <v>0</v>
      </c>
      <c r="MNU63" s="957">
        <f t="shared" ref="MNU63" si="9144">MNS63-MNU62</f>
        <v>0</v>
      </c>
      <c r="MNV63" s="957">
        <f t="shared" ref="MNV63" si="9145">MNT63-MNV62</f>
        <v>0</v>
      </c>
      <c r="MNW63" s="957">
        <f t="shared" ref="MNW63" si="9146">MNU63-MNW62</f>
        <v>0</v>
      </c>
      <c r="MNX63" s="957">
        <f t="shared" ref="MNX63" si="9147">MNV63-MNX62</f>
        <v>0</v>
      </c>
      <c r="MNY63" s="957">
        <f t="shared" ref="MNY63" si="9148">MNW63-MNY62</f>
        <v>0</v>
      </c>
      <c r="MNZ63" s="957">
        <f t="shared" ref="MNZ63" si="9149">MNX63-MNZ62</f>
        <v>0</v>
      </c>
      <c r="MOA63" s="957">
        <f t="shared" ref="MOA63" si="9150">MNY63-MOA62</f>
        <v>0</v>
      </c>
      <c r="MOB63" s="957">
        <f t="shared" ref="MOB63" si="9151">MNZ63-MOB62</f>
        <v>0</v>
      </c>
      <c r="MOC63" s="957">
        <f t="shared" ref="MOC63" si="9152">MOA63-MOC62</f>
        <v>0</v>
      </c>
      <c r="MOD63" s="957">
        <f t="shared" ref="MOD63" si="9153">MOB63-MOD62</f>
        <v>0</v>
      </c>
      <c r="MOE63" s="957">
        <f t="shared" ref="MOE63" si="9154">MOC63-MOE62</f>
        <v>0</v>
      </c>
      <c r="MOF63" s="957">
        <f t="shared" ref="MOF63" si="9155">MOD63-MOF62</f>
        <v>0</v>
      </c>
      <c r="MOG63" s="957">
        <f t="shared" ref="MOG63" si="9156">MOE63-MOG62</f>
        <v>0</v>
      </c>
      <c r="MOH63" s="957">
        <f t="shared" ref="MOH63" si="9157">MOF63-MOH62</f>
        <v>0</v>
      </c>
      <c r="MOI63" s="957">
        <f t="shared" ref="MOI63" si="9158">MOG63-MOI62</f>
        <v>0</v>
      </c>
      <c r="MOJ63" s="957">
        <f t="shared" ref="MOJ63" si="9159">MOH63-MOJ62</f>
        <v>0</v>
      </c>
      <c r="MOK63" s="957">
        <f t="shared" ref="MOK63" si="9160">MOI63-MOK62</f>
        <v>0</v>
      </c>
      <c r="MOL63" s="957">
        <f t="shared" ref="MOL63" si="9161">MOJ63-MOL62</f>
        <v>0</v>
      </c>
      <c r="MOM63" s="957">
        <f t="shared" ref="MOM63" si="9162">MOK63-MOM62</f>
        <v>0</v>
      </c>
      <c r="MON63" s="957">
        <f t="shared" ref="MON63" si="9163">MOL63-MON62</f>
        <v>0</v>
      </c>
      <c r="MOO63" s="957">
        <f t="shared" ref="MOO63" si="9164">MOM63-MOO62</f>
        <v>0</v>
      </c>
      <c r="MOP63" s="957">
        <f t="shared" ref="MOP63" si="9165">MON63-MOP62</f>
        <v>0</v>
      </c>
      <c r="MOQ63" s="957">
        <f t="shared" ref="MOQ63" si="9166">MOO63-MOQ62</f>
        <v>0</v>
      </c>
      <c r="MOR63" s="957">
        <f t="shared" ref="MOR63" si="9167">MOP63-MOR62</f>
        <v>0</v>
      </c>
      <c r="MOS63" s="957">
        <f t="shared" ref="MOS63" si="9168">MOQ63-MOS62</f>
        <v>0</v>
      </c>
      <c r="MOT63" s="957">
        <f t="shared" ref="MOT63" si="9169">MOR63-MOT62</f>
        <v>0</v>
      </c>
      <c r="MOU63" s="957">
        <f t="shared" ref="MOU63" si="9170">MOS63-MOU62</f>
        <v>0</v>
      </c>
      <c r="MOV63" s="957">
        <f t="shared" ref="MOV63" si="9171">MOT63-MOV62</f>
        <v>0</v>
      </c>
      <c r="MOW63" s="957">
        <f t="shared" ref="MOW63" si="9172">MOU63-MOW62</f>
        <v>0</v>
      </c>
      <c r="MOX63" s="957">
        <f t="shared" ref="MOX63" si="9173">MOV63-MOX62</f>
        <v>0</v>
      </c>
      <c r="MOY63" s="957">
        <f t="shared" ref="MOY63" si="9174">MOW63-MOY62</f>
        <v>0</v>
      </c>
      <c r="MOZ63" s="957">
        <f t="shared" ref="MOZ63" si="9175">MOX63-MOZ62</f>
        <v>0</v>
      </c>
      <c r="MPA63" s="957">
        <f t="shared" ref="MPA63" si="9176">MOY63-MPA62</f>
        <v>0</v>
      </c>
      <c r="MPB63" s="957">
        <f t="shared" ref="MPB63" si="9177">MOZ63-MPB62</f>
        <v>0</v>
      </c>
      <c r="MPC63" s="957">
        <f t="shared" ref="MPC63" si="9178">MPA63-MPC62</f>
        <v>0</v>
      </c>
      <c r="MPD63" s="957">
        <f t="shared" ref="MPD63" si="9179">MPB63-MPD62</f>
        <v>0</v>
      </c>
      <c r="MPE63" s="957">
        <f t="shared" ref="MPE63" si="9180">MPC63-MPE62</f>
        <v>0</v>
      </c>
      <c r="MPF63" s="957">
        <f t="shared" ref="MPF63" si="9181">MPD63-MPF62</f>
        <v>0</v>
      </c>
      <c r="MPG63" s="957">
        <f t="shared" ref="MPG63" si="9182">MPE63-MPG62</f>
        <v>0</v>
      </c>
      <c r="MPH63" s="957">
        <f t="shared" ref="MPH63" si="9183">MPF63-MPH62</f>
        <v>0</v>
      </c>
      <c r="MPI63" s="957">
        <f t="shared" ref="MPI63" si="9184">MPG63-MPI62</f>
        <v>0</v>
      </c>
      <c r="MPJ63" s="957">
        <f t="shared" ref="MPJ63" si="9185">MPH63-MPJ62</f>
        <v>0</v>
      </c>
      <c r="MPK63" s="957">
        <f t="shared" ref="MPK63" si="9186">MPI63-MPK62</f>
        <v>0</v>
      </c>
      <c r="MPL63" s="957">
        <f t="shared" ref="MPL63" si="9187">MPJ63-MPL62</f>
        <v>0</v>
      </c>
      <c r="MPM63" s="957">
        <f t="shared" ref="MPM63" si="9188">MPK63-MPM62</f>
        <v>0</v>
      </c>
      <c r="MPN63" s="957">
        <f t="shared" ref="MPN63" si="9189">MPL63-MPN62</f>
        <v>0</v>
      </c>
      <c r="MPO63" s="957">
        <f t="shared" ref="MPO63" si="9190">MPM63-MPO62</f>
        <v>0</v>
      </c>
      <c r="MPP63" s="957">
        <f t="shared" ref="MPP63" si="9191">MPN63-MPP62</f>
        <v>0</v>
      </c>
      <c r="MPQ63" s="957">
        <f t="shared" ref="MPQ63" si="9192">MPO63-MPQ62</f>
        <v>0</v>
      </c>
      <c r="MPR63" s="957">
        <f t="shared" ref="MPR63" si="9193">MPP63-MPR62</f>
        <v>0</v>
      </c>
      <c r="MPS63" s="957">
        <f t="shared" ref="MPS63" si="9194">MPQ63-MPS62</f>
        <v>0</v>
      </c>
      <c r="MPT63" s="957">
        <f t="shared" ref="MPT63" si="9195">MPR63-MPT62</f>
        <v>0</v>
      </c>
      <c r="MPU63" s="957">
        <f t="shared" ref="MPU63" si="9196">MPS63-MPU62</f>
        <v>0</v>
      </c>
      <c r="MPV63" s="957">
        <f t="shared" ref="MPV63" si="9197">MPT63-MPV62</f>
        <v>0</v>
      </c>
      <c r="MPW63" s="957">
        <f t="shared" ref="MPW63" si="9198">MPU63-MPW62</f>
        <v>0</v>
      </c>
      <c r="MPX63" s="957">
        <f t="shared" ref="MPX63" si="9199">MPV63-MPX62</f>
        <v>0</v>
      </c>
      <c r="MPY63" s="957">
        <f t="shared" ref="MPY63" si="9200">MPW63-MPY62</f>
        <v>0</v>
      </c>
      <c r="MPZ63" s="957">
        <f t="shared" ref="MPZ63" si="9201">MPX63-MPZ62</f>
        <v>0</v>
      </c>
      <c r="MQA63" s="957">
        <f t="shared" ref="MQA63" si="9202">MPY63-MQA62</f>
        <v>0</v>
      </c>
      <c r="MQB63" s="957">
        <f t="shared" ref="MQB63" si="9203">MPZ63-MQB62</f>
        <v>0</v>
      </c>
      <c r="MQC63" s="957">
        <f t="shared" ref="MQC63" si="9204">MQA63-MQC62</f>
        <v>0</v>
      </c>
      <c r="MQD63" s="957">
        <f t="shared" ref="MQD63" si="9205">MQB63-MQD62</f>
        <v>0</v>
      </c>
      <c r="MQE63" s="957">
        <f t="shared" ref="MQE63" si="9206">MQC63-MQE62</f>
        <v>0</v>
      </c>
      <c r="MQF63" s="957">
        <f t="shared" ref="MQF63" si="9207">MQD63-MQF62</f>
        <v>0</v>
      </c>
      <c r="MQG63" s="957">
        <f t="shared" ref="MQG63" si="9208">MQE63-MQG62</f>
        <v>0</v>
      </c>
      <c r="MQH63" s="957">
        <f t="shared" ref="MQH63" si="9209">MQF63-MQH62</f>
        <v>0</v>
      </c>
      <c r="MQI63" s="957">
        <f t="shared" ref="MQI63" si="9210">MQG63-MQI62</f>
        <v>0</v>
      </c>
      <c r="MQJ63" s="957">
        <f t="shared" ref="MQJ63" si="9211">MQH63-MQJ62</f>
        <v>0</v>
      </c>
      <c r="MQK63" s="957">
        <f t="shared" ref="MQK63" si="9212">MQI63-MQK62</f>
        <v>0</v>
      </c>
      <c r="MQL63" s="957">
        <f t="shared" ref="MQL63" si="9213">MQJ63-MQL62</f>
        <v>0</v>
      </c>
      <c r="MQM63" s="957">
        <f t="shared" ref="MQM63" si="9214">MQK63-MQM62</f>
        <v>0</v>
      </c>
      <c r="MQN63" s="957">
        <f t="shared" ref="MQN63" si="9215">MQL63-MQN62</f>
        <v>0</v>
      </c>
      <c r="MQO63" s="957">
        <f t="shared" ref="MQO63" si="9216">MQM63-MQO62</f>
        <v>0</v>
      </c>
      <c r="MQP63" s="957">
        <f t="shared" ref="MQP63" si="9217">MQN63-MQP62</f>
        <v>0</v>
      </c>
      <c r="MQQ63" s="957">
        <f t="shared" ref="MQQ63" si="9218">MQO63-MQQ62</f>
        <v>0</v>
      </c>
      <c r="MQR63" s="957">
        <f t="shared" ref="MQR63" si="9219">MQP63-MQR62</f>
        <v>0</v>
      </c>
      <c r="MQS63" s="957">
        <f t="shared" ref="MQS63" si="9220">MQQ63-MQS62</f>
        <v>0</v>
      </c>
      <c r="MQT63" s="957">
        <f t="shared" ref="MQT63" si="9221">MQR63-MQT62</f>
        <v>0</v>
      </c>
      <c r="MQU63" s="957">
        <f t="shared" ref="MQU63" si="9222">MQS63-MQU62</f>
        <v>0</v>
      </c>
      <c r="MQV63" s="957">
        <f t="shared" ref="MQV63" si="9223">MQT63-MQV62</f>
        <v>0</v>
      </c>
      <c r="MQW63" s="957">
        <f t="shared" ref="MQW63" si="9224">MQU63-MQW62</f>
        <v>0</v>
      </c>
      <c r="MQX63" s="957">
        <f t="shared" ref="MQX63" si="9225">MQV63-MQX62</f>
        <v>0</v>
      </c>
      <c r="MQY63" s="957">
        <f t="shared" ref="MQY63" si="9226">MQW63-MQY62</f>
        <v>0</v>
      </c>
      <c r="MQZ63" s="957">
        <f t="shared" ref="MQZ63" si="9227">MQX63-MQZ62</f>
        <v>0</v>
      </c>
      <c r="MRA63" s="957">
        <f t="shared" ref="MRA63" si="9228">MQY63-MRA62</f>
        <v>0</v>
      </c>
      <c r="MRB63" s="957">
        <f t="shared" ref="MRB63" si="9229">MQZ63-MRB62</f>
        <v>0</v>
      </c>
      <c r="MRC63" s="957">
        <f t="shared" ref="MRC63" si="9230">MRA63-MRC62</f>
        <v>0</v>
      </c>
      <c r="MRD63" s="957">
        <f t="shared" ref="MRD63" si="9231">MRB63-MRD62</f>
        <v>0</v>
      </c>
      <c r="MRE63" s="957">
        <f t="shared" ref="MRE63" si="9232">MRC63-MRE62</f>
        <v>0</v>
      </c>
      <c r="MRF63" s="957">
        <f t="shared" ref="MRF63" si="9233">MRD63-MRF62</f>
        <v>0</v>
      </c>
      <c r="MRG63" s="957">
        <f t="shared" ref="MRG63" si="9234">MRE63-MRG62</f>
        <v>0</v>
      </c>
      <c r="MRH63" s="957">
        <f t="shared" ref="MRH63" si="9235">MRF63-MRH62</f>
        <v>0</v>
      </c>
      <c r="MRI63" s="957">
        <f t="shared" ref="MRI63" si="9236">MRG63-MRI62</f>
        <v>0</v>
      </c>
      <c r="MRJ63" s="957">
        <f t="shared" ref="MRJ63" si="9237">MRH63-MRJ62</f>
        <v>0</v>
      </c>
      <c r="MRK63" s="957">
        <f t="shared" ref="MRK63" si="9238">MRI63-MRK62</f>
        <v>0</v>
      </c>
      <c r="MRL63" s="957">
        <f t="shared" ref="MRL63" si="9239">MRJ63-MRL62</f>
        <v>0</v>
      </c>
      <c r="MRM63" s="957">
        <f t="shared" ref="MRM63" si="9240">MRK63-MRM62</f>
        <v>0</v>
      </c>
      <c r="MRN63" s="957">
        <f t="shared" ref="MRN63" si="9241">MRL63-MRN62</f>
        <v>0</v>
      </c>
      <c r="MRO63" s="957">
        <f t="shared" ref="MRO63" si="9242">MRM63-MRO62</f>
        <v>0</v>
      </c>
      <c r="MRP63" s="957">
        <f t="shared" ref="MRP63" si="9243">MRN63-MRP62</f>
        <v>0</v>
      </c>
      <c r="MRQ63" s="957">
        <f t="shared" ref="MRQ63" si="9244">MRO63-MRQ62</f>
        <v>0</v>
      </c>
      <c r="MRR63" s="957">
        <f t="shared" ref="MRR63" si="9245">MRP63-MRR62</f>
        <v>0</v>
      </c>
      <c r="MRS63" s="957">
        <f t="shared" ref="MRS63" si="9246">MRQ63-MRS62</f>
        <v>0</v>
      </c>
      <c r="MRT63" s="957">
        <f t="shared" ref="MRT63" si="9247">MRR63-MRT62</f>
        <v>0</v>
      </c>
      <c r="MRU63" s="957">
        <f t="shared" ref="MRU63" si="9248">MRS63-MRU62</f>
        <v>0</v>
      </c>
      <c r="MRV63" s="957">
        <f t="shared" ref="MRV63" si="9249">MRT63-MRV62</f>
        <v>0</v>
      </c>
      <c r="MRW63" s="957">
        <f t="shared" ref="MRW63" si="9250">MRU63-MRW62</f>
        <v>0</v>
      </c>
      <c r="MRX63" s="957">
        <f t="shared" ref="MRX63" si="9251">MRV63-MRX62</f>
        <v>0</v>
      </c>
      <c r="MRY63" s="957">
        <f t="shared" ref="MRY63" si="9252">MRW63-MRY62</f>
        <v>0</v>
      </c>
      <c r="MRZ63" s="957">
        <f t="shared" ref="MRZ63" si="9253">MRX63-MRZ62</f>
        <v>0</v>
      </c>
      <c r="MSA63" s="957">
        <f t="shared" ref="MSA63" si="9254">MRY63-MSA62</f>
        <v>0</v>
      </c>
      <c r="MSB63" s="957">
        <f t="shared" ref="MSB63" si="9255">MRZ63-MSB62</f>
        <v>0</v>
      </c>
      <c r="MSC63" s="957">
        <f t="shared" ref="MSC63" si="9256">MSA63-MSC62</f>
        <v>0</v>
      </c>
      <c r="MSD63" s="957">
        <f t="shared" ref="MSD63" si="9257">MSB63-MSD62</f>
        <v>0</v>
      </c>
      <c r="MSE63" s="957">
        <f t="shared" ref="MSE63" si="9258">MSC63-MSE62</f>
        <v>0</v>
      </c>
      <c r="MSF63" s="957">
        <f t="shared" ref="MSF63" si="9259">MSD63-MSF62</f>
        <v>0</v>
      </c>
      <c r="MSG63" s="957">
        <f t="shared" ref="MSG63" si="9260">MSE63-MSG62</f>
        <v>0</v>
      </c>
      <c r="MSH63" s="957">
        <f t="shared" ref="MSH63" si="9261">MSF63-MSH62</f>
        <v>0</v>
      </c>
      <c r="MSI63" s="957">
        <f t="shared" ref="MSI63" si="9262">MSG63-MSI62</f>
        <v>0</v>
      </c>
      <c r="MSJ63" s="957">
        <f t="shared" ref="MSJ63" si="9263">MSH63-MSJ62</f>
        <v>0</v>
      </c>
      <c r="MSK63" s="957">
        <f t="shared" ref="MSK63" si="9264">MSI63-MSK62</f>
        <v>0</v>
      </c>
      <c r="MSL63" s="957">
        <f t="shared" ref="MSL63" si="9265">MSJ63-MSL62</f>
        <v>0</v>
      </c>
      <c r="MSM63" s="957">
        <f t="shared" ref="MSM63" si="9266">MSK63-MSM62</f>
        <v>0</v>
      </c>
      <c r="MSN63" s="957">
        <f t="shared" ref="MSN63" si="9267">MSL63-MSN62</f>
        <v>0</v>
      </c>
      <c r="MSO63" s="957">
        <f t="shared" ref="MSO63" si="9268">MSM63-MSO62</f>
        <v>0</v>
      </c>
      <c r="MSP63" s="957">
        <f t="shared" ref="MSP63" si="9269">MSN63-MSP62</f>
        <v>0</v>
      </c>
      <c r="MSQ63" s="957">
        <f t="shared" ref="MSQ63" si="9270">MSO63-MSQ62</f>
        <v>0</v>
      </c>
      <c r="MSR63" s="957">
        <f t="shared" ref="MSR63" si="9271">MSP63-MSR62</f>
        <v>0</v>
      </c>
      <c r="MSS63" s="957">
        <f t="shared" ref="MSS63" si="9272">MSQ63-MSS62</f>
        <v>0</v>
      </c>
      <c r="MST63" s="957">
        <f t="shared" ref="MST63" si="9273">MSR63-MST62</f>
        <v>0</v>
      </c>
      <c r="MSU63" s="957">
        <f t="shared" ref="MSU63" si="9274">MSS63-MSU62</f>
        <v>0</v>
      </c>
      <c r="MSV63" s="957">
        <f t="shared" ref="MSV63" si="9275">MST63-MSV62</f>
        <v>0</v>
      </c>
      <c r="MSW63" s="957">
        <f t="shared" ref="MSW63" si="9276">MSU63-MSW62</f>
        <v>0</v>
      </c>
      <c r="MSX63" s="957">
        <f t="shared" ref="MSX63" si="9277">MSV63-MSX62</f>
        <v>0</v>
      </c>
      <c r="MSY63" s="957">
        <f t="shared" ref="MSY63" si="9278">MSW63-MSY62</f>
        <v>0</v>
      </c>
      <c r="MSZ63" s="957">
        <f t="shared" ref="MSZ63" si="9279">MSX63-MSZ62</f>
        <v>0</v>
      </c>
      <c r="MTA63" s="957">
        <f t="shared" ref="MTA63" si="9280">MSY63-MTA62</f>
        <v>0</v>
      </c>
      <c r="MTB63" s="957">
        <f t="shared" ref="MTB63" si="9281">MSZ63-MTB62</f>
        <v>0</v>
      </c>
      <c r="MTC63" s="957">
        <f t="shared" ref="MTC63" si="9282">MTA63-MTC62</f>
        <v>0</v>
      </c>
      <c r="MTD63" s="957">
        <f t="shared" ref="MTD63" si="9283">MTB63-MTD62</f>
        <v>0</v>
      </c>
      <c r="MTE63" s="957">
        <f t="shared" ref="MTE63" si="9284">MTC63-MTE62</f>
        <v>0</v>
      </c>
      <c r="MTF63" s="957">
        <f t="shared" ref="MTF63" si="9285">MTD63-MTF62</f>
        <v>0</v>
      </c>
      <c r="MTG63" s="957">
        <f t="shared" ref="MTG63" si="9286">MTE63-MTG62</f>
        <v>0</v>
      </c>
      <c r="MTH63" s="957">
        <f t="shared" ref="MTH63" si="9287">MTF63-MTH62</f>
        <v>0</v>
      </c>
      <c r="MTI63" s="957">
        <f t="shared" ref="MTI63" si="9288">MTG63-MTI62</f>
        <v>0</v>
      </c>
      <c r="MTJ63" s="957">
        <f t="shared" ref="MTJ63" si="9289">MTH63-MTJ62</f>
        <v>0</v>
      </c>
      <c r="MTK63" s="957">
        <f t="shared" ref="MTK63" si="9290">MTI63-MTK62</f>
        <v>0</v>
      </c>
      <c r="MTL63" s="957">
        <f t="shared" ref="MTL63" si="9291">MTJ63-MTL62</f>
        <v>0</v>
      </c>
      <c r="MTM63" s="957">
        <f t="shared" ref="MTM63" si="9292">MTK63-MTM62</f>
        <v>0</v>
      </c>
      <c r="MTN63" s="957">
        <f t="shared" ref="MTN63" si="9293">MTL63-MTN62</f>
        <v>0</v>
      </c>
      <c r="MTO63" s="957">
        <f t="shared" ref="MTO63" si="9294">MTM63-MTO62</f>
        <v>0</v>
      </c>
      <c r="MTP63" s="957">
        <f t="shared" ref="MTP63" si="9295">MTN63-MTP62</f>
        <v>0</v>
      </c>
      <c r="MTQ63" s="957">
        <f t="shared" ref="MTQ63" si="9296">MTO63-MTQ62</f>
        <v>0</v>
      </c>
      <c r="MTR63" s="957">
        <f t="shared" ref="MTR63" si="9297">MTP63-MTR62</f>
        <v>0</v>
      </c>
      <c r="MTS63" s="957">
        <f t="shared" ref="MTS63" si="9298">MTQ63-MTS62</f>
        <v>0</v>
      </c>
      <c r="MTT63" s="957">
        <f t="shared" ref="MTT63" si="9299">MTR63-MTT62</f>
        <v>0</v>
      </c>
      <c r="MTU63" s="957">
        <f t="shared" ref="MTU63" si="9300">MTS63-MTU62</f>
        <v>0</v>
      </c>
      <c r="MTV63" s="957">
        <f t="shared" ref="MTV63" si="9301">MTT63-MTV62</f>
        <v>0</v>
      </c>
      <c r="MTW63" s="957">
        <f t="shared" ref="MTW63" si="9302">MTU63-MTW62</f>
        <v>0</v>
      </c>
      <c r="MTX63" s="957">
        <f t="shared" ref="MTX63" si="9303">MTV63-MTX62</f>
        <v>0</v>
      </c>
      <c r="MTY63" s="957">
        <f t="shared" ref="MTY63" si="9304">MTW63-MTY62</f>
        <v>0</v>
      </c>
      <c r="MTZ63" s="957">
        <f t="shared" ref="MTZ63" si="9305">MTX63-MTZ62</f>
        <v>0</v>
      </c>
      <c r="MUA63" s="957">
        <f t="shared" ref="MUA63" si="9306">MTY63-MUA62</f>
        <v>0</v>
      </c>
      <c r="MUB63" s="957">
        <f t="shared" ref="MUB63" si="9307">MTZ63-MUB62</f>
        <v>0</v>
      </c>
      <c r="MUC63" s="957">
        <f t="shared" ref="MUC63" si="9308">MUA63-MUC62</f>
        <v>0</v>
      </c>
      <c r="MUD63" s="957">
        <f t="shared" ref="MUD63" si="9309">MUB63-MUD62</f>
        <v>0</v>
      </c>
      <c r="MUE63" s="957">
        <f t="shared" ref="MUE63" si="9310">MUC63-MUE62</f>
        <v>0</v>
      </c>
      <c r="MUF63" s="957">
        <f t="shared" ref="MUF63" si="9311">MUD63-MUF62</f>
        <v>0</v>
      </c>
      <c r="MUG63" s="957">
        <f t="shared" ref="MUG63" si="9312">MUE63-MUG62</f>
        <v>0</v>
      </c>
      <c r="MUH63" s="957">
        <f t="shared" ref="MUH63" si="9313">MUF63-MUH62</f>
        <v>0</v>
      </c>
      <c r="MUI63" s="957">
        <f t="shared" ref="MUI63" si="9314">MUG63-MUI62</f>
        <v>0</v>
      </c>
      <c r="MUJ63" s="957">
        <f t="shared" ref="MUJ63" si="9315">MUH63-MUJ62</f>
        <v>0</v>
      </c>
      <c r="MUK63" s="957">
        <f t="shared" ref="MUK63" si="9316">MUI63-MUK62</f>
        <v>0</v>
      </c>
      <c r="MUL63" s="957">
        <f t="shared" ref="MUL63" si="9317">MUJ63-MUL62</f>
        <v>0</v>
      </c>
      <c r="MUM63" s="957">
        <f t="shared" ref="MUM63" si="9318">MUK63-MUM62</f>
        <v>0</v>
      </c>
      <c r="MUN63" s="957">
        <f t="shared" ref="MUN63" si="9319">MUL63-MUN62</f>
        <v>0</v>
      </c>
      <c r="MUO63" s="957">
        <f t="shared" ref="MUO63" si="9320">MUM63-MUO62</f>
        <v>0</v>
      </c>
      <c r="MUP63" s="957">
        <f t="shared" ref="MUP63" si="9321">MUN63-MUP62</f>
        <v>0</v>
      </c>
      <c r="MUQ63" s="957">
        <f t="shared" ref="MUQ63" si="9322">MUO63-MUQ62</f>
        <v>0</v>
      </c>
      <c r="MUR63" s="957">
        <f t="shared" ref="MUR63" si="9323">MUP63-MUR62</f>
        <v>0</v>
      </c>
      <c r="MUS63" s="957">
        <f t="shared" ref="MUS63" si="9324">MUQ63-MUS62</f>
        <v>0</v>
      </c>
      <c r="MUT63" s="957">
        <f t="shared" ref="MUT63" si="9325">MUR63-MUT62</f>
        <v>0</v>
      </c>
      <c r="MUU63" s="957">
        <f t="shared" ref="MUU63" si="9326">MUS63-MUU62</f>
        <v>0</v>
      </c>
      <c r="MUV63" s="957">
        <f t="shared" ref="MUV63" si="9327">MUT63-MUV62</f>
        <v>0</v>
      </c>
      <c r="MUW63" s="957">
        <f t="shared" ref="MUW63" si="9328">MUU63-MUW62</f>
        <v>0</v>
      </c>
      <c r="MUX63" s="957">
        <f t="shared" ref="MUX63" si="9329">MUV63-MUX62</f>
        <v>0</v>
      </c>
      <c r="MUY63" s="957">
        <f t="shared" ref="MUY63" si="9330">MUW63-MUY62</f>
        <v>0</v>
      </c>
      <c r="MUZ63" s="957">
        <f t="shared" ref="MUZ63" si="9331">MUX63-MUZ62</f>
        <v>0</v>
      </c>
      <c r="MVA63" s="957">
        <f t="shared" ref="MVA63" si="9332">MUY63-MVA62</f>
        <v>0</v>
      </c>
      <c r="MVB63" s="957">
        <f t="shared" ref="MVB63" si="9333">MUZ63-MVB62</f>
        <v>0</v>
      </c>
      <c r="MVC63" s="957">
        <f t="shared" ref="MVC63" si="9334">MVA63-MVC62</f>
        <v>0</v>
      </c>
      <c r="MVD63" s="957">
        <f t="shared" ref="MVD63" si="9335">MVB63-MVD62</f>
        <v>0</v>
      </c>
      <c r="MVE63" s="957">
        <f t="shared" ref="MVE63" si="9336">MVC63-MVE62</f>
        <v>0</v>
      </c>
      <c r="MVF63" s="957">
        <f t="shared" ref="MVF63" si="9337">MVD63-MVF62</f>
        <v>0</v>
      </c>
      <c r="MVG63" s="957">
        <f t="shared" ref="MVG63" si="9338">MVE63-MVG62</f>
        <v>0</v>
      </c>
      <c r="MVH63" s="957">
        <f t="shared" ref="MVH63" si="9339">MVF63-MVH62</f>
        <v>0</v>
      </c>
      <c r="MVI63" s="957">
        <f t="shared" ref="MVI63" si="9340">MVG63-MVI62</f>
        <v>0</v>
      </c>
      <c r="MVJ63" s="957">
        <f t="shared" ref="MVJ63" si="9341">MVH63-MVJ62</f>
        <v>0</v>
      </c>
      <c r="MVK63" s="957">
        <f t="shared" ref="MVK63" si="9342">MVI63-MVK62</f>
        <v>0</v>
      </c>
      <c r="MVL63" s="957">
        <f t="shared" ref="MVL63" si="9343">MVJ63-MVL62</f>
        <v>0</v>
      </c>
      <c r="MVM63" s="957">
        <f t="shared" ref="MVM63" si="9344">MVK63-MVM62</f>
        <v>0</v>
      </c>
      <c r="MVN63" s="957">
        <f t="shared" ref="MVN63" si="9345">MVL63-MVN62</f>
        <v>0</v>
      </c>
      <c r="MVO63" s="957">
        <f t="shared" ref="MVO63" si="9346">MVM63-MVO62</f>
        <v>0</v>
      </c>
      <c r="MVP63" s="957">
        <f t="shared" ref="MVP63" si="9347">MVN63-MVP62</f>
        <v>0</v>
      </c>
      <c r="MVQ63" s="957">
        <f t="shared" ref="MVQ63" si="9348">MVO63-MVQ62</f>
        <v>0</v>
      </c>
      <c r="MVR63" s="957">
        <f t="shared" ref="MVR63" si="9349">MVP63-MVR62</f>
        <v>0</v>
      </c>
      <c r="MVS63" s="957">
        <f t="shared" ref="MVS63" si="9350">MVQ63-MVS62</f>
        <v>0</v>
      </c>
      <c r="MVT63" s="957">
        <f t="shared" ref="MVT63" si="9351">MVR63-MVT62</f>
        <v>0</v>
      </c>
      <c r="MVU63" s="957">
        <f t="shared" ref="MVU63" si="9352">MVS63-MVU62</f>
        <v>0</v>
      </c>
      <c r="MVV63" s="957">
        <f t="shared" ref="MVV63" si="9353">MVT63-MVV62</f>
        <v>0</v>
      </c>
      <c r="MVW63" s="957">
        <f t="shared" ref="MVW63" si="9354">MVU63-MVW62</f>
        <v>0</v>
      </c>
      <c r="MVX63" s="957">
        <f t="shared" ref="MVX63" si="9355">MVV63-MVX62</f>
        <v>0</v>
      </c>
      <c r="MVY63" s="957">
        <f t="shared" ref="MVY63" si="9356">MVW63-MVY62</f>
        <v>0</v>
      </c>
      <c r="MVZ63" s="957">
        <f t="shared" ref="MVZ63" si="9357">MVX63-MVZ62</f>
        <v>0</v>
      </c>
      <c r="MWA63" s="957">
        <f t="shared" ref="MWA63" si="9358">MVY63-MWA62</f>
        <v>0</v>
      </c>
      <c r="MWB63" s="957">
        <f t="shared" ref="MWB63" si="9359">MVZ63-MWB62</f>
        <v>0</v>
      </c>
      <c r="MWC63" s="957">
        <f t="shared" ref="MWC63" si="9360">MWA63-MWC62</f>
        <v>0</v>
      </c>
      <c r="MWD63" s="957">
        <f t="shared" ref="MWD63" si="9361">MWB63-MWD62</f>
        <v>0</v>
      </c>
      <c r="MWE63" s="957">
        <f t="shared" ref="MWE63" si="9362">MWC63-MWE62</f>
        <v>0</v>
      </c>
      <c r="MWF63" s="957">
        <f t="shared" ref="MWF63" si="9363">MWD63-MWF62</f>
        <v>0</v>
      </c>
      <c r="MWG63" s="957">
        <f t="shared" ref="MWG63" si="9364">MWE63-MWG62</f>
        <v>0</v>
      </c>
      <c r="MWH63" s="957">
        <f t="shared" ref="MWH63" si="9365">MWF63-MWH62</f>
        <v>0</v>
      </c>
      <c r="MWI63" s="957">
        <f t="shared" ref="MWI63" si="9366">MWG63-MWI62</f>
        <v>0</v>
      </c>
      <c r="MWJ63" s="957">
        <f t="shared" ref="MWJ63" si="9367">MWH63-MWJ62</f>
        <v>0</v>
      </c>
      <c r="MWK63" s="957">
        <f t="shared" ref="MWK63" si="9368">MWI63-MWK62</f>
        <v>0</v>
      </c>
      <c r="MWL63" s="957">
        <f t="shared" ref="MWL63" si="9369">MWJ63-MWL62</f>
        <v>0</v>
      </c>
      <c r="MWM63" s="957">
        <f t="shared" ref="MWM63" si="9370">MWK63-MWM62</f>
        <v>0</v>
      </c>
      <c r="MWN63" s="957">
        <f t="shared" ref="MWN63" si="9371">MWL63-MWN62</f>
        <v>0</v>
      </c>
      <c r="MWO63" s="957">
        <f t="shared" ref="MWO63" si="9372">MWM63-MWO62</f>
        <v>0</v>
      </c>
      <c r="MWP63" s="957">
        <f t="shared" ref="MWP63" si="9373">MWN63-MWP62</f>
        <v>0</v>
      </c>
      <c r="MWQ63" s="957">
        <f t="shared" ref="MWQ63" si="9374">MWO63-MWQ62</f>
        <v>0</v>
      </c>
      <c r="MWR63" s="957">
        <f t="shared" ref="MWR63" si="9375">MWP63-MWR62</f>
        <v>0</v>
      </c>
      <c r="MWS63" s="957">
        <f t="shared" ref="MWS63" si="9376">MWQ63-MWS62</f>
        <v>0</v>
      </c>
      <c r="MWT63" s="957">
        <f t="shared" ref="MWT63" si="9377">MWR63-MWT62</f>
        <v>0</v>
      </c>
      <c r="MWU63" s="957">
        <f t="shared" ref="MWU63" si="9378">MWS63-MWU62</f>
        <v>0</v>
      </c>
      <c r="MWV63" s="957">
        <f t="shared" ref="MWV63" si="9379">MWT63-MWV62</f>
        <v>0</v>
      </c>
      <c r="MWW63" s="957">
        <f t="shared" ref="MWW63" si="9380">MWU63-MWW62</f>
        <v>0</v>
      </c>
      <c r="MWX63" s="957">
        <f t="shared" ref="MWX63" si="9381">MWV63-MWX62</f>
        <v>0</v>
      </c>
      <c r="MWY63" s="957">
        <f t="shared" ref="MWY63" si="9382">MWW63-MWY62</f>
        <v>0</v>
      </c>
      <c r="MWZ63" s="957">
        <f t="shared" ref="MWZ63" si="9383">MWX63-MWZ62</f>
        <v>0</v>
      </c>
      <c r="MXA63" s="957">
        <f t="shared" ref="MXA63" si="9384">MWY63-MXA62</f>
        <v>0</v>
      </c>
      <c r="MXB63" s="957">
        <f t="shared" ref="MXB63" si="9385">MWZ63-MXB62</f>
        <v>0</v>
      </c>
      <c r="MXC63" s="957">
        <f t="shared" ref="MXC63" si="9386">MXA63-MXC62</f>
        <v>0</v>
      </c>
      <c r="MXD63" s="957">
        <f t="shared" ref="MXD63" si="9387">MXB63-MXD62</f>
        <v>0</v>
      </c>
      <c r="MXE63" s="957">
        <f t="shared" ref="MXE63" si="9388">MXC63-MXE62</f>
        <v>0</v>
      </c>
      <c r="MXF63" s="957">
        <f t="shared" ref="MXF63" si="9389">MXD63-MXF62</f>
        <v>0</v>
      </c>
      <c r="MXG63" s="957">
        <f t="shared" ref="MXG63" si="9390">MXE63-MXG62</f>
        <v>0</v>
      </c>
      <c r="MXH63" s="957">
        <f t="shared" ref="MXH63" si="9391">MXF63-MXH62</f>
        <v>0</v>
      </c>
      <c r="MXI63" s="957">
        <f t="shared" ref="MXI63" si="9392">MXG63-MXI62</f>
        <v>0</v>
      </c>
      <c r="MXJ63" s="957">
        <f t="shared" ref="MXJ63" si="9393">MXH63-MXJ62</f>
        <v>0</v>
      </c>
      <c r="MXK63" s="957">
        <f t="shared" ref="MXK63" si="9394">MXI63-MXK62</f>
        <v>0</v>
      </c>
      <c r="MXL63" s="957">
        <f t="shared" ref="MXL63" si="9395">MXJ63-MXL62</f>
        <v>0</v>
      </c>
      <c r="MXM63" s="957">
        <f t="shared" ref="MXM63" si="9396">MXK63-MXM62</f>
        <v>0</v>
      </c>
      <c r="MXN63" s="957">
        <f t="shared" ref="MXN63" si="9397">MXL63-MXN62</f>
        <v>0</v>
      </c>
      <c r="MXO63" s="957">
        <f t="shared" ref="MXO63" si="9398">MXM63-MXO62</f>
        <v>0</v>
      </c>
      <c r="MXP63" s="957">
        <f t="shared" ref="MXP63" si="9399">MXN63-MXP62</f>
        <v>0</v>
      </c>
      <c r="MXQ63" s="957">
        <f t="shared" ref="MXQ63" si="9400">MXO63-MXQ62</f>
        <v>0</v>
      </c>
      <c r="MXR63" s="957">
        <f t="shared" ref="MXR63" si="9401">MXP63-MXR62</f>
        <v>0</v>
      </c>
      <c r="MXS63" s="957">
        <f t="shared" ref="MXS63" si="9402">MXQ63-MXS62</f>
        <v>0</v>
      </c>
      <c r="MXT63" s="957">
        <f t="shared" ref="MXT63" si="9403">MXR63-MXT62</f>
        <v>0</v>
      </c>
      <c r="MXU63" s="957">
        <f t="shared" ref="MXU63" si="9404">MXS63-MXU62</f>
        <v>0</v>
      </c>
      <c r="MXV63" s="957">
        <f t="shared" ref="MXV63" si="9405">MXT63-MXV62</f>
        <v>0</v>
      </c>
      <c r="MXW63" s="957">
        <f t="shared" ref="MXW63" si="9406">MXU63-MXW62</f>
        <v>0</v>
      </c>
      <c r="MXX63" s="957">
        <f t="shared" ref="MXX63" si="9407">MXV63-MXX62</f>
        <v>0</v>
      </c>
      <c r="MXY63" s="957">
        <f t="shared" ref="MXY63" si="9408">MXW63-MXY62</f>
        <v>0</v>
      </c>
      <c r="MXZ63" s="957">
        <f t="shared" ref="MXZ63" si="9409">MXX63-MXZ62</f>
        <v>0</v>
      </c>
      <c r="MYA63" s="957">
        <f t="shared" ref="MYA63" si="9410">MXY63-MYA62</f>
        <v>0</v>
      </c>
      <c r="MYB63" s="957">
        <f t="shared" ref="MYB63" si="9411">MXZ63-MYB62</f>
        <v>0</v>
      </c>
      <c r="MYC63" s="957">
        <f t="shared" ref="MYC63" si="9412">MYA63-MYC62</f>
        <v>0</v>
      </c>
      <c r="MYD63" s="957">
        <f t="shared" ref="MYD63" si="9413">MYB63-MYD62</f>
        <v>0</v>
      </c>
      <c r="MYE63" s="957">
        <f t="shared" ref="MYE63" si="9414">MYC63-MYE62</f>
        <v>0</v>
      </c>
      <c r="MYF63" s="957">
        <f t="shared" ref="MYF63" si="9415">MYD63-MYF62</f>
        <v>0</v>
      </c>
      <c r="MYG63" s="957">
        <f t="shared" ref="MYG63" si="9416">MYE63-MYG62</f>
        <v>0</v>
      </c>
      <c r="MYH63" s="957">
        <f t="shared" ref="MYH63" si="9417">MYF63-MYH62</f>
        <v>0</v>
      </c>
      <c r="MYI63" s="957">
        <f t="shared" ref="MYI63" si="9418">MYG63-MYI62</f>
        <v>0</v>
      </c>
      <c r="MYJ63" s="957">
        <f t="shared" ref="MYJ63" si="9419">MYH63-MYJ62</f>
        <v>0</v>
      </c>
      <c r="MYK63" s="957">
        <f t="shared" ref="MYK63" si="9420">MYI63-MYK62</f>
        <v>0</v>
      </c>
      <c r="MYL63" s="957">
        <f t="shared" ref="MYL63" si="9421">MYJ63-MYL62</f>
        <v>0</v>
      </c>
      <c r="MYM63" s="957">
        <f t="shared" ref="MYM63" si="9422">MYK63-MYM62</f>
        <v>0</v>
      </c>
      <c r="MYN63" s="957">
        <f t="shared" ref="MYN63" si="9423">MYL63-MYN62</f>
        <v>0</v>
      </c>
      <c r="MYO63" s="957">
        <f t="shared" ref="MYO63" si="9424">MYM63-MYO62</f>
        <v>0</v>
      </c>
      <c r="MYP63" s="957">
        <f t="shared" ref="MYP63" si="9425">MYN63-MYP62</f>
        <v>0</v>
      </c>
      <c r="MYQ63" s="957">
        <f t="shared" ref="MYQ63" si="9426">MYO63-MYQ62</f>
        <v>0</v>
      </c>
      <c r="MYR63" s="957">
        <f t="shared" ref="MYR63" si="9427">MYP63-MYR62</f>
        <v>0</v>
      </c>
      <c r="MYS63" s="957">
        <f t="shared" ref="MYS63" si="9428">MYQ63-MYS62</f>
        <v>0</v>
      </c>
      <c r="MYT63" s="957">
        <f t="shared" ref="MYT63" si="9429">MYR63-MYT62</f>
        <v>0</v>
      </c>
      <c r="MYU63" s="957">
        <f t="shared" ref="MYU63" si="9430">MYS63-MYU62</f>
        <v>0</v>
      </c>
      <c r="MYV63" s="957">
        <f t="shared" ref="MYV63" si="9431">MYT63-MYV62</f>
        <v>0</v>
      </c>
      <c r="MYW63" s="957">
        <f t="shared" ref="MYW63" si="9432">MYU63-MYW62</f>
        <v>0</v>
      </c>
      <c r="MYX63" s="957">
        <f t="shared" ref="MYX63" si="9433">MYV63-MYX62</f>
        <v>0</v>
      </c>
      <c r="MYY63" s="957">
        <f t="shared" ref="MYY63" si="9434">MYW63-MYY62</f>
        <v>0</v>
      </c>
      <c r="MYZ63" s="957">
        <f t="shared" ref="MYZ63" si="9435">MYX63-MYZ62</f>
        <v>0</v>
      </c>
      <c r="MZA63" s="957">
        <f t="shared" ref="MZA63" si="9436">MYY63-MZA62</f>
        <v>0</v>
      </c>
      <c r="MZB63" s="957">
        <f t="shared" ref="MZB63" si="9437">MYZ63-MZB62</f>
        <v>0</v>
      </c>
      <c r="MZC63" s="957">
        <f t="shared" ref="MZC63" si="9438">MZA63-MZC62</f>
        <v>0</v>
      </c>
      <c r="MZD63" s="957">
        <f t="shared" ref="MZD63" si="9439">MZB63-MZD62</f>
        <v>0</v>
      </c>
      <c r="MZE63" s="957">
        <f t="shared" ref="MZE63" si="9440">MZC63-MZE62</f>
        <v>0</v>
      </c>
      <c r="MZF63" s="957">
        <f t="shared" ref="MZF63" si="9441">MZD63-MZF62</f>
        <v>0</v>
      </c>
      <c r="MZG63" s="957">
        <f t="shared" ref="MZG63" si="9442">MZE63-MZG62</f>
        <v>0</v>
      </c>
      <c r="MZH63" s="957">
        <f t="shared" ref="MZH63" si="9443">MZF63-MZH62</f>
        <v>0</v>
      </c>
      <c r="MZI63" s="957">
        <f t="shared" ref="MZI63" si="9444">MZG63-MZI62</f>
        <v>0</v>
      </c>
      <c r="MZJ63" s="957">
        <f t="shared" ref="MZJ63" si="9445">MZH63-MZJ62</f>
        <v>0</v>
      </c>
      <c r="MZK63" s="957">
        <f t="shared" ref="MZK63" si="9446">MZI63-MZK62</f>
        <v>0</v>
      </c>
      <c r="MZL63" s="957">
        <f t="shared" ref="MZL63" si="9447">MZJ63-MZL62</f>
        <v>0</v>
      </c>
      <c r="MZM63" s="957">
        <f t="shared" ref="MZM63" si="9448">MZK63-MZM62</f>
        <v>0</v>
      </c>
      <c r="MZN63" s="957">
        <f t="shared" ref="MZN63" si="9449">MZL63-MZN62</f>
        <v>0</v>
      </c>
      <c r="MZO63" s="957">
        <f t="shared" ref="MZO63" si="9450">MZM63-MZO62</f>
        <v>0</v>
      </c>
      <c r="MZP63" s="957">
        <f t="shared" ref="MZP63" si="9451">MZN63-MZP62</f>
        <v>0</v>
      </c>
      <c r="MZQ63" s="957">
        <f t="shared" ref="MZQ63" si="9452">MZO63-MZQ62</f>
        <v>0</v>
      </c>
      <c r="MZR63" s="957">
        <f t="shared" ref="MZR63" si="9453">MZP63-MZR62</f>
        <v>0</v>
      </c>
      <c r="MZS63" s="957">
        <f t="shared" ref="MZS63" si="9454">MZQ63-MZS62</f>
        <v>0</v>
      </c>
      <c r="MZT63" s="957">
        <f t="shared" ref="MZT63" si="9455">MZR63-MZT62</f>
        <v>0</v>
      </c>
      <c r="MZU63" s="957">
        <f t="shared" ref="MZU63" si="9456">MZS63-MZU62</f>
        <v>0</v>
      </c>
      <c r="MZV63" s="957">
        <f t="shared" ref="MZV63" si="9457">MZT63-MZV62</f>
        <v>0</v>
      </c>
      <c r="MZW63" s="957">
        <f t="shared" ref="MZW63" si="9458">MZU63-MZW62</f>
        <v>0</v>
      </c>
      <c r="MZX63" s="957">
        <f t="shared" ref="MZX63" si="9459">MZV63-MZX62</f>
        <v>0</v>
      </c>
      <c r="MZY63" s="957">
        <f t="shared" ref="MZY63" si="9460">MZW63-MZY62</f>
        <v>0</v>
      </c>
      <c r="MZZ63" s="957">
        <f t="shared" ref="MZZ63" si="9461">MZX63-MZZ62</f>
        <v>0</v>
      </c>
      <c r="NAA63" s="957">
        <f t="shared" ref="NAA63" si="9462">MZY63-NAA62</f>
        <v>0</v>
      </c>
      <c r="NAB63" s="957">
        <f t="shared" ref="NAB63" si="9463">MZZ63-NAB62</f>
        <v>0</v>
      </c>
      <c r="NAC63" s="957">
        <f t="shared" ref="NAC63" si="9464">NAA63-NAC62</f>
        <v>0</v>
      </c>
      <c r="NAD63" s="957">
        <f t="shared" ref="NAD63" si="9465">NAB63-NAD62</f>
        <v>0</v>
      </c>
      <c r="NAE63" s="957">
        <f t="shared" ref="NAE63" si="9466">NAC63-NAE62</f>
        <v>0</v>
      </c>
      <c r="NAF63" s="957">
        <f t="shared" ref="NAF63" si="9467">NAD63-NAF62</f>
        <v>0</v>
      </c>
      <c r="NAG63" s="957">
        <f t="shared" ref="NAG63" si="9468">NAE63-NAG62</f>
        <v>0</v>
      </c>
      <c r="NAH63" s="957">
        <f t="shared" ref="NAH63" si="9469">NAF63-NAH62</f>
        <v>0</v>
      </c>
      <c r="NAI63" s="957">
        <f t="shared" ref="NAI63" si="9470">NAG63-NAI62</f>
        <v>0</v>
      </c>
      <c r="NAJ63" s="957">
        <f t="shared" ref="NAJ63" si="9471">NAH63-NAJ62</f>
        <v>0</v>
      </c>
      <c r="NAK63" s="957">
        <f t="shared" ref="NAK63" si="9472">NAI63-NAK62</f>
        <v>0</v>
      </c>
      <c r="NAL63" s="957">
        <f t="shared" ref="NAL63" si="9473">NAJ63-NAL62</f>
        <v>0</v>
      </c>
      <c r="NAM63" s="957">
        <f t="shared" ref="NAM63" si="9474">NAK63-NAM62</f>
        <v>0</v>
      </c>
      <c r="NAN63" s="957">
        <f t="shared" ref="NAN63" si="9475">NAL63-NAN62</f>
        <v>0</v>
      </c>
      <c r="NAO63" s="957">
        <f t="shared" ref="NAO63" si="9476">NAM63-NAO62</f>
        <v>0</v>
      </c>
      <c r="NAP63" s="957">
        <f t="shared" ref="NAP63" si="9477">NAN63-NAP62</f>
        <v>0</v>
      </c>
      <c r="NAQ63" s="957">
        <f t="shared" ref="NAQ63" si="9478">NAO63-NAQ62</f>
        <v>0</v>
      </c>
      <c r="NAR63" s="957">
        <f t="shared" ref="NAR63" si="9479">NAP63-NAR62</f>
        <v>0</v>
      </c>
      <c r="NAS63" s="957">
        <f t="shared" ref="NAS63" si="9480">NAQ63-NAS62</f>
        <v>0</v>
      </c>
      <c r="NAT63" s="957">
        <f t="shared" ref="NAT63" si="9481">NAR63-NAT62</f>
        <v>0</v>
      </c>
      <c r="NAU63" s="957">
        <f t="shared" ref="NAU63" si="9482">NAS63-NAU62</f>
        <v>0</v>
      </c>
      <c r="NAV63" s="957">
        <f t="shared" ref="NAV63" si="9483">NAT63-NAV62</f>
        <v>0</v>
      </c>
      <c r="NAW63" s="957">
        <f t="shared" ref="NAW63" si="9484">NAU63-NAW62</f>
        <v>0</v>
      </c>
      <c r="NAX63" s="957">
        <f t="shared" ref="NAX63" si="9485">NAV63-NAX62</f>
        <v>0</v>
      </c>
      <c r="NAY63" s="957">
        <f t="shared" ref="NAY63" si="9486">NAW63-NAY62</f>
        <v>0</v>
      </c>
      <c r="NAZ63" s="957">
        <f t="shared" ref="NAZ63" si="9487">NAX63-NAZ62</f>
        <v>0</v>
      </c>
      <c r="NBA63" s="957">
        <f t="shared" ref="NBA63" si="9488">NAY63-NBA62</f>
        <v>0</v>
      </c>
      <c r="NBB63" s="957">
        <f t="shared" ref="NBB63" si="9489">NAZ63-NBB62</f>
        <v>0</v>
      </c>
      <c r="NBC63" s="957">
        <f t="shared" ref="NBC63" si="9490">NBA63-NBC62</f>
        <v>0</v>
      </c>
      <c r="NBD63" s="957">
        <f t="shared" ref="NBD63" si="9491">NBB63-NBD62</f>
        <v>0</v>
      </c>
      <c r="NBE63" s="957">
        <f t="shared" ref="NBE63" si="9492">NBC63-NBE62</f>
        <v>0</v>
      </c>
      <c r="NBF63" s="957">
        <f t="shared" ref="NBF63" si="9493">NBD63-NBF62</f>
        <v>0</v>
      </c>
      <c r="NBG63" s="957">
        <f t="shared" ref="NBG63" si="9494">NBE63-NBG62</f>
        <v>0</v>
      </c>
      <c r="NBH63" s="957">
        <f t="shared" ref="NBH63" si="9495">NBF63-NBH62</f>
        <v>0</v>
      </c>
      <c r="NBI63" s="957">
        <f t="shared" ref="NBI63" si="9496">NBG63-NBI62</f>
        <v>0</v>
      </c>
      <c r="NBJ63" s="957">
        <f t="shared" ref="NBJ63" si="9497">NBH63-NBJ62</f>
        <v>0</v>
      </c>
      <c r="NBK63" s="957">
        <f t="shared" ref="NBK63" si="9498">NBI63-NBK62</f>
        <v>0</v>
      </c>
      <c r="NBL63" s="957">
        <f t="shared" ref="NBL63" si="9499">NBJ63-NBL62</f>
        <v>0</v>
      </c>
      <c r="NBM63" s="957">
        <f t="shared" ref="NBM63" si="9500">NBK63-NBM62</f>
        <v>0</v>
      </c>
      <c r="NBN63" s="957">
        <f t="shared" ref="NBN63" si="9501">NBL63-NBN62</f>
        <v>0</v>
      </c>
      <c r="NBO63" s="957">
        <f t="shared" ref="NBO63" si="9502">NBM63-NBO62</f>
        <v>0</v>
      </c>
      <c r="NBP63" s="957">
        <f t="shared" ref="NBP63" si="9503">NBN63-NBP62</f>
        <v>0</v>
      </c>
      <c r="NBQ63" s="957">
        <f t="shared" ref="NBQ63" si="9504">NBO63-NBQ62</f>
        <v>0</v>
      </c>
      <c r="NBR63" s="957">
        <f t="shared" ref="NBR63" si="9505">NBP63-NBR62</f>
        <v>0</v>
      </c>
      <c r="NBS63" s="957">
        <f t="shared" ref="NBS63" si="9506">NBQ63-NBS62</f>
        <v>0</v>
      </c>
      <c r="NBT63" s="957">
        <f t="shared" ref="NBT63" si="9507">NBR63-NBT62</f>
        <v>0</v>
      </c>
      <c r="NBU63" s="957">
        <f t="shared" ref="NBU63" si="9508">NBS63-NBU62</f>
        <v>0</v>
      </c>
      <c r="NBV63" s="957">
        <f t="shared" ref="NBV63" si="9509">NBT63-NBV62</f>
        <v>0</v>
      </c>
      <c r="NBW63" s="957">
        <f t="shared" ref="NBW63" si="9510">NBU63-NBW62</f>
        <v>0</v>
      </c>
      <c r="NBX63" s="957">
        <f t="shared" ref="NBX63" si="9511">NBV63-NBX62</f>
        <v>0</v>
      </c>
      <c r="NBY63" s="957">
        <f t="shared" ref="NBY63" si="9512">NBW63-NBY62</f>
        <v>0</v>
      </c>
      <c r="NBZ63" s="957">
        <f t="shared" ref="NBZ63" si="9513">NBX63-NBZ62</f>
        <v>0</v>
      </c>
      <c r="NCA63" s="957">
        <f t="shared" ref="NCA63" si="9514">NBY63-NCA62</f>
        <v>0</v>
      </c>
      <c r="NCB63" s="957">
        <f t="shared" ref="NCB63" si="9515">NBZ63-NCB62</f>
        <v>0</v>
      </c>
      <c r="NCC63" s="957">
        <f t="shared" ref="NCC63" si="9516">NCA63-NCC62</f>
        <v>0</v>
      </c>
      <c r="NCD63" s="957">
        <f t="shared" ref="NCD63" si="9517">NCB63-NCD62</f>
        <v>0</v>
      </c>
      <c r="NCE63" s="957">
        <f t="shared" ref="NCE63" si="9518">NCC63-NCE62</f>
        <v>0</v>
      </c>
      <c r="NCF63" s="957">
        <f t="shared" ref="NCF63" si="9519">NCD63-NCF62</f>
        <v>0</v>
      </c>
      <c r="NCG63" s="957">
        <f t="shared" ref="NCG63" si="9520">NCE63-NCG62</f>
        <v>0</v>
      </c>
      <c r="NCH63" s="957">
        <f t="shared" ref="NCH63" si="9521">NCF63-NCH62</f>
        <v>0</v>
      </c>
      <c r="NCI63" s="957">
        <f t="shared" ref="NCI63" si="9522">NCG63-NCI62</f>
        <v>0</v>
      </c>
      <c r="NCJ63" s="957">
        <f t="shared" ref="NCJ63" si="9523">NCH63-NCJ62</f>
        <v>0</v>
      </c>
      <c r="NCK63" s="957">
        <f t="shared" ref="NCK63" si="9524">NCI63-NCK62</f>
        <v>0</v>
      </c>
      <c r="NCL63" s="957">
        <f t="shared" ref="NCL63" si="9525">NCJ63-NCL62</f>
        <v>0</v>
      </c>
      <c r="NCM63" s="957">
        <f t="shared" ref="NCM63" si="9526">NCK63-NCM62</f>
        <v>0</v>
      </c>
      <c r="NCN63" s="957">
        <f t="shared" ref="NCN63" si="9527">NCL63-NCN62</f>
        <v>0</v>
      </c>
      <c r="NCO63" s="957">
        <f t="shared" ref="NCO63" si="9528">NCM63-NCO62</f>
        <v>0</v>
      </c>
      <c r="NCP63" s="957">
        <f t="shared" ref="NCP63" si="9529">NCN63-NCP62</f>
        <v>0</v>
      </c>
      <c r="NCQ63" s="957">
        <f t="shared" ref="NCQ63" si="9530">NCO63-NCQ62</f>
        <v>0</v>
      </c>
      <c r="NCR63" s="957">
        <f t="shared" ref="NCR63" si="9531">NCP63-NCR62</f>
        <v>0</v>
      </c>
      <c r="NCS63" s="957">
        <f t="shared" ref="NCS63" si="9532">NCQ63-NCS62</f>
        <v>0</v>
      </c>
      <c r="NCT63" s="957">
        <f t="shared" ref="NCT63" si="9533">NCR63-NCT62</f>
        <v>0</v>
      </c>
      <c r="NCU63" s="957">
        <f t="shared" ref="NCU63" si="9534">NCS63-NCU62</f>
        <v>0</v>
      </c>
      <c r="NCV63" s="957">
        <f t="shared" ref="NCV63" si="9535">NCT63-NCV62</f>
        <v>0</v>
      </c>
      <c r="NCW63" s="957">
        <f t="shared" ref="NCW63" si="9536">NCU63-NCW62</f>
        <v>0</v>
      </c>
      <c r="NCX63" s="957">
        <f t="shared" ref="NCX63" si="9537">NCV63-NCX62</f>
        <v>0</v>
      </c>
      <c r="NCY63" s="957">
        <f t="shared" ref="NCY63" si="9538">NCW63-NCY62</f>
        <v>0</v>
      </c>
      <c r="NCZ63" s="957">
        <f t="shared" ref="NCZ63" si="9539">NCX63-NCZ62</f>
        <v>0</v>
      </c>
      <c r="NDA63" s="957">
        <f t="shared" ref="NDA63" si="9540">NCY63-NDA62</f>
        <v>0</v>
      </c>
      <c r="NDB63" s="957">
        <f t="shared" ref="NDB63" si="9541">NCZ63-NDB62</f>
        <v>0</v>
      </c>
      <c r="NDC63" s="957">
        <f t="shared" ref="NDC63" si="9542">NDA63-NDC62</f>
        <v>0</v>
      </c>
      <c r="NDD63" s="957">
        <f t="shared" ref="NDD63" si="9543">NDB63-NDD62</f>
        <v>0</v>
      </c>
      <c r="NDE63" s="957">
        <f t="shared" ref="NDE63" si="9544">NDC63-NDE62</f>
        <v>0</v>
      </c>
      <c r="NDF63" s="957">
        <f t="shared" ref="NDF63" si="9545">NDD63-NDF62</f>
        <v>0</v>
      </c>
      <c r="NDG63" s="957">
        <f t="shared" ref="NDG63" si="9546">NDE63-NDG62</f>
        <v>0</v>
      </c>
      <c r="NDH63" s="957">
        <f t="shared" ref="NDH63" si="9547">NDF63-NDH62</f>
        <v>0</v>
      </c>
      <c r="NDI63" s="957">
        <f t="shared" ref="NDI63" si="9548">NDG63-NDI62</f>
        <v>0</v>
      </c>
      <c r="NDJ63" s="957">
        <f t="shared" ref="NDJ63" si="9549">NDH63-NDJ62</f>
        <v>0</v>
      </c>
      <c r="NDK63" s="957">
        <f t="shared" ref="NDK63" si="9550">NDI63-NDK62</f>
        <v>0</v>
      </c>
      <c r="NDL63" s="957">
        <f t="shared" ref="NDL63" si="9551">NDJ63-NDL62</f>
        <v>0</v>
      </c>
      <c r="NDM63" s="957">
        <f t="shared" ref="NDM63" si="9552">NDK63-NDM62</f>
        <v>0</v>
      </c>
      <c r="NDN63" s="957">
        <f t="shared" ref="NDN63" si="9553">NDL63-NDN62</f>
        <v>0</v>
      </c>
      <c r="NDO63" s="957">
        <f t="shared" ref="NDO63" si="9554">NDM63-NDO62</f>
        <v>0</v>
      </c>
      <c r="NDP63" s="957">
        <f t="shared" ref="NDP63" si="9555">NDN63-NDP62</f>
        <v>0</v>
      </c>
      <c r="NDQ63" s="957">
        <f t="shared" ref="NDQ63" si="9556">NDO63-NDQ62</f>
        <v>0</v>
      </c>
      <c r="NDR63" s="957">
        <f t="shared" ref="NDR63" si="9557">NDP63-NDR62</f>
        <v>0</v>
      </c>
      <c r="NDS63" s="957">
        <f t="shared" ref="NDS63" si="9558">NDQ63-NDS62</f>
        <v>0</v>
      </c>
      <c r="NDT63" s="957">
        <f t="shared" ref="NDT63" si="9559">NDR63-NDT62</f>
        <v>0</v>
      </c>
      <c r="NDU63" s="957">
        <f t="shared" ref="NDU63" si="9560">NDS63-NDU62</f>
        <v>0</v>
      </c>
      <c r="NDV63" s="957">
        <f t="shared" ref="NDV63" si="9561">NDT63-NDV62</f>
        <v>0</v>
      </c>
      <c r="NDW63" s="957">
        <f t="shared" ref="NDW63" si="9562">NDU63-NDW62</f>
        <v>0</v>
      </c>
      <c r="NDX63" s="957">
        <f t="shared" ref="NDX63" si="9563">NDV63-NDX62</f>
        <v>0</v>
      </c>
      <c r="NDY63" s="957">
        <f t="shared" ref="NDY63" si="9564">NDW63-NDY62</f>
        <v>0</v>
      </c>
      <c r="NDZ63" s="957">
        <f t="shared" ref="NDZ63" si="9565">NDX63-NDZ62</f>
        <v>0</v>
      </c>
      <c r="NEA63" s="957">
        <f t="shared" ref="NEA63" si="9566">NDY63-NEA62</f>
        <v>0</v>
      </c>
      <c r="NEB63" s="957">
        <f t="shared" ref="NEB63" si="9567">NDZ63-NEB62</f>
        <v>0</v>
      </c>
      <c r="NEC63" s="957">
        <f t="shared" ref="NEC63" si="9568">NEA63-NEC62</f>
        <v>0</v>
      </c>
      <c r="NED63" s="957">
        <f t="shared" ref="NED63" si="9569">NEB63-NED62</f>
        <v>0</v>
      </c>
      <c r="NEE63" s="957">
        <f t="shared" ref="NEE63" si="9570">NEC63-NEE62</f>
        <v>0</v>
      </c>
      <c r="NEF63" s="957">
        <f t="shared" ref="NEF63" si="9571">NED63-NEF62</f>
        <v>0</v>
      </c>
      <c r="NEG63" s="957">
        <f t="shared" ref="NEG63" si="9572">NEE63-NEG62</f>
        <v>0</v>
      </c>
      <c r="NEH63" s="957">
        <f t="shared" ref="NEH63" si="9573">NEF63-NEH62</f>
        <v>0</v>
      </c>
      <c r="NEI63" s="957">
        <f t="shared" ref="NEI63" si="9574">NEG63-NEI62</f>
        <v>0</v>
      </c>
      <c r="NEJ63" s="957">
        <f t="shared" ref="NEJ63" si="9575">NEH63-NEJ62</f>
        <v>0</v>
      </c>
      <c r="NEK63" s="957">
        <f t="shared" ref="NEK63" si="9576">NEI63-NEK62</f>
        <v>0</v>
      </c>
      <c r="NEL63" s="957">
        <f t="shared" ref="NEL63" si="9577">NEJ63-NEL62</f>
        <v>0</v>
      </c>
      <c r="NEM63" s="957">
        <f t="shared" ref="NEM63" si="9578">NEK63-NEM62</f>
        <v>0</v>
      </c>
      <c r="NEN63" s="957">
        <f t="shared" ref="NEN63" si="9579">NEL63-NEN62</f>
        <v>0</v>
      </c>
      <c r="NEO63" s="957">
        <f t="shared" ref="NEO63" si="9580">NEM63-NEO62</f>
        <v>0</v>
      </c>
      <c r="NEP63" s="957">
        <f t="shared" ref="NEP63" si="9581">NEN63-NEP62</f>
        <v>0</v>
      </c>
      <c r="NEQ63" s="957">
        <f t="shared" ref="NEQ63" si="9582">NEO63-NEQ62</f>
        <v>0</v>
      </c>
      <c r="NER63" s="957">
        <f t="shared" ref="NER63" si="9583">NEP63-NER62</f>
        <v>0</v>
      </c>
      <c r="NES63" s="957">
        <f t="shared" ref="NES63" si="9584">NEQ63-NES62</f>
        <v>0</v>
      </c>
      <c r="NET63" s="957">
        <f t="shared" ref="NET63" si="9585">NER63-NET62</f>
        <v>0</v>
      </c>
      <c r="NEU63" s="957">
        <f t="shared" ref="NEU63" si="9586">NES63-NEU62</f>
        <v>0</v>
      </c>
      <c r="NEV63" s="957">
        <f t="shared" ref="NEV63" si="9587">NET63-NEV62</f>
        <v>0</v>
      </c>
      <c r="NEW63" s="957">
        <f t="shared" ref="NEW63" si="9588">NEU63-NEW62</f>
        <v>0</v>
      </c>
      <c r="NEX63" s="957">
        <f t="shared" ref="NEX63" si="9589">NEV63-NEX62</f>
        <v>0</v>
      </c>
      <c r="NEY63" s="957">
        <f t="shared" ref="NEY63" si="9590">NEW63-NEY62</f>
        <v>0</v>
      </c>
      <c r="NEZ63" s="957">
        <f t="shared" ref="NEZ63" si="9591">NEX63-NEZ62</f>
        <v>0</v>
      </c>
      <c r="NFA63" s="957">
        <f t="shared" ref="NFA63" si="9592">NEY63-NFA62</f>
        <v>0</v>
      </c>
      <c r="NFB63" s="957">
        <f t="shared" ref="NFB63" si="9593">NEZ63-NFB62</f>
        <v>0</v>
      </c>
      <c r="NFC63" s="957">
        <f t="shared" ref="NFC63" si="9594">NFA63-NFC62</f>
        <v>0</v>
      </c>
      <c r="NFD63" s="957">
        <f t="shared" ref="NFD63" si="9595">NFB63-NFD62</f>
        <v>0</v>
      </c>
      <c r="NFE63" s="957">
        <f t="shared" ref="NFE63" si="9596">NFC63-NFE62</f>
        <v>0</v>
      </c>
      <c r="NFF63" s="957">
        <f t="shared" ref="NFF63" si="9597">NFD63-NFF62</f>
        <v>0</v>
      </c>
      <c r="NFG63" s="957">
        <f t="shared" ref="NFG63" si="9598">NFE63-NFG62</f>
        <v>0</v>
      </c>
      <c r="NFH63" s="957">
        <f t="shared" ref="NFH63" si="9599">NFF63-NFH62</f>
        <v>0</v>
      </c>
      <c r="NFI63" s="957">
        <f t="shared" ref="NFI63" si="9600">NFG63-NFI62</f>
        <v>0</v>
      </c>
      <c r="NFJ63" s="957">
        <f t="shared" ref="NFJ63" si="9601">NFH63-NFJ62</f>
        <v>0</v>
      </c>
      <c r="NFK63" s="957">
        <f t="shared" ref="NFK63" si="9602">NFI63-NFK62</f>
        <v>0</v>
      </c>
      <c r="NFL63" s="957">
        <f t="shared" ref="NFL63" si="9603">NFJ63-NFL62</f>
        <v>0</v>
      </c>
      <c r="NFM63" s="957">
        <f t="shared" ref="NFM63" si="9604">NFK63-NFM62</f>
        <v>0</v>
      </c>
      <c r="NFN63" s="957">
        <f t="shared" ref="NFN63" si="9605">NFL63-NFN62</f>
        <v>0</v>
      </c>
      <c r="NFO63" s="957">
        <f t="shared" ref="NFO63" si="9606">NFM63-NFO62</f>
        <v>0</v>
      </c>
      <c r="NFP63" s="957">
        <f t="shared" ref="NFP63" si="9607">NFN63-NFP62</f>
        <v>0</v>
      </c>
      <c r="NFQ63" s="957">
        <f t="shared" ref="NFQ63" si="9608">NFO63-NFQ62</f>
        <v>0</v>
      </c>
      <c r="NFR63" s="957">
        <f t="shared" ref="NFR63" si="9609">NFP63-NFR62</f>
        <v>0</v>
      </c>
      <c r="NFS63" s="957">
        <f t="shared" ref="NFS63" si="9610">NFQ63-NFS62</f>
        <v>0</v>
      </c>
      <c r="NFT63" s="957">
        <f t="shared" ref="NFT63" si="9611">NFR63-NFT62</f>
        <v>0</v>
      </c>
      <c r="NFU63" s="957">
        <f t="shared" ref="NFU63" si="9612">NFS63-NFU62</f>
        <v>0</v>
      </c>
      <c r="NFV63" s="957">
        <f t="shared" ref="NFV63" si="9613">NFT63-NFV62</f>
        <v>0</v>
      </c>
      <c r="NFW63" s="957">
        <f t="shared" ref="NFW63" si="9614">NFU63-NFW62</f>
        <v>0</v>
      </c>
      <c r="NFX63" s="957">
        <f t="shared" ref="NFX63" si="9615">NFV63-NFX62</f>
        <v>0</v>
      </c>
      <c r="NFY63" s="957">
        <f t="shared" ref="NFY63" si="9616">NFW63-NFY62</f>
        <v>0</v>
      </c>
      <c r="NFZ63" s="957">
        <f t="shared" ref="NFZ63" si="9617">NFX63-NFZ62</f>
        <v>0</v>
      </c>
      <c r="NGA63" s="957">
        <f t="shared" ref="NGA63" si="9618">NFY63-NGA62</f>
        <v>0</v>
      </c>
      <c r="NGB63" s="957">
        <f t="shared" ref="NGB63" si="9619">NFZ63-NGB62</f>
        <v>0</v>
      </c>
      <c r="NGC63" s="957">
        <f t="shared" ref="NGC63" si="9620">NGA63-NGC62</f>
        <v>0</v>
      </c>
      <c r="NGD63" s="957">
        <f t="shared" ref="NGD63" si="9621">NGB63-NGD62</f>
        <v>0</v>
      </c>
      <c r="NGE63" s="957">
        <f t="shared" ref="NGE63" si="9622">NGC63-NGE62</f>
        <v>0</v>
      </c>
      <c r="NGF63" s="957">
        <f t="shared" ref="NGF63" si="9623">NGD63-NGF62</f>
        <v>0</v>
      </c>
      <c r="NGG63" s="957">
        <f t="shared" ref="NGG63" si="9624">NGE63-NGG62</f>
        <v>0</v>
      </c>
      <c r="NGH63" s="957">
        <f t="shared" ref="NGH63" si="9625">NGF63-NGH62</f>
        <v>0</v>
      </c>
      <c r="NGI63" s="957">
        <f t="shared" ref="NGI63" si="9626">NGG63-NGI62</f>
        <v>0</v>
      </c>
      <c r="NGJ63" s="957">
        <f t="shared" ref="NGJ63" si="9627">NGH63-NGJ62</f>
        <v>0</v>
      </c>
      <c r="NGK63" s="957">
        <f t="shared" ref="NGK63" si="9628">NGI63-NGK62</f>
        <v>0</v>
      </c>
      <c r="NGL63" s="957">
        <f t="shared" ref="NGL63" si="9629">NGJ63-NGL62</f>
        <v>0</v>
      </c>
      <c r="NGM63" s="957">
        <f t="shared" ref="NGM63" si="9630">NGK63-NGM62</f>
        <v>0</v>
      </c>
      <c r="NGN63" s="957">
        <f t="shared" ref="NGN63" si="9631">NGL63-NGN62</f>
        <v>0</v>
      </c>
      <c r="NGO63" s="957">
        <f t="shared" ref="NGO63" si="9632">NGM63-NGO62</f>
        <v>0</v>
      </c>
      <c r="NGP63" s="957">
        <f t="shared" ref="NGP63" si="9633">NGN63-NGP62</f>
        <v>0</v>
      </c>
      <c r="NGQ63" s="957">
        <f t="shared" ref="NGQ63" si="9634">NGO63-NGQ62</f>
        <v>0</v>
      </c>
      <c r="NGR63" s="957">
        <f t="shared" ref="NGR63" si="9635">NGP63-NGR62</f>
        <v>0</v>
      </c>
      <c r="NGS63" s="957">
        <f t="shared" ref="NGS63" si="9636">NGQ63-NGS62</f>
        <v>0</v>
      </c>
      <c r="NGT63" s="957">
        <f t="shared" ref="NGT63" si="9637">NGR63-NGT62</f>
        <v>0</v>
      </c>
      <c r="NGU63" s="957">
        <f t="shared" ref="NGU63" si="9638">NGS63-NGU62</f>
        <v>0</v>
      </c>
      <c r="NGV63" s="957">
        <f t="shared" ref="NGV63" si="9639">NGT63-NGV62</f>
        <v>0</v>
      </c>
      <c r="NGW63" s="957">
        <f t="shared" ref="NGW63" si="9640">NGU63-NGW62</f>
        <v>0</v>
      </c>
      <c r="NGX63" s="957">
        <f t="shared" ref="NGX63" si="9641">NGV63-NGX62</f>
        <v>0</v>
      </c>
      <c r="NGY63" s="957">
        <f t="shared" ref="NGY63" si="9642">NGW63-NGY62</f>
        <v>0</v>
      </c>
      <c r="NGZ63" s="957">
        <f t="shared" ref="NGZ63" si="9643">NGX63-NGZ62</f>
        <v>0</v>
      </c>
      <c r="NHA63" s="957">
        <f t="shared" ref="NHA63" si="9644">NGY63-NHA62</f>
        <v>0</v>
      </c>
      <c r="NHB63" s="957">
        <f t="shared" ref="NHB63" si="9645">NGZ63-NHB62</f>
        <v>0</v>
      </c>
      <c r="NHC63" s="957">
        <f t="shared" ref="NHC63" si="9646">NHA63-NHC62</f>
        <v>0</v>
      </c>
      <c r="NHD63" s="957">
        <f t="shared" ref="NHD63" si="9647">NHB63-NHD62</f>
        <v>0</v>
      </c>
      <c r="NHE63" s="957">
        <f t="shared" ref="NHE63" si="9648">NHC63-NHE62</f>
        <v>0</v>
      </c>
      <c r="NHF63" s="957">
        <f t="shared" ref="NHF63" si="9649">NHD63-NHF62</f>
        <v>0</v>
      </c>
      <c r="NHG63" s="957">
        <f t="shared" ref="NHG63" si="9650">NHE63-NHG62</f>
        <v>0</v>
      </c>
      <c r="NHH63" s="957">
        <f t="shared" ref="NHH63" si="9651">NHF63-NHH62</f>
        <v>0</v>
      </c>
      <c r="NHI63" s="957">
        <f t="shared" ref="NHI63" si="9652">NHG63-NHI62</f>
        <v>0</v>
      </c>
      <c r="NHJ63" s="957">
        <f t="shared" ref="NHJ63" si="9653">NHH63-NHJ62</f>
        <v>0</v>
      </c>
      <c r="NHK63" s="957">
        <f t="shared" ref="NHK63" si="9654">NHI63-NHK62</f>
        <v>0</v>
      </c>
      <c r="NHL63" s="957">
        <f t="shared" ref="NHL63" si="9655">NHJ63-NHL62</f>
        <v>0</v>
      </c>
      <c r="NHM63" s="957">
        <f t="shared" ref="NHM63" si="9656">NHK63-NHM62</f>
        <v>0</v>
      </c>
      <c r="NHN63" s="957">
        <f t="shared" ref="NHN63" si="9657">NHL63-NHN62</f>
        <v>0</v>
      </c>
      <c r="NHO63" s="957">
        <f t="shared" ref="NHO63" si="9658">NHM63-NHO62</f>
        <v>0</v>
      </c>
      <c r="NHP63" s="957">
        <f t="shared" ref="NHP63" si="9659">NHN63-NHP62</f>
        <v>0</v>
      </c>
      <c r="NHQ63" s="957">
        <f t="shared" ref="NHQ63" si="9660">NHO63-NHQ62</f>
        <v>0</v>
      </c>
      <c r="NHR63" s="957">
        <f t="shared" ref="NHR63" si="9661">NHP63-NHR62</f>
        <v>0</v>
      </c>
      <c r="NHS63" s="957">
        <f t="shared" ref="NHS63" si="9662">NHQ63-NHS62</f>
        <v>0</v>
      </c>
      <c r="NHT63" s="957">
        <f t="shared" ref="NHT63" si="9663">NHR63-NHT62</f>
        <v>0</v>
      </c>
      <c r="NHU63" s="957">
        <f t="shared" ref="NHU63" si="9664">NHS63-NHU62</f>
        <v>0</v>
      </c>
      <c r="NHV63" s="957">
        <f t="shared" ref="NHV63" si="9665">NHT63-NHV62</f>
        <v>0</v>
      </c>
      <c r="NHW63" s="957">
        <f t="shared" ref="NHW63" si="9666">NHU63-NHW62</f>
        <v>0</v>
      </c>
      <c r="NHX63" s="957">
        <f t="shared" ref="NHX63" si="9667">NHV63-NHX62</f>
        <v>0</v>
      </c>
      <c r="NHY63" s="957">
        <f t="shared" ref="NHY63" si="9668">NHW63-NHY62</f>
        <v>0</v>
      </c>
      <c r="NHZ63" s="957">
        <f t="shared" ref="NHZ63" si="9669">NHX63-NHZ62</f>
        <v>0</v>
      </c>
      <c r="NIA63" s="957">
        <f t="shared" ref="NIA63" si="9670">NHY63-NIA62</f>
        <v>0</v>
      </c>
      <c r="NIB63" s="957">
        <f t="shared" ref="NIB63" si="9671">NHZ63-NIB62</f>
        <v>0</v>
      </c>
      <c r="NIC63" s="957">
        <f t="shared" ref="NIC63" si="9672">NIA63-NIC62</f>
        <v>0</v>
      </c>
      <c r="NID63" s="957">
        <f t="shared" ref="NID63" si="9673">NIB63-NID62</f>
        <v>0</v>
      </c>
      <c r="NIE63" s="957">
        <f t="shared" ref="NIE63" si="9674">NIC63-NIE62</f>
        <v>0</v>
      </c>
      <c r="NIF63" s="957">
        <f t="shared" ref="NIF63" si="9675">NID63-NIF62</f>
        <v>0</v>
      </c>
      <c r="NIG63" s="957">
        <f t="shared" ref="NIG63" si="9676">NIE63-NIG62</f>
        <v>0</v>
      </c>
      <c r="NIH63" s="957">
        <f t="shared" ref="NIH63" si="9677">NIF63-NIH62</f>
        <v>0</v>
      </c>
      <c r="NII63" s="957">
        <f t="shared" ref="NII63" si="9678">NIG63-NII62</f>
        <v>0</v>
      </c>
      <c r="NIJ63" s="957">
        <f t="shared" ref="NIJ63" si="9679">NIH63-NIJ62</f>
        <v>0</v>
      </c>
      <c r="NIK63" s="957">
        <f t="shared" ref="NIK63" si="9680">NII63-NIK62</f>
        <v>0</v>
      </c>
      <c r="NIL63" s="957">
        <f t="shared" ref="NIL63" si="9681">NIJ63-NIL62</f>
        <v>0</v>
      </c>
      <c r="NIM63" s="957">
        <f t="shared" ref="NIM63" si="9682">NIK63-NIM62</f>
        <v>0</v>
      </c>
      <c r="NIN63" s="957">
        <f t="shared" ref="NIN63" si="9683">NIL63-NIN62</f>
        <v>0</v>
      </c>
      <c r="NIO63" s="957">
        <f t="shared" ref="NIO63" si="9684">NIM63-NIO62</f>
        <v>0</v>
      </c>
      <c r="NIP63" s="957">
        <f t="shared" ref="NIP63" si="9685">NIN63-NIP62</f>
        <v>0</v>
      </c>
      <c r="NIQ63" s="957">
        <f t="shared" ref="NIQ63" si="9686">NIO63-NIQ62</f>
        <v>0</v>
      </c>
      <c r="NIR63" s="957">
        <f t="shared" ref="NIR63" si="9687">NIP63-NIR62</f>
        <v>0</v>
      </c>
      <c r="NIS63" s="957">
        <f t="shared" ref="NIS63" si="9688">NIQ63-NIS62</f>
        <v>0</v>
      </c>
      <c r="NIT63" s="957">
        <f t="shared" ref="NIT63" si="9689">NIR63-NIT62</f>
        <v>0</v>
      </c>
      <c r="NIU63" s="957">
        <f t="shared" ref="NIU63" si="9690">NIS63-NIU62</f>
        <v>0</v>
      </c>
      <c r="NIV63" s="957">
        <f t="shared" ref="NIV63" si="9691">NIT63-NIV62</f>
        <v>0</v>
      </c>
      <c r="NIW63" s="957">
        <f t="shared" ref="NIW63" si="9692">NIU63-NIW62</f>
        <v>0</v>
      </c>
      <c r="NIX63" s="957">
        <f t="shared" ref="NIX63" si="9693">NIV63-NIX62</f>
        <v>0</v>
      </c>
      <c r="NIY63" s="957">
        <f t="shared" ref="NIY63" si="9694">NIW63-NIY62</f>
        <v>0</v>
      </c>
      <c r="NIZ63" s="957">
        <f t="shared" ref="NIZ63" si="9695">NIX63-NIZ62</f>
        <v>0</v>
      </c>
      <c r="NJA63" s="957">
        <f t="shared" ref="NJA63" si="9696">NIY63-NJA62</f>
        <v>0</v>
      </c>
      <c r="NJB63" s="957">
        <f t="shared" ref="NJB63" si="9697">NIZ63-NJB62</f>
        <v>0</v>
      </c>
      <c r="NJC63" s="957">
        <f t="shared" ref="NJC63" si="9698">NJA63-NJC62</f>
        <v>0</v>
      </c>
      <c r="NJD63" s="957">
        <f t="shared" ref="NJD63" si="9699">NJB63-NJD62</f>
        <v>0</v>
      </c>
      <c r="NJE63" s="957">
        <f t="shared" ref="NJE63" si="9700">NJC63-NJE62</f>
        <v>0</v>
      </c>
      <c r="NJF63" s="957">
        <f t="shared" ref="NJF63" si="9701">NJD63-NJF62</f>
        <v>0</v>
      </c>
      <c r="NJG63" s="957">
        <f t="shared" ref="NJG63" si="9702">NJE63-NJG62</f>
        <v>0</v>
      </c>
      <c r="NJH63" s="957">
        <f t="shared" ref="NJH63" si="9703">NJF63-NJH62</f>
        <v>0</v>
      </c>
      <c r="NJI63" s="957">
        <f t="shared" ref="NJI63" si="9704">NJG63-NJI62</f>
        <v>0</v>
      </c>
      <c r="NJJ63" s="957">
        <f t="shared" ref="NJJ63" si="9705">NJH63-NJJ62</f>
        <v>0</v>
      </c>
      <c r="NJK63" s="957">
        <f t="shared" ref="NJK63" si="9706">NJI63-NJK62</f>
        <v>0</v>
      </c>
      <c r="NJL63" s="957">
        <f t="shared" ref="NJL63" si="9707">NJJ63-NJL62</f>
        <v>0</v>
      </c>
      <c r="NJM63" s="957">
        <f t="shared" ref="NJM63" si="9708">NJK63-NJM62</f>
        <v>0</v>
      </c>
      <c r="NJN63" s="957">
        <f t="shared" ref="NJN63" si="9709">NJL63-NJN62</f>
        <v>0</v>
      </c>
      <c r="NJO63" s="957">
        <f t="shared" ref="NJO63" si="9710">NJM63-NJO62</f>
        <v>0</v>
      </c>
      <c r="NJP63" s="957">
        <f t="shared" ref="NJP63" si="9711">NJN63-NJP62</f>
        <v>0</v>
      </c>
      <c r="NJQ63" s="957">
        <f t="shared" ref="NJQ63" si="9712">NJO63-NJQ62</f>
        <v>0</v>
      </c>
      <c r="NJR63" s="957">
        <f t="shared" ref="NJR63" si="9713">NJP63-NJR62</f>
        <v>0</v>
      </c>
      <c r="NJS63" s="957">
        <f t="shared" ref="NJS63" si="9714">NJQ63-NJS62</f>
        <v>0</v>
      </c>
      <c r="NJT63" s="957">
        <f t="shared" ref="NJT63" si="9715">NJR63-NJT62</f>
        <v>0</v>
      </c>
      <c r="NJU63" s="957">
        <f t="shared" ref="NJU63" si="9716">NJS63-NJU62</f>
        <v>0</v>
      </c>
      <c r="NJV63" s="957">
        <f t="shared" ref="NJV63" si="9717">NJT63-NJV62</f>
        <v>0</v>
      </c>
      <c r="NJW63" s="957">
        <f t="shared" ref="NJW63" si="9718">NJU63-NJW62</f>
        <v>0</v>
      </c>
      <c r="NJX63" s="957">
        <f t="shared" ref="NJX63" si="9719">NJV63-NJX62</f>
        <v>0</v>
      </c>
      <c r="NJY63" s="957">
        <f t="shared" ref="NJY63" si="9720">NJW63-NJY62</f>
        <v>0</v>
      </c>
      <c r="NJZ63" s="957">
        <f t="shared" ref="NJZ63" si="9721">NJX63-NJZ62</f>
        <v>0</v>
      </c>
      <c r="NKA63" s="957">
        <f t="shared" ref="NKA63" si="9722">NJY63-NKA62</f>
        <v>0</v>
      </c>
      <c r="NKB63" s="957">
        <f t="shared" ref="NKB63" si="9723">NJZ63-NKB62</f>
        <v>0</v>
      </c>
      <c r="NKC63" s="957">
        <f t="shared" ref="NKC63" si="9724">NKA63-NKC62</f>
        <v>0</v>
      </c>
      <c r="NKD63" s="957">
        <f t="shared" ref="NKD63" si="9725">NKB63-NKD62</f>
        <v>0</v>
      </c>
      <c r="NKE63" s="957">
        <f t="shared" ref="NKE63" si="9726">NKC63-NKE62</f>
        <v>0</v>
      </c>
      <c r="NKF63" s="957">
        <f t="shared" ref="NKF63" si="9727">NKD63-NKF62</f>
        <v>0</v>
      </c>
      <c r="NKG63" s="957">
        <f t="shared" ref="NKG63" si="9728">NKE63-NKG62</f>
        <v>0</v>
      </c>
      <c r="NKH63" s="957">
        <f t="shared" ref="NKH63" si="9729">NKF63-NKH62</f>
        <v>0</v>
      </c>
      <c r="NKI63" s="957">
        <f t="shared" ref="NKI63" si="9730">NKG63-NKI62</f>
        <v>0</v>
      </c>
      <c r="NKJ63" s="957">
        <f t="shared" ref="NKJ63" si="9731">NKH63-NKJ62</f>
        <v>0</v>
      </c>
      <c r="NKK63" s="957">
        <f t="shared" ref="NKK63" si="9732">NKI63-NKK62</f>
        <v>0</v>
      </c>
      <c r="NKL63" s="957">
        <f t="shared" ref="NKL63" si="9733">NKJ63-NKL62</f>
        <v>0</v>
      </c>
      <c r="NKM63" s="957">
        <f t="shared" ref="NKM63" si="9734">NKK63-NKM62</f>
        <v>0</v>
      </c>
      <c r="NKN63" s="957">
        <f t="shared" ref="NKN63" si="9735">NKL63-NKN62</f>
        <v>0</v>
      </c>
      <c r="NKO63" s="957">
        <f t="shared" ref="NKO63" si="9736">NKM63-NKO62</f>
        <v>0</v>
      </c>
      <c r="NKP63" s="957">
        <f t="shared" ref="NKP63" si="9737">NKN63-NKP62</f>
        <v>0</v>
      </c>
      <c r="NKQ63" s="957">
        <f t="shared" ref="NKQ63" si="9738">NKO63-NKQ62</f>
        <v>0</v>
      </c>
      <c r="NKR63" s="957">
        <f t="shared" ref="NKR63" si="9739">NKP63-NKR62</f>
        <v>0</v>
      </c>
      <c r="NKS63" s="957">
        <f t="shared" ref="NKS63" si="9740">NKQ63-NKS62</f>
        <v>0</v>
      </c>
      <c r="NKT63" s="957">
        <f t="shared" ref="NKT63" si="9741">NKR63-NKT62</f>
        <v>0</v>
      </c>
      <c r="NKU63" s="957">
        <f t="shared" ref="NKU63" si="9742">NKS63-NKU62</f>
        <v>0</v>
      </c>
      <c r="NKV63" s="957">
        <f t="shared" ref="NKV63" si="9743">NKT63-NKV62</f>
        <v>0</v>
      </c>
      <c r="NKW63" s="957">
        <f t="shared" ref="NKW63" si="9744">NKU63-NKW62</f>
        <v>0</v>
      </c>
      <c r="NKX63" s="957">
        <f t="shared" ref="NKX63" si="9745">NKV63-NKX62</f>
        <v>0</v>
      </c>
      <c r="NKY63" s="957">
        <f t="shared" ref="NKY63" si="9746">NKW63-NKY62</f>
        <v>0</v>
      </c>
      <c r="NKZ63" s="957">
        <f t="shared" ref="NKZ63" si="9747">NKX63-NKZ62</f>
        <v>0</v>
      </c>
      <c r="NLA63" s="957">
        <f t="shared" ref="NLA63" si="9748">NKY63-NLA62</f>
        <v>0</v>
      </c>
      <c r="NLB63" s="957">
        <f t="shared" ref="NLB63" si="9749">NKZ63-NLB62</f>
        <v>0</v>
      </c>
      <c r="NLC63" s="957">
        <f t="shared" ref="NLC63" si="9750">NLA63-NLC62</f>
        <v>0</v>
      </c>
      <c r="NLD63" s="957">
        <f t="shared" ref="NLD63" si="9751">NLB63-NLD62</f>
        <v>0</v>
      </c>
      <c r="NLE63" s="957">
        <f t="shared" ref="NLE63" si="9752">NLC63-NLE62</f>
        <v>0</v>
      </c>
      <c r="NLF63" s="957">
        <f t="shared" ref="NLF63" si="9753">NLD63-NLF62</f>
        <v>0</v>
      </c>
      <c r="NLG63" s="957">
        <f t="shared" ref="NLG63" si="9754">NLE63-NLG62</f>
        <v>0</v>
      </c>
      <c r="NLH63" s="957">
        <f t="shared" ref="NLH63" si="9755">NLF63-NLH62</f>
        <v>0</v>
      </c>
      <c r="NLI63" s="957">
        <f t="shared" ref="NLI63" si="9756">NLG63-NLI62</f>
        <v>0</v>
      </c>
      <c r="NLJ63" s="957">
        <f t="shared" ref="NLJ63" si="9757">NLH63-NLJ62</f>
        <v>0</v>
      </c>
      <c r="NLK63" s="957">
        <f t="shared" ref="NLK63" si="9758">NLI63-NLK62</f>
        <v>0</v>
      </c>
      <c r="NLL63" s="957">
        <f t="shared" ref="NLL63" si="9759">NLJ63-NLL62</f>
        <v>0</v>
      </c>
      <c r="NLM63" s="957">
        <f t="shared" ref="NLM63" si="9760">NLK63-NLM62</f>
        <v>0</v>
      </c>
      <c r="NLN63" s="957">
        <f t="shared" ref="NLN63" si="9761">NLL63-NLN62</f>
        <v>0</v>
      </c>
      <c r="NLO63" s="957">
        <f t="shared" ref="NLO63" si="9762">NLM63-NLO62</f>
        <v>0</v>
      </c>
      <c r="NLP63" s="957">
        <f t="shared" ref="NLP63" si="9763">NLN63-NLP62</f>
        <v>0</v>
      </c>
      <c r="NLQ63" s="957">
        <f t="shared" ref="NLQ63" si="9764">NLO63-NLQ62</f>
        <v>0</v>
      </c>
      <c r="NLR63" s="957">
        <f t="shared" ref="NLR63" si="9765">NLP63-NLR62</f>
        <v>0</v>
      </c>
      <c r="NLS63" s="957">
        <f t="shared" ref="NLS63" si="9766">NLQ63-NLS62</f>
        <v>0</v>
      </c>
      <c r="NLT63" s="957">
        <f t="shared" ref="NLT63" si="9767">NLR63-NLT62</f>
        <v>0</v>
      </c>
      <c r="NLU63" s="957">
        <f t="shared" ref="NLU63" si="9768">NLS63-NLU62</f>
        <v>0</v>
      </c>
      <c r="NLV63" s="957">
        <f t="shared" ref="NLV63" si="9769">NLT63-NLV62</f>
        <v>0</v>
      </c>
      <c r="NLW63" s="957">
        <f t="shared" ref="NLW63" si="9770">NLU63-NLW62</f>
        <v>0</v>
      </c>
      <c r="NLX63" s="957">
        <f t="shared" ref="NLX63" si="9771">NLV63-NLX62</f>
        <v>0</v>
      </c>
      <c r="NLY63" s="957">
        <f t="shared" ref="NLY63" si="9772">NLW63-NLY62</f>
        <v>0</v>
      </c>
      <c r="NLZ63" s="957">
        <f t="shared" ref="NLZ63" si="9773">NLX63-NLZ62</f>
        <v>0</v>
      </c>
      <c r="NMA63" s="957">
        <f t="shared" ref="NMA63" si="9774">NLY63-NMA62</f>
        <v>0</v>
      </c>
      <c r="NMB63" s="957">
        <f t="shared" ref="NMB63" si="9775">NLZ63-NMB62</f>
        <v>0</v>
      </c>
      <c r="NMC63" s="957">
        <f t="shared" ref="NMC63" si="9776">NMA63-NMC62</f>
        <v>0</v>
      </c>
      <c r="NMD63" s="957">
        <f t="shared" ref="NMD63" si="9777">NMB63-NMD62</f>
        <v>0</v>
      </c>
      <c r="NME63" s="957">
        <f t="shared" ref="NME63" si="9778">NMC63-NME62</f>
        <v>0</v>
      </c>
      <c r="NMF63" s="957">
        <f t="shared" ref="NMF63" si="9779">NMD63-NMF62</f>
        <v>0</v>
      </c>
      <c r="NMG63" s="957">
        <f t="shared" ref="NMG63" si="9780">NME63-NMG62</f>
        <v>0</v>
      </c>
      <c r="NMH63" s="957">
        <f t="shared" ref="NMH63" si="9781">NMF63-NMH62</f>
        <v>0</v>
      </c>
      <c r="NMI63" s="957">
        <f t="shared" ref="NMI63" si="9782">NMG63-NMI62</f>
        <v>0</v>
      </c>
      <c r="NMJ63" s="957">
        <f t="shared" ref="NMJ63" si="9783">NMH63-NMJ62</f>
        <v>0</v>
      </c>
      <c r="NMK63" s="957">
        <f t="shared" ref="NMK63" si="9784">NMI63-NMK62</f>
        <v>0</v>
      </c>
      <c r="NML63" s="957">
        <f t="shared" ref="NML63" si="9785">NMJ63-NML62</f>
        <v>0</v>
      </c>
      <c r="NMM63" s="957">
        <f t="shared" ref="NMM63" si="9786">NMK63-NMM62</f>
        <v>0</v>
      </c>
      <c r="NMN63" s="957">
        <f t="shared" ref="NMN63" si="9787">NML63-NMN62</f>
        <v>0</v>
      </c>
      <c r="NMO63" s="957">
        <f t="shared" ref="NMO63" si="9788">NMM63-NMO62</f>
        <v>0</v>
      </c>
      <c r="NMP63" s="957">
        <f t="shared" ref="NMP63" si="9789">NMN63-NMP62</f>
        <v>0</v>
      </c>
      <c r="NMQ63" s="957">
        <f t="shared" ref="NMQ63" si="9790">NMO63-NMQ62</f>
        <v>0</v>
      </c>
      <c r="NMR63" s="957">
        <f t="shared" ref="NMR63" si="9791">NMP63-NMR62</f>
        <v>0</v>
      </c>
      <c r="NMS63" s="957">
        <f t="shared" ref="NMS63" si="9792">NMQ63-NMS62</f>
        <v>0</v>
      </c>
      <c r="NMT63" s="957">
        <f t="shared" ref="NMT63" si="9793">NMR63-NMT62</f>
        <v>0</v>
      </c>
      <c r="NMU63" s="957">
        <f t="shared" ref="NMU63" si="9794">NMS63-NMU62</f>
        <v>0</v>
      </c>
      <c r="NMV63" s="957">
        <f t="shared" ref="NMV63" si="9795">NMT63-NMV62</f>
        <v>0</v>
      </c>
      <c r="NMW63" s="957">
        <f t="shared" ref="NMW63" si="9796">NMU63-NMW62</f>
        <v>0</v>
      </c>
      <c r="NMX63" s="957">
        <f t="shared" ref="NMX63" si="9797">NMV63-NMX62</f>
        <v>0</v>
      </c>
      <c r="NMY63" s="957">
        <f t="shared" ref="NMY63" si="9798">NMW63-NMY62</f>
        <v>0</v>
      </c>
      <c r="NMZ63" s="957">
        <f t="shared" ref="NMZ63" si="9799">NMX63-NMZ62</f>
        <v>0</v>
      </c>
      <c r="NNA63" s="957">
        <f t="shared" ref="NNA63" si="9800">NMY63-NNA62</f>
        <v>0</v>
      </c>
      <c r="NNB63" s="957">
        <f t="shared" ref="NNB63" si="9801">NMZ63-NNB62</f>
        <v>0</v>
      </c>
      <c r="NNC63" s="957">
        <f t="shared" ref="NNC63" si="9802">NNA63-NNC62</f>
        <v>0</v>
      </c>
      <c r="NND63" s="957">
        <f t="shared" ref="NND63" si="9803">NNB63-NND62</f>
        <v>0</v>
      </c>
      <c r="NNE63" s="957">
        <f t="shared" ref="NNE63" si="9804">NNC63-NNE62</f>
        <v>0</v>
      </c>
      <c r="NNF63" s="957">
        <f t="shared" ref="NNF63" si="9805">NND63-NNF62</f>
        <v>0</v>
      </c>
      <c r="NNG63" s="957">
        <f t="shared" ref="NNG63" si="9806">NNE63-NNG62</f>
        <v>0</v>
      </c>
      <c r="NNH63" s="957">
        <f t="shared" ref="NNH63" si="9807">NNF63-NNH62</f>
        <v>0</v>
      </c>
      <c r="NNI63" s="957">
        <f t="shared" ref="NNI63" si="9808">NNG63-NNI62</f>
        <v>0</v>
      </c>
      <c r="NNJ63" s="957">
        <f t="shared" ref="NNJ63" si="9809">NNH63-NNJ62</f>
        <v>0</v>
      </c>
      <c r="NNK63" s="957">
        <f t="shared" ref="NNK63" si="9810">NNI63-NNK62</f>
        <v>0</v>
      </c>
      <c r="NNL63" s="957">
        <f t="shared" ref="NNL63" si="9811">NNJ63-NNL62</f>
        <v>0</v>
      </c>
      <c r="NNM63" s="957">
        <f t="shared" ref="NNM63" si="9812">NNK63-NNM62</f>
        <v>0</v>
      </c>
      <c r="NNN63" s="957">
        <f t="shared" ref="NNN63" si="9813">NNL63-NNN62</f>
        <v>0</v>
      </c>
      <c r="NNO63" s="957">
        <f t="shared" ref="NNO63" si="9814">NNM63-NNO62</f>
        <v>0</v>
      </c>
      <c r="NNP63" s="957">
        <f t="shared" ref="NNP63" si="9815">NNN63-NNP62</f>
        <v>0</v>
      </c>
      <c r="NNQ63" s="957">
        <f t="shared" ref="NNQ63" si="9816">NNO63-NNQ62</f>
        <v>0</v>
      </c>
      <c r="NNR63" s="957">
        <f t="shared" ref="NNR63" si="9817">NNP63-NNR62</f>
        <v>0</v>
      </c>
      <c r="NNS63" s="957">
        <f t="shared" ref="NNS63" si="9818">NNQ63-NNS62</f>
        <v>0</v>
      </c>
      <c r="NNT63" s="957">
        <f t="shared" ref="NNT63" si="9819">NNR63-NNT62</f>
        <v>0</v>
      </c>
      <c r="NNU63" s="957">
        <f t="shared" ref="NNU63" si="9820">NNS63-NNU62</f>
        <v>0</v>
      </c>
      <c r="NNV63" s="957">
        <f t="shared" ref="NNV63" si="9821">NNT63-NNV62</f>
        <v>0</v>
      </c>
      <c r="NNW63" s="957">
        <f t="shared" ref="NNW63" si="9822">NNU63-NNW62</f>
        <v>0</v>
      </c>
      <c r="NNX63" s="957">
        <f t="shared" ref="NNX63" si="9823">NNV63-NNX62</f>
        <v>0</v>
      </c>
      <c r="NNY63" s="957">
        <f t="shared" ref="NNY63" si="9824">NNW63-NNY62</f>
        <v>0</v>
      </c>
      <c r="NNZ63" s="957">
        <f t="shared" ref="NNZ63" si="9825">NNX63-NNZ62</f>
        <v>0</v>
      </c>
      <c r="NOA63" s="957">
        <f t="shared" ref="NOA63" si="9826">NNY63-NOA62</f>
        <v>0</v>
      </c>
      <c r="NOB63" s="957">
        <f t="shared" ref="NOB63" si="9827">NNZ63-NOB62</f>
        <v>0</v>
      </c>
      <c r="NOC63" s="957">
        <f t="shared" ref="NOC63" si="9828">NOA63-NOC62</f>
        <v>0</v>
      </c>
      <c r="NOD63" s="957">
        <f t="shared" ref="NOD63" si="9829">NOB63-NOD62</f>
        <v>0</v>
      </c>
      <c r="NOE63" s="957">
        <f t="shared" ref="NOE63" si="9830">NOC63-NOE62</f>
        <v>0</v>
      </c>
      <c r="NOF63" s="957">
        <f t="shared" ref="NOF63" si="9831">NOD63-NOF62</f>
        <v>0</v>
      </c>
      <c r="NOG63" s="957">
        <f t="shared" ref="NOG63" si="9832">NOE63-NOG62</f>
        <v>0</v>
      </c>
      <c r="NOH63" s="957">
        <f t="shared" ref="NOH63" si="9833">NOF63-NOH62</f>
        <v>0</v>
      </c>
      <c r="NOI63" s="957">
        <f t="shared" ref="NOI63" si="9834">NOG63-NOI62</f>
        <v>0</v>
      </c>
      <c r="NOJ63" s="957">
        <f t="shared" ref="NOJ63" si="9835">NOH63-NOJ62</f>
        <v>0</v>
      </c>
      <c r="NOK63" s="957">
        <f t="shared" ref="NOK63" si="9836">NOI63-NOK62</f>
        <v>0</v>
      </c>
      <c r="NOL63" s="957">
        <f t="shared" ref="NOL63" si="9837">NOJ63-NOL62</f>
        <v>0</v>
      </c>
      <c r="NOM63" s="957">
        <f t="shared" ref="NOM63" si="9838">NOK63-NOM62</f>
        <v>0</v>
      </c>
      <c r="NON63" s="957">
        <f t="shared" ref="NON63" si="9839">NOL63-NON62</f>
        <v>0</v>
      </c>
      <c r="NOO63" s="957">
        <f t="shared" ref="NOO63" si="9840">NOM63-NOO62</f>
        <v>0</v>
      </c>
      <c r="NOP63" s="957">
        <f t="shared" ref="NOP63" si="9841">NON63-NOP62</f>
        <v>0</v>
      </c>
      <c r="NOQ63" s="957">
        <f t="shared" ref="NOQ63" si="9842">NOO63-NOQ62</f>
        <v>0</v>
      </c>
      <c r="NOR63" s="957">
        <f t="shared" ref="NOR63" si="9843">NOP63-NOR62</f>
        <v>0</v>
      </c>
      <c r="NOS63" s="957">
        <f t="shared" ref="NOS63" si="9844">NOQ63-NOS62</f>
        <v>0</v>
      </c>
      <c r="NOT63" s="957">
        <f t="shared" ref="NOT63" si="9845">NOR63-NOT62</f>
        <v>0</v>
      </c>
      <c r="NOU63" s="957">
        <f t="shared" ref="NOU63" si="9846">NOS63-NOU62</f>
        <v>0</v>
      </c>
      <c r="NOV63" s="957">
        <f t="shared" ref="NOV63" si="9847">NOT63-NOV62</f>
        <v>0</v>
      </c>
      <c r="NOW63" s="957">
        <f t="shared" ref="NOW63" si="9848">NOU63-NOW62</f>
        <v>0</v>
      </c>
      <c r="NOX63" s="957">
        <f t="shared" ref="NOX63" si="9849">NOV63-NOX62</f>
        <v>0</v>
      </c>
      <c r="NOY63" s="957">
        <f t="shared" ref="NOY63" si="9850">NOW63-NOY62</f>
        <v>0</v>
      </c>
      <c r="NOZ63" s="957">
        <f t="shared" ref="NOZ63" si="9851">NOX63-NOZ62</f>
        <v>0</v>
      </c>
      <c r="NPA63" s="957">
        <f t="shared" ref="NPA63" si="9852">NOY63-NPA62</f>
        <v>0</v>
      </c>
      <c r="NPB63" s="957">
        <f t="shared" ref="NPB63" si="9853">NOZ63-NPB62</f>
        <v>0</v>
      </c>
      <c r="NPC63" s="957">
        <f t="shared" ref="NPC63" si="9854">NPA63-NPC62</f>
        <v>0</v>
      </c>
      <c r="NPD63" s="957">
        <f t="shared" ref="NPD63" si="9855">NPB63-NPD62</f>
        <v>0</v>
      </c>
      <c r="NPE63" s="957">
        <f t="shared" ref="NPE63" si="9856">NPC63-NPE62</f>
        <v>0</v>
      </c>
      <c r="NPF63" s="957">
        <f t="shared" ref="NPF63" si="9857">NPD63-NPF62</f>
        <v>0</v>
      </c>
      <c r="NPG63" s="957">
        <f t="shared" ref="NPG63" si="9858">NPE63-NPG62</f>
        <v>0</v>
      </c>
      <c r="NPH63" s="957">
        <f t="shared" ref="NPH63" si="9859">NPF63-NPH62</f>
        <v>0</v>
      </c>
      <c r="NPI63" s="957">
        <f t="shared" ref="NPI63" si="9860">NPG63-NPI62</f>
        <v>0</v>
      </c>
      <c r="NPJ63" s="957">
        <f t="shared" ref="NPJ63" si="9861">NPH63-NPJ62</f>
        <v>0</v>
      </c>
      <c r="NPK63" s="957">
        <f t="shared" ref="NPK63" si="9862">NPI63-NPK62</f>
        <v>0</v>
      </c>
      <c r="NPL63" s="957">
        <f t="shared" ref="NPL63" si="9863">NPJ63-NPL62</f>
        <v>0</v>
      </c>
      <c r="NPM63" s="957">
        <f t="shared" ref="NPM63" si="9864">NPK63-NPM62</f>
        <v>0</v>
      </c>
      <c r="NPN63" s="957">
        <f t="shared" ref="NPN63" si="9865">NPL63-NPN62</f>
        <v>0</v>
      </c>
      <c r="NPO63" s="957">
        <f t="shared" ref="NPO63" si="9866">NPM63-NPO62</f>
        <v>0</v>
      </c>
      <c r="NPP63" s="957">
        <f t="shared" ref="NPP63" si="9867">NPN63-NPP62</f>
        <v>0</v>
      </c>
      <c r="NPQ63" s="957">
        <f t="shared" ref="NPQ63" si="9868">NPO63-NPQ62</f>
        <v>0</v>
      </c>
      <c r="NPR63" s="957">
        <f t="shared" ref="NPR63" si="9869">NPP63-NPR62</f>
        <v>0</v>
      </c>
      <c r="NPS63" s="957">
        <f t="shared" ref="NPS63" si="9870">NPQ63-NPS62</f>
        <v>0</v>
      </c>
      <c r="NPT63" s="957">
        <f t="shared" ref="NPT63" si="9871">NPR63-NPT62</f>
        <v>0</v>
      </c>
      <c r="NPU63" s="957">
        <f t="shared" ref="NPU63" si="9872">NPS63-NPU62</f>
        <v>0</v>
      </c>
      <c r="NPV63" s="957">
        <f t="shared" ref="NPV63" si="9873">NPT63-NPV62</f>
        <v>0</v>
      </c>
      <c r="NPW63" s="957">
        <f t="shared" ref="NPW63" si="9874">NPU63-NPW62</f>
        <v>0</v>
      </c>
      <c r="NPX63" s="957">
        <f t="shared" ref="NPX63" si="9875">NPV63-NPX62</f>
        <v>0</v>
      </c>
      <c r="NPY63" s="957">
        <f t="shared" ref="NPY63" si="9876">NPW63-NPY62</f>
        <v>0</v>
      </c>
      <c r="NPZ63" s="957">
        <f t="shared" ref="NPZ63" si="9877">NPX63-NPZ62</f>
        <v>0</v>
      </c>
      <c r="NQA63" s="957">
        <f t="shared" ref="NQA63" si="9878">NPY63-NQA62</f>
        <v>0</v>
      </c>
      <c r="NQB63" s="957">
        <f t="shared" ref="NQB63" si="9879">NPZ63-NQB62</f>
        <v>0</v>
      </c>
      <c r="NQC63" s="957">
        <f t="shared" ref="NQC63" si="9880">NQA63-NQC62</f>
        <v>0</v>
      </c>
      <c r="NQD63" s="957">
        <f t="shared" ref="NQD63" si="9881">NQB63-NQD62</f>
        <v>0</v>
      </c>
      <c r="NQE63" s="957">
        <f t="shared" ref="NQE63" si="9882">NQC63-NQE62</f>
        <v>0</v>
      </c>
      <c r="NQF63" s="957">
        <f t="shared" ref="NQF63" si="9883">NQD63-NQF62</f>
        <v>0</v>
      </c>
      <c r="NQG63" s="957">
        <f t="shared" ref="NQG63" si="9884">NQE63-NQG62</f>
        <v>0</v>
      </c>
      <c r="NQH63" s="957">
        <f t="shared" ref="NQH63" si="9885">NQF63-NQH62</f>
        <v>0</v>
      </c>
      <c r="NQI63" s="957">
        <f t="shared" ref="NQI63" si="9886">NQG63-NQI62</f>
        <v>0</v>
      </c>
      <c r="NQJ63" s="957">
        <f t="shared" ref="NQJ63" si="9887">NQH63-NQJ62</f>
        <v>0</v>
      </c>
      <c r="NQK63" s="957">
        <f t="shared" ref="NQK63" si="9888">NQI63-NQK62</f>
        <v>0</v>
      </c>
      <c r="NQL63" s="957">
        <f t="shared" ref="NQL63" si="9889">NQJ63-NQL62</f>
        <v>0</v>
      </c>
      <c r="NQM63" s="957">
        <f t="shared" ref="NQM63" si="9890">NQK63-NQM62</f>
        <v>0</v>
      </c>
      <c r="NQN63" s="957">
        <f t="shared" ref="NQN63" si="9891">NQL63-NQN62</f>
        <v>0</v>
      </c>
      <c r="NQO63" s="957">
        <f t="shared" ref="NQO63" si="9892">NQM63-NQO62</f>
        <v>0</v>
      </c>
      <c r="NQP63" s="957">
        <f t="shared" ref="NQP63" si="9893">NQN63-NQP62</f>
        <v>0</v>
      </c>
      <c r="NQQ63" s="957">
        <f t="shared" ref="NQQ63" si="9894">NQO63-NQQ62</f>
        <v>0</v>
      </c>
      <c r="NQR63" s="957">
        <f t="shared" ref="NQR63" si="9895">NQP63-NQR62</f>
        <v>0</v>
      </c>
      <c r="NQS63" s="957">
        <f t="shared" ref="NQS63" si="9896">NQQ63-NQS62</f>
        <v>0</v>
      </c>
      <c r="NQT63" s="957">
        <f t="shared" ref="NQT63" si="9897">NQR63-NQT62</f>
        <v>0</v>
      </c>
      <c r="NQU63" s="957">
        <f t="shared" ref="NQU63" si="9898">NQS63-NQU62</f>
        <v>0</v>
      </c>
      <c r="NQV63" s="957">
        <f t="shared" ref="NQV63" si="9899">NQT63-NQV62</f>
        <v>0</v>
      </c>
      <c r="NQW63" s="957">
        <f t="shared" ref="NQW63" si="9900">NQU63-NQW62</f>
        <v>0</v>
      </c>
      <c r="NQX63" s="957">
        <f t="shared" ref="NQX63" si="9901">NQV63-NQX62</f>
        <v>0</v>
      </c>
      <c r="NQY63" s="957">
        <f t="shared" ref="NQY63" si="9902">NQW63-NQY62</f>
        <v>0</v>
      </c>
      <c r="NQZ63" s="957">
        <f t="shared" ref="NQZ63" si="9903">NQX63-NQZ62</f>
        <v>0</v>
      </c>
      <c r="NRA63" s="957">
        <f t="shared" ref="NRA63" si="9904">NQY63-NRA62</f>
        <v>0</v>
      </c>
      <c r="NRB63" s="957">
        <f t="shared" ref="NRB63" si="9905">NQZ63-NRB62</f>
        <v>0</v>
      </c>
      <c r="NRC63" s="957">
        <f t="shared" ref="NRC63" si="9906">NRA63-NRC62</f>
        <v>0</v>
      </c>
      <c r="NRD63" s="957">
        <f t="shared" ref="NRD63" si="9907">NRB63-NRD62</f>
        <v>0</v>
      </c>
      <c r="NRE63" s="957">
        <f t="shared" ref="NRE63" si="9908">NRC63-NRE62</f>
        <v>0</v>
      </c>
      <c r="NRF63" s="957">
        <f t="shared" ref="NRF63" si="9909">NRD63-NRF62</f>
        <v>0</v>
      </c>
      <c r="NRG63" s="957">
        <f t="shared" ref="NRG63" si="9910">NRE63-NRG62</f>
        <v>0</v>
      </c>
      <c r="NRH63" s="957">
        <f t="shared" ref="NRH63" si="9911">NRF63-NRH62</f>
        <v>0</v>
      </c>
      <c r="NRI63" s="957">
        <f t="shared" ref="NRI63" si="9912">NRG63-NRI62</f>
        <v>0</v>
      </c>
      <c r="NRJ63" s="957">
        <f t="shared" ref="NRJ63" si="9913">NRH63-NRJ62</f>
        <v>0</v>
      </c>
      <c r="NRK63" s="957">
        <f t="shared" ref="NRK63" si="9914">NRI63-NRK62</f>
        <v>0</v>
      </c>
      <c r="NRL63" s="957">
        <f t="shared" ref="NRL63" si="9915">NRJ63-NRL62</f>
        <v>0</v>
      </c>
      <c r="NRM63" s="957">
        <f t="shared" ref="NRM63" si="9916">NRK63-NRM62</f>
        <v>0</v>
      </c>
      <c r="NRN63" s="957">
        <f t="shared" ref="NRN63" si="9917">NRL63-NRN62</f>
        <v>0</v>
      </c>
      <c r="NRO63" s="957">
        <f t="shared" ref="NRO63" si="9918">NRM63-NRO62</f>
        <v>0</v>
      </c>
      <c r="NRP63" s="957">
        <f t="shared" ref="NRP63" si="9919">NRN63-NRP62</f>
        <v>0</v>
      </c>
      <c r="NRQ63" s="957">
        <f t="shared" ref="NRQ63" si="9920">NRO63-NRQ62</f>
        <v>0</v>
      </c>
      <c r="NRR63" s="957">
        <f t="shared" ref="NRR63" si="9921">NRP63-NRR62</f>
        <v>0</v>
      </c>
      <c r="NRS63" s="957">
        <f t="shared" ref="NRS63" si="9922">NRQ63-NRS62</f>
        <v>0</v>
      </c>
      <c r="NRT63" s="957">
        <f t="shared" ref="NRT63" si="9923">NRR63-NRT62</f>
        <v>0</v>
      </c>
      <c r="NRU63" s="957">
        <f t="shared" ref="NRU63" si="9924">NRS63-NRU62</f>
        <v>0</v>
      </c>
      <c r="NRV63" s="957">
        <f t="shared" ref="NRV63" si="9925">NRT63-NRV62</f>
        <v>0</v>
      </c>
      <c r="NRW63" s="957">
        <f t="shared" ref="NRW63" si="9926">NRU63-NRW62</f>
        <v>0</v>
      </c>
      <c r="NRX63" s="957">
        <f t="shared" ref="NRX63" si="9927">NRV63-NRX62</f>
        <v>0</v>
      </c>
      <c r="NRY63" s="957">
        <f t="shared" ref="NRY63" si="9928">NRW63-NRY62</f>
        <v>0</v>
      </c>
      <c r="NRZ63" s="957">
        <f t="shared" ref="NRZ63" si="9929">NRX63-NRZ62</f>
        <v>0</v>
      </c>
      <c r="NSA63" s="957">
        <f t="shared" ref="NSA63" si="9930">NRY63-NSA62</f>
        <v>0</v>
      </c>
      <c r="NSB63" s="957">
        <f t="shared" ref="NSB63" si="9931">NRZ63-NSB62</f>
        <v>0</v>
      </c>
      <c r="NSC63" s="957">
        <f t="shared" ref="NSC63" si="9932">NSA63-NSC62</f>
        <v>0</v>
      </c>
      <c r="NSD63" s="957">
        <f t="shared" ref="NSD63" si="9933">NSB63-NSD62</f>
        <v>0</v>
      </c>
      <c r="NSE63" s="957">
        <f t="shared" ref="NSE63" si="9934">NSC63-NSE62</f>
        <v>0</v>
      </c>
      <c r="NSF63" s="957">
        <f t="shared" ref="NSF63" si="9935">NSD63-NSF62</f>
        <v>0</v>
      </c>
      <c r="NSG63" s="957">
        <f t="shared" ref="NSG63" si="9936">NSE63-NSG62</f>
        <v>0</v>
      </c>
      <c r="NSH63" s="957">
        <f t="shared" ref="NSH63" si="9937">NSF63-NSH62</f>
        <v>0</v>
      </c>
      <c r="NSI63" s="957">
        <f t="shared" ref="NSI63" si="9938">NSG63-NSI62</f>
        <v>0</v>
      </c>
      <c r="NSJ63" s="957">
        <f t="shared" ref="NSJ63" si="9939">NSH63-NSJ62</f>
        <v>0</v>
      </c>
      <c r="NSK63" s="957">
        <f t="shared" ref="NSK63" si="9940">NSI63-NSK62</f>
        <v>0</v>
      </c>
      <c r="NSL63" s="957">
        <f t="shared" ref="NSL63" si="9941">NSJ63-NSL62</f>
        <v>0</v>
      </c>
      <c r="NSM63" s="957">
        <f t="shared" ref="NSM63" si="9942">NSK63-NSM62</f>
        <v>0</v>
      </c>
      <c r="NSN63" s="957">
        <f t="shared" ref="NSN63" si="9943">NSL63-NSN62</f>
        <v>0</v>
      </c>
      <c r="NSO63" s="957">
        <f t="shared" ref="NSO63" si="9944">NSM63-NSO62</f>
        <v>0</v>
      </c>
      <c r="NSP63" s="957">
        <f t="shared" ref="NSP63" si="9945">NSN63-NSP62</f>
        <v>0</v>
      </c>
      <c r="NSQ63" s="957">
        <f t="shared" ref="NSQ63" si="9946">NSO63-NSQ62</f>
        <v>0</v>
      </c>
      <c r="NSR63" s="957">
        <f t="shared" ref="NSR63" si="9947">NSP63-NSR62</f>
        <v>0</v>
      </c>
      <c r="NSS63" s="957">
        <f t="shared" ref="NSS63" si="9948">NSQ63-NSS62</f>
        <v>0</v>
      </c>
      <c r="NST63" s="957">
        <f t="shared" ref="NST63" si="9949">NSR63-NST62</f>
        <v>0</v>
      </c>
      <c r="NSU63" s="957">
        <f t="shared" ref="NSU63" si="9950">NSS63-NSU62</f>
        <v>0</v>
      </c>
      <c r="NSV63" s="957">
        <f t="shared" ref="NSV63" si="9951">NST63-NSV62</f>
        <v>0</v>
      </c>
      <c r="NSW63" s="957">
        <f t="shared" ref="NSW63" si="9952">NSU63-NSW62</f>
        <v>0</v>
      </c>
      <c r="NSX63" s="957">
        <f t="shared" ref="NSX63" si="9953">NSV63-NSX62</f>
        <v>0</v>
      </c>
      <c r="NSY63" s="957">
        <f t="shared" ref="NSY63" si="9954">NSW63-NSY62</f>
        <v>0</v>
      </c>
      <c r="NSZ63" s="957">
        <f t="shared" ref="NSZ63" si="9955">NSX63-NSZ62</f>
        <v>0</v>
      </c>
      <c r="NTA63" s="957">
        <f t="shared" ref="NTA63" si="9956">NSY63-NTA62</f>
        <v>0</v>
      </c>
      <c r="NTB63" s="957">
        <f t="shared" ref="NTB63" si="9957">NSZ63-NTB62</f>
        <v>0</v>
      </c>
      <c r="NTC63" s="957">
        <f t="shared" ref="NTC63" si="9958">NTA63-NTC62</f>
        <v>0</v>
      </c>
      <c r="NTD63" s="957">
        <f t="shared" ref="NTD63" si="9959">NTB63-NTD62</f>
        <v>0</v>
      </c>
      <c r="NTE63" s="957">
        <f t="shared" ref="NTE63" si="9960">NTC63-NTE62</f>
        <v>0</v>
      </c>
      <c r="NTF63" s="957">
        <f t="shared" ref="NTF63" si="9961">NTD63-NTF62</f>
        <v>0</v>
      </c>
      <c r="NTG63" s="957">
        <f t="shared" ref="NTG63" si="9962">NTE63-NTG62</f>
        <v>0</v>
      </c>
      <c r="NTH63" s="957">
        <f t="shared" ref="NTH63" si="9963">NTF63-NTH62</f>
        <v>0</v>
      </c>
      <c r="NTI63" s="957">
        <f t="shared" ref="NTI63" si="9964">NTG63-NTI62</f>
        <v>0</v>
      </c>
      <c r="NTJ63" s="957">
        <f t="shared" ref="NTJ63" si="9965">NTH63-NTJ62</f>
        <v>0</v>
      </c>
      <c r="NTK63" s="957">
        <f t="shared" ref="NTK63" si="9966">NTI63-NTK62</f>
        <v>0</v>
      </c>
      <c r="NTL63" s="957">
        <f t="shared" ref="NTL63" si="9967">NTJ63-NTL62</f>
        <v>0</v>
      </c>
      <c r="NTM63" s="957">
        <f t="shared" ref="NTM63" si="9968">NTK63-NTM62</f>
        <v>0</v>
      </c>
      <c r="NTN63" s="957">
        <f t="shared" ref="NTN63" si="9969">NTL63-NTN62</f>
        <v>0</v>
      </c>
      <c r="NTO63" s="957">
        <f t="shared" ref="NTO63" si="9970">NTM63-NTO62</f>
        <v>0</v>
      </c>
      <c r="NTP63" s="957">
        <f t="shared" ref="NTP63" si="9971">NTN63-NTP62</f>
        <v>0</v>
      </c>
      <c r="NTQ63" s="957">
        <f t="shared" ref="NTQ63" si="9972">NTO63-NTQ62</f>
        <v>0</v>
      </c>
      <c r="NTR63" s="957">
        <f t="shared" ref="NTR63" si="9973">NTP63-NTR62</f>
        <v>0</v>
      </c>
      <c r="NTS63" s="957">
        <f t="shared" ref="NTS63" si="9974">NTQ63-NTS62</f>
        <v>0</v>
      </c>
      <c r="NTT63" s="957">
        <f t="shared" ref="NTT63" si="9975">NTR63-NTT62</f>
        <v>0</v>
      </c>
      <c r="NTU63" s="957">
        <f t="shared" ref="NTU63" si="9976">NTS63-NTU62</f>
        <v>0</v>
      </c>
      <c r="NTV63" s="957">
        <f t="shared" ref="NTV63" si="9977">NTT63-NTV62</f>
        <v>0</v>
      </c>
      <c r="NTW63" s="957">
        <f t="shared" ref="NTW63" si="9978">NTU63-NTW62</f>
        <v>0</v>
      </c>
      <c r="NTX63" s="957">
        <f t="shared" ref="NTX63" si="9979">NTV63-NTX62</f>
        <v>0</v>
      </c>
      <c r="NTY63" s="957">
        <f t="shared" ref="NTY63" si="9980">NTW63-NTY62</f>
        <v>0</v>
      </c>
      <c r="NTZ63" s="957">
        <f t="shared" ref="NTZ63" si="9981">NTX63-NTZ62</f>
        <v>0</v>
      </c>
      <c r="NUA63" s="957">
        <f t="shared" ref="NUA63" si="9982">NTY63-NUA62</f>
        <v>0</v>
      </c>
      <c r="NUB63" s="957">
        <f t="shared" ref="NUB63" si="9983">NTZ63-NUB62</f>
        <v>0</v>
      </c>
      <c r="NUC63" s="957">
        <f t="shared" ref="NUC63" si="9984">NUA63-NUC62</f>
        <v>0</v>
      </c>
      <c r="NUD63" s="957">
        <f t="shared" ref="NUD63" si="9985">NUB63-NUD62</f>
        <v>0</v>
      </c>
      <c r="NUE63" s="957">
        <f t="shared" ref="NUE63" si="9986">NUC63-NUE62</f>
        <v>0</v>
      </c>
      <c r="NUF63" s="957">
        <f t="shared" ref="NUF63" si="9987">NUD63-NUF62</f>
        <v>0</v>
      </c>
      <c r="NUG63" s="957">
        <f t="shared" ref="NUG63" si="9988">NUE63-NUG62</f>
        <v>0</v>
      </c>
      <c r="NUH63" s="957">
        <f t="shared" ref="NUH63" si="9989">NUF63-NUH62</f>
        <v>0</v>
      </c>
      <c r="NUI63" s="957">
        <f t="shared" ref="NUI63" si="9990">NUG63-NUI62</f>
        <v>0</v>
      </c>
      <c r="NUJ63" s="957">
        <f t="shared" ref="NUJ63" si="9991">NUH63-NUJ62</f>
        <v>0</v>
      </c>
      <c r="NUK63" s="957">
        <f t="shared" ref="NUK63" si="9992">NUI63-NUK62</f>
        <v>0</v>
      </c>
      <c r="NUL63" s="957">
        <f t="shared" ref="NUL63" si="9993">NUJ63-NUL62</f>
        <v>0</v>
      </c>
      <c r="NUM63" s="957">
        <f t="shared" ref="NUM63" si="9994">NUK63-NUM62</f>
        <v>0</v>
      </c>
      <c r="NUN63" s="957">
        <f t="shared" ref="NUN63" si="9995">NUL63-NUN62</f>
        <v>0</v>
      </c>
      <c r="NUO63" s="957">
        <f t="shared" ref="NUO63" si="9996">NUM63-NUO62</f>
        <v>0</v>
      </c>
      <c r="NUP63" s="957">
        <f t="shared" ref="NUP63" si="9997">NUN63-NUP62</f>
        <v>0</v>
      </c>
      <c r="NUQ63" s="957">
        <f t="shared" ref="NUQ63" si="9998">NUO63-NUQ62</f>
        <v>0</v>
      </c>
      <c r="NUR63" s="957">
        <f t="shared" ref="NUR63" si="9999">NUP63-NUR62</f>
        <v>0</v>
      </c>
      <c r="NUS63" s="957">
        <f t="shared" ref="NUS63" si="10000">NUQ63-NUS62</f>
        <v>0</v>
      </c>
      <c r="NUT63" s="957">
        <f t="shared" ref="NUT63" si="10001">NUR63-NUT62</f>
        <v>0</v>
      </c>
      <c r="NUU63" s="957">
        <f t="shared" ref="NUU63" si="10002">NUS63-NUU62</f>
        <v>0</v>
      </c>
      <c r="NUV63" s="957">
        <f t="shared" ref="NUV63" si="10003">NUT63-NUV62</f>
        <v>0</v>
      </c>
      <c r="NUW63" s="957">
        <f t="shared" ref="NUW63" si="10004">NUU63-NUW62</f>
        <v>0</v>
      </c>
      <c r="NUX63" s="957">
        <f t="shared" ref="NUX63" si="10005">NUV63-NUX62</f>
        <v>0</v>
      </c>
      <c r="NUY63" s="957">
        <f t="shared" ref="NUY63" si="10006">NUW63-NUY62</f>
        <v>0</v>
      </c>
      <c r="NUZ63" s="957">
        <f t="shared" ref="NUZ63" si="10007">NUX63-NUZ62</f>
        <v>0</v>
      </c>
      <c r="NVA63" s="957">
        <f t="shared" ref="NVA63" si="10008">NUY63-NVA62</f>
        <v>0</v>
      </c>
      <c r="NVB63" s="957">
        <f t="shared" ref="NVB63" si="10009">NUZ63-NVB62</f>
        <v>0</v>
      </c>
      <c r="NVC63" s="957">
        <f t="shared" ref="NVC63" si="10010">NVA63-NVC62</f>
        <v>0</v>
      </c>
      <c r="NVD63" s="957">
        <f t="shared" ref="NVD63" si="10011">NVB63-NVD62</f>
        <v>0</v>
      </c>
      <c r="NVE63" s="957">
        <f t="shared" ref="NVE63" si="10012">NVC63-NVE62</f>
        <v>0</v>
      </c>
      <c r="NVF63" s="957">
        <f t="shared" ref="NVF63" si="10013">NVD63-NVF62</f>
        <v>0</v>
      </c>
      <c r="NVG63" s="957">
        <f t="shared" ref="NVG63" si="10014">NVE63-NVG62</f>
        <v>0</v>
      </c>
      <c r="NVH63" s="957">
        <f t="shared" ref="NVH63" si="10015">NVF63-NVH62</f>
        <v>0</v>
      </c>
      <c r="NVI63" s="957">
        <f t="shared" ref="NVI63" si="10016">NVG63-NVI62</f>
        <v>0</v>
      </c>
      <c r="NVJ63" s="957">
        <f t="shared" ref="NVJ63" si="10017">NVH63-NVJ62</f>
        <v>0</v>
      </c>
      <c r="NVK63" s="957">
        <f t="shared" ref="NVK63" si="10018">NVI63-NVK62</f>
        <v>0</v>
      </c>
      <c r="NVL63" s="957">
        <f t="shared" ref="NVL63" si="10019">NVJ63-NVL62</f>
        <v>0</v>
      </c>
      <c r="NVM63" s="957">
        <f t="shared" ref="NVM63" si="10020">NVK63-NVM62</f>
        <v>0</v>
      </c>
      <c r="NVN63" s="957">
        <f t="shared" ref="NVN63" si="10021">NVL63-NVN62</f>
        <v>0</v>
      </c>
      <c r="NVO63" s="957">
        <f t="shared" ref="NVO63" si="10022">NVM63-NVO62</f>
        <v>0</v>
      </c>
      <c r="NVP63" s="957">
        <f t="shared" ref="NVP63" si="10023">NVN63-NVP62</f>
        <v>0</v>
      </c>
      <c r="NVQ63" s="957">
        <f t="shared" ref="NVQ63" si="10024">NVO63-NVQ62</f>
        <v>0</v>
      </c>
      <c r="NVR63" s="957">
        <f t="shared" ref="NVR63" si="10025">NVP63-NVR62</f>
        <v>0</v>
      </c>
      <c r="NVS63" s="957">
        <f t="shared" ref="NVS63" si="10026">NVQ63-NVS62</f>
        <v>0</v>
      </c>
      <c r="NVT63" s="957">
        <f t="shared" ref="NVT63" si="10027">NVR63-NVT62</f>
        <v>0</v>
      </c>
      <c r="NVU63" s="957">
        <f t="shared" ref="NVU63" si="10028">NVS63-NVU62</f>
        <v>0</v>
      </c>
      <c r="NVV63" s="957">
        <f t="shared" ref="NVV63" si="10029">NVT63-NVV62</f>
        <v>0</v>
      </c>
      <c r="NVW63" s="957">
        <f t="shared" ref="NVW63" si="10030">NVU63-NVW62</f>
        <v>0</v>
      </c>
      <c r="NVX63" s="957">
        <f t="shared" ref="NVX63" si="10031">NVV63-NVX62</f>
        <v>0</v>
      </c>
      <c r="NVY63" s="957">
        <f t="shared" ref="NVY63" si="10032">NVW63-NVY62</f>
        <v>0</v>
      </c>
      <c r="NVZ63" s="957">
        <f t="shared" ref="NVZ63" si="10033">NVX63-NVZ62</f>
        <v>0</v>
      </c>
      <c r="NWA63" s="957">
        <f t="shared" ref="NWA63" si="10034">NVY63-NWA62</f>
        <v>0</v>
      </c>
      <c r="NWB63" s="957">
        <f t="shared" ref="NWB63" si="10035">NVZ63-NWB62</f>
        <v>0</v>
      </c>
      <c r="NWC63" s="957">
        <f t="shared" ref="NWC63" si="10036">NWA63-NWC62</f>
        <v>0</v>
      </c>
      <c r="NWD63" s="957">
        <f t="shared" ref="NWD63" si="10037">NWB63-NWD62</f>
        <v>0</v>
      </c>
      <c r="NWE63" s="957">
        <f t="shared" ref="NWE63" si="10038">NWC63-NWE62</f>
        <v>0</v>
      </c>
      <c r="NWF63" s="957">
        <f t="shared" ref="NWF63" si="10039">NWD63-NWF62</f>
        <v>0</v>
      </c>
      <c r="NWG63" s="957">
        <f t="shared" ref="NWG63" si="10040">NWE63-NWG62</f>
        <v>0</v>
      </c>
      <c r="NWH63" s="957">
        <f t="shared" ref="NWH63" si="10041">NWF63-NWH62</f>
        <v>0</v>
      </c>
      <c r="NWI63" s="957">
        <f t="shared" ref="NWI63" si="10042">NWG63-NWI62</f>
        <v>0</v>
      </c>
      <c r="NWJ63" s="957">
        <f t="shared" ref="NWJ63" si="10043">NWH63-NWJ62</f>
        <v>0</v>
      </c>
      <c r="NWK63" s="957">
        <f t="shared" ref="NWK63" si="10044">NWI63-NWK62</f>
        <v>0</v>
      </c>
      <c r="NWL63" s="957">
        <f t="shared" ref="NWL63" si="10045">NWJ63-NWL62</f>
        <v>0</v>
      </c>
      <c r="NWM63" s="957">
        <f t="shared" ref="NWM63" si="10046">NWK63-NWM62</f>
        <v>0</v>
      </c>
      <c r="NWN63" s="957">
        <f t="shared" ref="NWN63" si="10047">NWL63-NWN62</f>
        <v>0</v>
      </c>
      <c r="NWO63" s="957">
        <f t="shared" ref="NWO63" si="10048">NWM63-NWO62</f>
        <v>0</v>
      </c>
      <c r="NWP63" s="957">
        <f t="shared" ref="NWP63" si="10049">NWN63-NWP62</f>
        <v>0</v>
      </c>
      <c r="NWQ63" s="957">
        <f t="shared" ref="NWQ63" si="10050">NWO63-NWQ62</f>
        <v>0</v>
      </c>
      <c r="NWR63" s="957">
        <f t="shared" ref="NWR63" si="10051">NWP63-NWR62</f>
        <v>0</v>
      </c>
      <c r="NWS63" s="957">
        <f t="shared" ref="NWS63" si="10052">NWQ63-NWS62</f>
        <v>0</v>
      </c>
      <c r="NWT63" s="957">
        <f t="shared" ref="NWT63" si="10053">NWR63-NWT62</f>
        <v>0</v>
      </c>
      <c r="NWU63" s="957">
        <f t="shared" ref="NWU63" si="10054">NWS63-NWU62</f>
        <v>0</v>
      </c>
      <c r="NWV63" s="957">
        <f t="shared" ref="NWV63" si="10055">NWT63-NWV62</f>
        <v>0</v>
      </c>
      <c r="NWW63" s="957">
        <f t="shared" ref="NWW63" si="10056">NWU63-NWW62</f>
        <v>0</v>
      </c>
      <c r="NWX63" s="957">
        <f t="shared" ref="NWX63" si="10057">NWV63-NWX62</f>
        <v>0</v>
      </c>
      <c r="NWY63" s="957">
        <f t="shared" ref="NWY63" si="10058">NWW63-NWY62</f>
        <v>0</v>
      </c>
      <c r="NWZ63" s="957">
        <f t="shared" ref="NWZ63" si="10059">NWX63-NWZ62</f>
        <v>0</v>
      </c>
      <c r="NXA63" s="957">
        <f t="shared" ref="NXA63" si="10060">NWY63-NXA62</f>
        <v>0</v>
      </c>
      <c r="NXB63" s="957">
        <f t="shared" ref="NXB63" si="10061">NWZ63-NXB62</f>
        <v>0</v>
      </c>
      <c r="NXC63" s="957">
        <f t="shared" ref="NXC63" si="10062">NXA63-NXC62</f>
        <v>0</v>
      </c>
      <c r="NXD63" s="957">
        <f t="shared" ref="NXD63" si="10063">NXB63-NXD62</f>
        <v>0</v>
      </c>
      <c r="NXE63" s="957">
        <f t="shared" ref="NXE63" si="10064">NXC63-NXE62</f>
        <v>0</v>
      </c>
      <c r="NXF63" s="957">
        <f t="shared" ref="NXF63" si="10065">NXD63-NXF62</f>
        <v>0</v>
      </c>
      <c r="NXG63" s="957">
        <f t="shared" ref="NXG63" si="10066">NXE63-NXG62</f>
        <v>0</v>
      </c>
      <c r="NXH63" s="957">
        <f t="shared" ref="NXH63" si="10067">NXF63-NXH62</f>
        <v>0</v>
      </c>
      <c r="NXI63" s="957">
        <f t="shared" ref="NXI63" si="10068">NXG63-NXI62</f>
        <v>0</v>
      </c>
      <c r="NXJ63" s="957">
        <f t="shared" ref="NXJ63" si="10069">NXH63-NXJ62</f>
        <v>0</v>
      </c>
      <c r="NXK63" s="957">
        <f t="shared" ref="NXK63" si="10070">NXI63-NXK62</f>
        <v>0</v>
      </c>
      <c r="NXL63" s="957">
        <f t="shared" ref="NXL63" si="10071">NXJ63-NXL62</f>
        <v>0</v>
      </c>
      <c r="NXM63" s="957">
        <f t="shared" ref="NXM63" si="10072">NXK63-NXM62</f>
        <v>0</v>
      </c>
      <c r="NXN63" s="957">
        <f t="shared" ref="NXN63" si="10073">NXL63-NXN62</f>
        <v>0</v>
      </c>
      <c r="NXO63" s="957">
        <f t="shared" ref="NXO63" si="10074">NXM63-NXO62</f>
        <v>0</v>
      </c>
      <c r="NXP63" s="957">
        <f t="shared" ref="NXP63" si="10075">NXN63-NXP62</f>
        <v>0</v>
      </c>
      <c r="NXQ63" s="957">
        <f t="shared" ref="NXQ63" si="10076">NXO63-NXQ62</f>
        <v>0</v>
      </c>
      <c r="NXR63" s="957">
        <f t="shared" ref="NXR63" si="10077">NXP63-NXR62</f>
        <v>0</v>
      </c>
      <c r="NXS63" s="957">
        <f t="shared" ref="NXS63" si="10078">NXQ63-NXS62</f>
        <v>0</v>
      </c>
      <c r="NXT63" s="957">
        <f t="shared" ref="NXT63" si="10079">NXR63-NXT62</f>
        <v>0</v>
      </c>
      <c r="NXU63" s="957">
        <f t="shared" ref="NXU63" si="10080">NXS63-NXU62</f>
        <v>0</v>
      </c>
      <c r="NXV63" s="957">
        <f t="shared" ref="NXV63" si="10081">NXT63-NXV62</f>
        <v>0</v>
      </c>
      <c r="NXW63" s="957">
        <f t="shared" ref="NXW63" si="10082">NXU63-NXW62</f>
        <v>0</v>
      </c>
      <c r="NXX63" s="957">
        <f t="shared" ref="NXX63" si="10083">NXV63-NXX62</f>
        <v>0</v>
      </c>
      <c r="NXY63" s="957">
        <f t="shared" ref="NXY63" si="10084">NXW63-NXY62</f>
        <v>0</v>
      </c>
      <c r="NXZ63" s="957">
        <f t="shared" ref="NXZ63" si="10085">NXX63-NXZ62</f>
        <v>0</v>
      </c>
      <c r="NYA63" s="957">
        <f t="shared" ref="NYA63" si="10086">NXY63-NYA62</f>
        <v>0</v>
      </c>
      <c r="NYB63" s="957">
        <f t="shared" ref="NYB63" si="10087">NXZ63-NYB62</f>
        <v>0</v>
      </c>
      <c r="NYC63" s="957">
        <f t="shared" ref="NYC63" si="10088">NYA63-NYC62</f>
        <v>0</v>
      </c>
      <c r="NYD63" s="957">
        <f t="shared" ref="NYD63" si="10089">NYB63-NYD62</f>
        <v>0</v>
      </c>
      <c r="NYE63" s="957">
        <f t="shared" ref="NYE63" si="10090">NYC63-NYE62</f>
        <v>0</v>
      </c>
      <c r="NYF63" s="957">
        <f t="shared" ref="NYF63" si="10091">NYD63-NYF62</f>
        <v>0</v>
      </c>
      <c r="NYG63" s="957">
        <f t="shared" ref="NYG63" si="10092">NYE63-NYG62</f>
        <v>0</v>
      </c>
      <c r="NYH63" s="957">
        <f t="shared" ref="NYH63" si="10093">NYF63-NYH62</f>
        <v>0</v>
      </c>
      <c r="NYI63" s="957">
        <f t="shared" ref="NYI63" si="10094">NYG63-NYI62</f>
        <v>0</v>
      </c>
      <c r="NYJ63" s="957">
        <f t="shared" ref="NYJ63" si="10095">NYH63-NYJ62</f>
        <v>0</v>
      </c>
      <c r="NYK63" s="957">
        <f t="shared" ref="NYK63" si="10096">NYI63-NYK62</f>
        <v>0</v>
      </c>
      <c r="NYL63" s="957">
        <f t="shared" ref="NYL63" si="10097">NYJ63-NYL62</f>
        <v>0</v>
      </c>
      <c r="NYM63" s="957">
        <f t="shared" ref="NYM63" si="10098">NYK63-NYM62</f>
        <v>0</v>
      </c>
      <c r="NYN63" s="957">
        <f t="shared" ref="NYN63" si="10099">NYL63-NYN62</f>
        <v>0</v>
      </c>
      <c r="NYO63" s="957">
        <f t="shared" ref="NYO63" si="10100">NYM63-NYO62</f>
        <v>0</v>
      </c>
      <c r="NYP63" s="957">
        <f t="shared" ref="NYP63" si="10101">NYN63-NYP62</f>
        <v>0</v>
      </c>
      <c r="NYQ63" s="957">
        <f t="shared" ref="NYQ63" si="10102">NYO63-NYQ62</f>
        <v>0</v>
      </c>
      <c r="NYR63" s="957">
        <f t="shared" ref="NYR63" si="10103">NYP63-NYR62</f>
        <v>0</v>
      </c>
      <c r="NYS63" s="957">
        <f t="shared" ref="NYS63" si="10104">NYQ63-NYS62</f>
        <v>0</v>
      </c>
      <c r="NYT63" s="957">
        <f t="shared" ref="NYT63" si="10105">NYR63-NYT62</f>
        <v>0</v>
      </c>
      <c r="NYU63" s="957">
        <f t="shared" ref="NYU63" si="10106">NYS63-NYU62</f>
        <v>0</v>
      </c>
      <c r="NYV63" s="957">
        <f t="shared" ref="NYV63" si="10107">NYT63-NYV62</f>
        <v>0</v>
      </c>
      <c r="NYW63" s="957">
        <f t="shared" ref="NYW63" si="10108">NYU63-NYW62</f>
        <v>0</v>
      </c>
      <c r="NYX63" s="957">
        <f t="shared" ref="NYX63" si="10109">NYV63-NYX62</f>
        <v>0</v>
      </c>
      <c r="NYY63" s="957">
        <f t="shared" ref="NYY63" si="10110">NYW63-NYY62</f>
        <v>0</v>
      </c>
      <c r="NYZ63" s="957">
        <f t="shared" ref="NYZ63" si="10111">NYX63-NYZ62</f>
        <v>0</v>
      </c>
      <c r="NZA63" s="957">
        <f t="shared" ref="NZA63" si="10112">NYY63-NZA62</f>
        <v>0</v>
      </c>
      <c r="NZB63" s="957">
        <f t="shared" ref="NZB63" si="10113">NYZ63-NZB62</f>
        <v>0</v>
      </c>
      <c r="NZC63" s="957">
        <f t="shared" ref="NZC63" si="10114">NZA63-NZC62</f>
        <v>0</v>
      </c>
      <c r="NZD63" s="957">
        <f t="shared" ref="NZD63" si="10115">NZB63-NZD62</f>
        <v>0</v>
      </c>
      <c r="NZE63" s="957">
        <f t="shared" ref="NZE63" si="10116">NZC63-NZE62</f>
        <v>0</v>
      </c>
      <c r="NZF63" s="957">
        <f t="shared" ref="NZF63" si="10117">NZD63-NZF62</f>
        <v>0</v>
      </c>
      <c r="NZG63" s="957">
        <f t="shared" ref="NZG63" si="10118">NZE63-NZG62</f>
        <v>0</v>
      </c>
      <c r="NZH63" s="957">
        <f t="shared" ref="NZH63" si="10119">NZF63-NZH62</f>
        <v>0</v>
      </c>
      <c r="NZI63" s="957">
        <f t="shared" ref="NZI63" si="10120">NZG63-NZI62</f>
        <v>0</v>
      </c>
      <c r="NZJ63" s="957">
        <f t="shared" ref="NZJ63" si="10121">NZH63-NZJ62</f>
        <v>0</v>
      </c>
      <c r="NZK63" s="957">
        <f t="shared" ref="NZK63" si="10122">NZI63-NZK62</f>
        <v>0</v>
      </c>
      <c r="NZL63" s="957">
        <f t="shared" ref="NZL63" si="10123">NZJ63-NZL62</f>
        <v>0</v>
      </c>
      <c r="NZM63" s="957">
        <f t="shared" ref="NZM63" si="10124">NZK63-NZM62</f>
        <v>0</v>
      </c>
      <c r="NZN63" s="957">
        <f t="shared" ref="NZN63" si="10125">NZL63-NZN62</f>
        <v>0</v>
      </c>
      <c r="NZO63" s="957">
        <f t="shared" ref="NZO63" si="10126">NZM63-NZO62</f>
        <v>0</v>
      </c>
      <c r="NZP63" s="957">
        <f t="shared" ref="NZP63" si="10127">NZN63-NZP62</f>
        <v>0</v>
      </c>
      <c r="NZQ63" s="957">
        <f t="shared" ref="NZQ63" si="10128">NZO63-NZQ62</f>
        <v>0</v>
      </c>
      <c r="NZR63" s="957">
        <f t="shared" ref="NZR63" si="10129">NZP63-NZR62</f>
        <v>0</v>
      </c>
      <c r="NZS63" s="957">
        <f t="shared" ref="NZS63" si="10130">NZQ63-NZS62</f>
        <v>0</v>
      </c>
      <c r="NZT63" s="957">
        <f t="shared" ref="NZT63" si="10131">NZR63-NZT62</f>
        <v>0</v>
      </c>
      <c r="NZU63" s="957">
        <f t="shared" ref="NZU63" si="10132">NZS63-NZU62</f>
        <v>0</v>
      </c>
      <c r="NZV63" s="957">
        <f t="shared" ref="NZV63" si="10133">NZT63-NZV62</f>
        <v>0</v>
      </c>
      <c r="NZW63" s="957">
        <f t="shared" ref="NZW63" si="10134">NZU63-NZW62</f>
        <v>0</v>
      </c>
      <c r="NZX63" s="957">
        <f t="shared" ref="NZX63" si="10135">NZV63-NZX62</f>
        <v>0</v>
      </c>
      <c r="NZY63" s="957">
        <f t="shared" ref="NZY63" si="10136">NZW63-NZY62</f>
        <v>0</v>
      </c>
      <c r="NZZ63" s="957">
        <f t="shared" ref="NZZ63" si="10137">NZX63-NZZ62</f>
        <v>0</v>
      </c>
      <c r="OAA63" s="957">
        <f t="shared" ref="OAA63" si="10138">NZY63-OAA62</f>
        <v>0</v>
      </c>
      <c r="OAB63" s="957">
        <f t="shared" ref="OAB63" si="10139">NZZ63-OAB62</f>
        <v>0</v>
      </c>
      <c r="OAC63" s="957">
        <f t="shared" ref="OAC63" si="10140">OAA63-OAC62</f>
        <v>0</v>
      </c>
      <c r="OAD63" s="957">
        <f t="shared" ref="OAD63" si="10141">OAB63-OAD62</f>
        <v>0</v>
      </c>
      <c r="OAE63" s="957">
        <f t="shared" ref="OAE63" si="10142">OAC63-OAE62</f>
        <v>0</v>
      </c>
      <c r="OAF63" s="957">
        <f t="shared" ref="OAF63" si="10143">OAD63-OAF62</f>
        <v>0</v>
      </c>
      <c r="OAG63" s="957">
        <f t="shared" ref="OAG63" si="10144">OAE63-OAG62</f>
        <v>0</v>
      </c>
      <c r="OAH63" s="957">
        <f t="shared" ref="OAH63" si="10145">OAF63-OAH62</f>
        <v>0</v>
      </c>
      <c r="OAI63" s="957">
        <f t="shared" ref="OAI63" si="10146">OAG63-OAI62</f>
        <v>0</v>
      </c>
      <c r="OAJ63" s="957">
        <f t="shared" ref="OAJ63" si="10147">OAH63-OAJ62</f>
        <v>0</v>
      </c>
      <c r="OAK63" s="957">
        <f t="shared" ref="OAK63" si="10148">OAI63-OAK62</f>
        <v>0</v>
      </c>
      <c r="OAL63" s="957">
        <f t="shared" ref="OAL63" si="10149">OAJ63-OAL62</f>
        <v>0</v>
      </c>
      <c r="OAM63" s="957">
        <f t="shared" ref="OAM63" si="10150">OAK63-OAM62</f>
        <v>0</v>
      </c>
      <c r="OAN63" s="957">
        <f t="shared" ref="OAN63" si="10151">OAL63-OAN62</f>
        <v>0</v>
      </c>
      <c r="OAO63" s="957">
        <f t="shared" ref="OAO63" si="10152">OAM63-OAO62</f>
        <v>0</v>
      </c>
      <c r="OAP63" s="957">
        <f t="shared" ref="OAP63" si="10153">OAN63-OAP62</f>
        <v>0</v>
      </c>
      <c r="OAQ63" s="957">
        <f t="shared" ref="OAQ63" si="10154">OAO63-OAQ62</f>
        <v>0</v>
      </c>
      <c r="OAR63" s="957">
        <f t="shared" ref="OAR63" si="10155">OAP63-OAR62</f>
        <v>0</v>
      </c>
      <c r="OAS63" s="957">
        <f t="shared" ref="OAS63" si="10156">OAQ63-OAS62</f>
        <v>0</v>
      </c>
      <c r="OAT63" s="957">
        <f t="shared" ref="OAT63" si="10157">OAR63-OAT62</f>
        <v>0</v>
      </c>
      <c r="OAU63" s="957">
        <f t="shared" ref="OAU63" si="10158">OAS63-OAU62</f>
        <v>0</v>
      </c>
      <c r="OAV63" s="957">
        <f t="shared" ref="OAV63" si="10159">OAT63-OAV62</f>
        <v>0</v>
      </c>
      <c r="OAW63" s="957">
        <f t="shared" ref="OAW63" si="10160">OAU63-OAW62</f>
        <v>0</v>
      </c>
      <c r="OAX63" s="957">
        <f t="shared" ref="OAX63" si="10161">OAV63-OAX62</f>
        <v>0</v>
      </c>
      <c r="OAY63" s="957">
        <f t="shared" ref="OAY63" si="10162">OAW63-OAY62</f>
        <v>0</v>
      </c>
      <c r="OAZ63" s="957">
        <f t="shared" ref="OAZ63" si="10163">OAX63-OAZ62</f>
        <v>0</v>
      </c>
      <c r="OBA63" s="957">
        <f t="shared" ref="OBA63" si="10164">OAY63-OBA62</f>
        <v>0</v>
      </c>
      <c r="OBB63" s="957">
        <f t="shared" ref="OBB63" si="10165">OAZ63-OBB62</f>
        <v>0</v>
      </c>
      <c r="OBC63" s="957">
        <f t="shared" ref="OBC63" si="10166">OBA63-OBC62</f>
        <v>0</v>
      </c>
      <c r="OBD63" s="957">
        <f t="shared" ref="OBD63" si="10167">OBB63-OBD62</f>
        <v>0</v>
      </c>
      <c r="OBE63" s="957">
        <f t="shared" ref="OBE63" si="10168">OBC63-OBE62</f>
        <v>0</v>
      </c>
      <c r="OBF63" s="957">
        <f t="shared" ref="OBF63" si="10169">OBD63-OBF62</f>
        <v>0</v>
      </c>
      <c r="OBG63" s="957">
        <f t="shared" ref="OBG63" si="10170">OBE63-OBG62</f>
        <v>0</v>
      </c>
      <c r="OBH63" s="957">
        <f t="shared" ref="OBH63" si="10171">OBF63-OBH62</f>
        <v>0</v>
      </c>
      <c r="OBI63" s="957">
        <f t="shared" ref="OBI63" si="10172">OBG63-OBI62</f>
        <v>0</v>
      </c>
      <c r="OBJ63" s="957">
        <f t="shared" ref="OBJ63" si="10173">OBH63-OBJ62</f>
        <v>0</v>
      </c>
      <c r="OBK63" s="957">
        <f t="shared" ref="OBK63" si="10174">OBI63-OBK62</f>
        <v>0</v>
      </c>
      <c r="OBL63" s="957">
        <f t="shared" ref="OBL63" si="10175">OBJ63-OBL62</f>
        <v>0</v>
      </c>
      <c r="OBM63" s="957">
        <f t="shared" ref="OBM63" si="10176">OBK63-OBM62</f>
        <v>0</v>
      </c>
      <c r="OBN63" s="957">
        <f t="shared" ref="OBN63" si="10177">OBL63-OBN62</f>
        <v>0</v>
      </c>
      <c r="OBO63" s="957">
        <f t="shared" ref="OBO63" si="10178">OBM63-OBO62</f>
        <v>0</v>
      </c>
      <c r="OBP63" s="957">
        <f t="shared" ref="OBP63" si="10179">OBN63-OBP62</f>
        <v>0</v>
      </c>
      <c r="OBQ63" s="957">
        <f t="shared" ref="OBQ63" si="10180">OBO63-OBQ62</f>
        <v>0</v>
      </c>
      <c r="OBR63" s="957">
        <f t="shared" ref="OBR63" si="10181">OBP63-OBR62</f>
        <v>0</v>
      </c>
      <c r="OBS63" s="957">
        <f t="shared" ref="OBS63" si="10182">OBQ63-OBS62</f>
        <v>0</v>
      </c>
      <c r="OBT63" s="957">
        <f t="shared" ref="OBT63" si="10183">OBR63-OBT62</f>
        <v>0</v>
      </c>
      <c r="OBU63" s="957">
        <f t="shared" ref="OBU63" si="10184">OBS63-OBU62</f>
        <v>0</v>
      </c>
      <c r="OBV63" s="957">
        <f t="shared" ref="OBV63" si="10185">OBT63-OBV62</f>
        <v>0</v>
      </c>
      <c r="OBW63" s="957">
        <f t="shared" ref="OBW63" si="10186">OBU63-OBW62</f>
        <v>0</v>
      </c>
      <c r="OBX63" s="957">
        <f t="shared" ref="OBX63" si="10187">OBV63-OBX62</f>
        <v>0</v>
      </c>
      <c r="OBY63" s="957">
        <f t="shared" ref="OBY63" si="10188">OBW63-OBY62</f>
        <v>0</v>
      </c>
      <c r="OBZ63" s="957">
        <f t="shared" ref="OBZ63" si="10189">OBX63-OBZ62</f>
        <v>0</v>
      </c>
      <c r="OCA63" s="957">
        <f t="shared" ref="OCA63" si="10190">OBY63-OCA62</f>
        <v>0</v>
      </c>
      <c r="OCB63" s="957">
        <f t="shared" ref="OCB63" si="10191">OBZ63-OCB62</f>
        <v>0</v>
      </c>
      <c r="OCC63" s="957">
        <f t="shared" ref="OCC63" si="10192">OCA63-OCC62</f>
        <v>0</v>
      </c>
      <c r="OCD63" s="957">
        <f t="shared" ref="OCD63" si="10193">OCB63-OCD62</f>
        <v>0</v>
      </c>
      <c r="OCE63" s="957">
        <f t="shared" ref="OCE63" si="10194">OCC63-OCE62</f>
        <v>0</v>
      </c>
      <c r="OCF63" s="957">
        <f t="shared" ref="OCF63" si="10195">OCD63-OCF62</f>
        <v>0</v>
      </c>
      <c r="OCG63" s="957">
        <f t="shared" ref="OCG63" si="10196">OCE63-OCG62</f>
        <v>0</v>
      </c>
      <c r="OCH63" s="957">
        <f t="shared" ref="OCH63" si="10197">OCF63-OCH62</f>
        <v>0</v>
      </c>
      <c r="OCI63" s="957">
        <f t="shared" ref="OCI63" si="10198">OCG63-OCI62</f>
        <v>0</v>
      </c>
      <c r="OCJ63" s="957">
        <f t="shared" ref="OCJ63" si="10199">OCH63-OCJ62</f>
        <v>0</v>
      </c>
      <c r="OCK63" s="957">
        <f t="shared" ref="OCK63" si="10200">OCI63-OCK62</f>
        <v>0</v>
      </c>
      <c r="OCL63" s="957">
        <f t="shared" ref="OCL63" si="10201">OCJ63-OCL62</f>
        <v>0</v>
      </c>
      <c r="OCM63" s="957">
        <f t="shared" ref="OCM63" si="10202">OCK63-OCM62</f>
        <v>0</v>
      </c>
      <c r="OCN63" s="957">
        <f t="shared" ref="OCN63" si="10203">OCL63-OCN62</f>
        <v>0</v>
      </c>
      <c r="OCO63" s="957">
        <f t="shared" ref="OCO63" si="10204">OCM63-OCO62</f>
        <v>0</v>
      </c>
      <c r="OCP63" s="957">
        <f t="shared" ref="OCP63" si="10205">OCN63-OCP62</f>
        <v>0</v>
      </c>
      <c r="OCQ63" s="957">
        <f t="shared" ref="OCQ63" si="10206">OCO63-OCQ62</f>
        <v>0</v>
      </c>
      <c r="OCR63" s="957">
        <f t="shared" ref="OCR63" si="10207">OCP63-OCR62</f>
        <v>0</v>
      </c>
      <c r="OCS63" s="957">
        <f t="shared" ref="OCS63" si="10208">OCQ63-OCS62</f>
        <v>0</v>
      </c>
      <c r="OCT63" s="957">
        <f t="shared" ref="OCT63" si="10209">OCR63-OCT62</f>
        <v>0</v>
      </c>
      <c r="OCU63" s="957">
        <f t="shared" ref="OCU63" si="10210">OCS63-OCU62</f>
        <v>0</v>
      </c>
      <c r="OCV63" s="957">
        <f t="shared" ref="OCV63" si="10211">OCT63-OCV62</f>
        <v>0</v>
      </c>
      <c r="OCW63" s="957">
        <f t="shared" ref="OCW63" si="10212">OCU63-OCW62</f>
        <v>0</v>
      </c>
      <c r="OCX63" s="957">
        <f t="shared" ref="OCX63" si="10213">OCV63-OCX62</f>
        <v>0</v>
      </c>
      <c r="OCY63" s="957">
        <f t="shared" ref="OCY63" si="10214">OCW63-OCY62</f>
        <v>0</v>
      </c>
      <c r="OCZ63" s="957">
        <f t="shared" ref="OCZ63" si="10215">OCX63-OCZ62</f>
        <v>0</v>
      </c>
      <c r="ODA63" s="957">
        <f t="shared" ref="ODA63" si="10216">OCY63-ODA62</f>
        <v>0</v>
      </c>
      <c r="ODB63" s="957">
        <f t="shared" ref="ODB63" si="10217">OCZ63-ODB62</f>
        <v>0</v>
      </c>
      <c r="ODC63" s="957">
        <f t="shared" ref="ODC63" si="10218">ODA63-ODC62</f>
        <v>0</v>
      </c>
      <c r="ODD63" s="957">
        <f t="shared" ref="ODD63" si="10219">ODB63-ODD62</f>
        <v>0</v>
      </c>
      <c r="ODE63" s="957">
        <f t="shared" ref="ODE63" si="10220">ODC63-ODE62</f>
        <v>0</v>
      </c>
      <c r="ODF63" s="957">
        <f t="shared" ref="ODF63" si="10221">ODD63-ODF62</f>
        <v>0</v>
      </c>
      <c r="ODG63" s="957">
        <f t="shared" ref="ODG63" si="10222">ODE63-ODG62</f>
        <v>0</v>
      </c>
      <c r="ODH63" s="957">
        <f t="shared" ref="ODH63" si="10223">ODF63-ODH62</f>
        <v>0</v>
      </c>
      <c r="ODI63" s="957">
        <f t="shared" ref="ODI63" si="10224">ODG63-ODI62</f>
        <v>0</v>
      </c>
      <c r="ODJ63" s="957">
        <f t="shared" ref="ODJ63" si="10225">ODH63-ODJ62</f>
        <v>0</v>
      </c>
      <c r="ODK63" s="957">
        <f t="shared" ref="ODK63" si="10226">ODI63-ODK62</f>
        <v>0</v>
      </c>
      <c r="ODL63" s="957">
        <f t="shared" ref="ODL63" si="10227">ODJ63-ODL62</f>
        <v>0</v>
      </c>
      <c r="ODM63" s="957">
        <f t="shared" ref="ODM63" si="10228">ODK63-ODM62</f>
        <v>0</v>
      </c>
      <c r="ODN63" s="957">
        <f t="shared" ref="ODN63" si="10229">ODL63-ODN62</f>
        <v>0</v>
      </c>
      <c r="ODO63" s="957">
        <f t="shared" ref="ODO63" si="10230">ODM63-ODO62</f>
        <v>0</v>
      </c>
      <c r="ODP63" s="957">
        <f t="shared" ref="ODP63" si="10231">ODN63-ODP62</f>
        <v>0</v>
      </c>
      <c r="ODQ63" s="957">
        <f t="shared" ref="ODQ63" si="10232">ODO63-ODQ62</f>
        <v>0</v>
      </c>
      <c r="ODR63" s="957">
        <f t="shared" ref="ODR63" si="10233">ODP63-ODR62</f>
        <v>0</v>
      </c>
      <c r="ODS63" s="957">
        <f t="shared" ref="ODS63" si="10234">ODQ63-ODS62</f>
        <v>0</v>
      </c>
      <c r="ODT63" s="957">
        <f t="shared" ref="ODT63" si="10235">ODR63-ODT62</f>
        <v>0</v>
      </c>
      <c r="ODU63" s="957">
        <f t="shared" ref="ODU63" si="10236">ODS63-ODU62</f>
        <v>0</v>
      </c>
      <c r="ODV63" s="957">
        <f t="shared" ref="ODV63" si="10237">ODT63-ODV62</f>
        <v>0</v>
      </c>
      <c r="ODW63" s="957">
        <f t="shared" ref="ODW63" si="10238">ODU63-ODW62</f>
        <v>0</v>
      </c>
      <c r="ODX63" s="957">
        <f t="shared" ref="ODX63" si="10239">ODV63-ODX62</f>
        <v>0</v>
      </c>
      <c r="ODY63" s="957">
        <f t="shared" ref="ODY63" si="10240">ODW63-ODY62</f>
        <v>0</v>
      </c>
      <c r="ODZ63" s="957">
        <f t="shared" ref="ODZ63" si="10241">ODX63-ODZ62</f>
        <v>0</v>
      </c>
      <c r="OEA63" s="957">
        <f t="shared" ref="OEA63" si="10242">ODY63-OEA62</f>
        <v>0</v>
      </c>
      <c r="OEB63" s="957">
        <f t="shared" ref="OEB63" si="10243">ODZ63-OEB62</f>
        <v>0</v>
      </c>
      <c r="OEC63" s="957">
        <f t="shared" ref="OEC63" si="10244">OEA63-OEC62</f>
        <v>0</v>
      </c>
      <c r="OED63" s="957">
        <f t="shared" ref="OED63" si="10245">OEB63-OED62</f>
        <v>0</v>
      </c>
      <c r="OEE63" s="957">
        <f t="shared" ref="OEE63" si="10246">OEC63-OEE62</f>
        <v>0</v>
      </c>
      <c r="OEF63" s="957">
        <f t="shared" ref="OEF63" si="10247">OED63-OEF62</f>
        <v>0</v>
      </c>
      <c r="OEG63" s="957">
        <f t="shared" ref="OEG63" si="10248">OEE63-OEG62</f>
        <v>0</v>
      </c>
      <c r="OEH63" s="957">
        <f t="shared" ref="OEH63" si="10249">OEF63-OEH62</f>
        <v>0</v>
      </c>
      <c r="OEI63" s="957">
        <f t="shared" ref="OEI63" si="10250">OEG63-OEI62</f>
        <v>0</v>
      </c>
      <c r="OEJ63" s="957">
        <f t="shared" ref="OEJ63" si="10251">OEH63-OEJ62</f>
        <v>0</v>
      </c>
      <c r="OEK63" s="957">
        <f t="shared" ref="OEK63" si="10252">OEI63-OEK62</f>
        <v>0</v>
      </c>
      <c r="OEL63" s="957">
        <f t="shared" ref="OEL63" si="10253">OEJ63-OEL62</f>
        <v>0</v>
      </c>
      <c r="OEM63" s="957">
        <f t="shared" ref="OEM63" si="10254">OEK63-OEM62</f>
        <v>0</v>
      </c>
      <c r="OEN63" s="957">
        <f t="shared" ref="OEN63" si="10255">OEL63-OEN62</f>
        <v>0</v>
      </c>
      <c r="OEO63" s="957">
        <f t="shared" ref="OEO63" si="10256">OEM63-OEO62</f>
        <v>0</v>
      </c>
      <c r="OEP63" s="957">
        <f t="shared" ref="OEP63" si="10257">OEN63-OEP62</f>
        <v>0</v>
      </c>
      <c r="OEQ63" s="957">
        <f t="shared" ref="OEQ63" si="10258">OEO63-OEQ62</f>
        <v>0</v>
      </c>
      <c r="OER63" s="957">
        <f t="shared" ref="OER63" si="10259">OEP63-OER62</f>
        <v>0</v>
      </c>
      <c r="OES63" s="957">
        <f t="shared" ref="OES63" si="10260">OEQ63-OES62</f>
        <v>0</v>
      </c>
      <c r="OET63" s="957">
        <f t="shared" ref="OET63" si="10261">OER63-OET62</f>
        <v>0</v>
      </c>
      <c r="OEU63" s="957">
        <f t="shared" ref="OEU63" si="10262">OES63-OEU62</f>
        <v>0</v>
      </c>
      <c r="OEV63" s="957">
        <f t="shared" ref="OEV63" si="10263">OET63-OEV62</f>
        <v>0</v>
      </c>
      <c r="OEW63" s="957">
        <f t="shared" ref="OEW63" si="10264">OEU63-OEW62</f>
        <v>0</v>
      </c>
      <c r="OEX63" s="957">
        <f t="shared" ref="OEX63" si="10265">OEV63-OEX62</f>
        <v>0</v>
      </c>
      <c r="OEY63" s="957">
        <f t="shared" ref="OEY63" si="10266">OEW63-OEY62</f>
        <v>0</v>
      </c>
      <c r="OEZ63" s="957">
        <f t="shared" ref="OEZ63" si="10267">OEX63-OEZ62</f>
        <v>0</v>
      </c>
      <c r="OFA63" s="957">
        <f t="shared" ref="OFA63" si="10268">OEY63-OFA62</f>
        <v>0</v>
      </c>
      <c r="OFB63" s="957">
        <f t="shared" ref="OFB63" si="10269">OEZ63-OFB62</f>
        <v>0</v>
      </c>
      <c r="OFC63" s="957">
        <f t="shared" ref="OFC63" si="10270">OFA63-OFC62</f>
        <v>0</v>
      </c>
      <c r="OFD63" s="957">
        <f t="shared" ref="OFD63" si="10271">OFB63-OFD62</f>
        <v>0</v>
      </c>
      <c r="OFE63" s="957">
        <f t="shared" ref="OFE63" si="10272">OFC63-OFE62</f>
        <v>0</v>
      </c>
      <c r="OFF63" s="957">
        <f t="shared" ref="OFF63" si="10273">OFD63-OFF62</f>
        <v>0</v>
      </c>
      <c r="OFG63" s="957">
        <f t="shared" ref="OFG63" si="10274">OFE63-OFG62</f>
        <v>0</v>
      </c>
      <c r="OFH63" s="957">
        <f t="shared" ref="OFH63" si="10275">OFF63-OFH62</f>
        <v>0</v>
      </c>
      <c r="OFI63" s="957">
        <f t="shared" ref="OFI63" si="10276">OFG63-OFI62</f>
        <v>0</v>
      </c>
      <c r="OFJ63" s="957">
        <f t="shared" ref="OFJ63" si="10277">OFH63-OFJ62</f>
        <v>0</v>
      </c>
      <c r="OFK63" s="957">
        <f t="shared" ref="OFK63" si="10278">OFI63-OFK62</f>
        <v>0</v>
      </c>
      <c r="OFL63" s="957">
        <f t="shared" ref="OFL63" si="10279">OFJ63-OFL62</f>
        <v>0</v>
      </c>
      <c r="OFM63" s="957">
        <f t="shared" ref="OFM63" si="10280">OFK63-OFM62</f>
        <v>0</v>
      </c>
      <c r="OFN63" s="957">
        <f t="shared" ref="OFN63" si="10281">OFL63-OFN62</f>
        <v>0</v>
      </c>
      <c r="OFO63" s="957">
        <f t="shared" ref="OFO63" si="10282">OFM63-OFO62</f>
        <v>0</v>
      </c>
      <c r="OFP63" s="957">
        <f t="shared" ref="OFP63" si="10283">OFN63-OFP62</f>
        <v>0</v>
      </c>
      <c r="OFQ63" s="957">
        <f t="shared" ref="OFQ63" si="10284">OFO63-OFQ62</f>
        <v>0</v>
      </c>
      <c r="OFR63" s="957">
        <f t="shared" ref="OFR63" si="10285">OFP63-OFR62</f>
        <v>0</v>
      </c>
      <c r="OFS63" s="957">
        <f t="shared" ref="OFS63" si="10286">OFQ63-OFS62</f>
        <v>0</v>
      </c>
      <c r="OFT63" s="957">
        <f t="shared" ref="OFT63" si="10287">OFR63-OFT62</f>
        <v>0</v>
      </c>
      <c r="OFU63" s="957">
        <f t="shared" ref="OFU63" si="10288">OFS63-OFU62</f>
        <v>0</v>
      </c>
      <c r="OFV63" s="957">
        <f t="shared" ref="OFV63" si="10289">OFT63-OFV62</f>
        <v>0</v>
      </c>
      <c r="OFW63" s="957">
        <f t="shared" ref="OFW63" si="10290">OFU63-OFW62</f>
        <v>0</v>
      </c>
      <c r="OFX63" s="957">
        <f t="shared" ref="OFX63" si="10291">OFV63-OFX62</f>
        <v>0</v>
      </c>
      <c r="OFY63" s="957">
        <f t="shared" ref="OFY63" si="10292">OFW63-OFY62</f>
        <v>0</v>
      </c>
      <c r="OFZ63" s="957">
        <f t="shared" ref="OFZ63" si="10293">OFX63-OFZ62</f>
        <v>0</v>
      </c>
      <c r="OGA63" s="957">
        <f t="shared" ref="OGA63" si="10294">OFY63-OGA62</f>
        <v>0</v>
      </c>
      <c r="OGB63" s="957">
        <f t="shared" ref="OGB63" si="10295">OFZ63-OGB62</f>
        <v>0</v>
      </c>
      <c r="OGC63" s="957">
        <f t="shared" ref="OGC63" si="10296">OGA63-OGC62</f>
        <v>0</v>
      </c>
      <c r="OGD63" s="957">
        <f t="shared" ref="OGD63" si="10297">OGB63-OGD62</f>
        <v>0</v>
      </c>
      <c r="OGE63" s="957">
        <f t="shared" ref="OGE63" si="10298">OGC63-OGE62</f>
        <v>0</v>
      </c>
      <c r="OGF63" s="957">
        <f t="shared" ref="OGF63" si="10299">OGD63-OGF62</f>
        <v>0</v>
      </c>
      <c r="OGG63" s="957">
        <f t="shared" ref="OGG63" si="10300">OGE63-OGG62</f>
        <v>0</v>
      </c>
      <c r="OGH63" s="957">
        <f t="shared" ref="OGH63" si="10301">OGF63-OGH62</f>
        <v>0</v>
      </c>
      <c r="OGI63" s="957">
        <f t="shared" ref="OGI63" si="10302">OGG63-OGI62</f>
        <v>0</v>
      </c>
      <c r="OGJ63" s="957">
        <f t="shared" ref="OGJ63" si="10303">OGH63-OGJ62</f>
        <v>0</v>
      </c>
      <c r="OGK63" s="957">
        <f t="shared" ref="OGK63" si="10304">OGI63-OGK62</f>
        <v>0</v>
      </c>
      <c r="OGL63" s="957">
        <f t="shared" ref="OGL63" si="10305">OGJ63-OGL62</f>
        <v>0</v>
      </c>
      <c r="OGM63" s="957">
        <f t="shared" ref="OGM63" si="10306">OGK63-OGM62</f>
        <v>0</v>
      </c>
      <c r="OGN63" s="957">
        <f t="shared" ref="OGN63" si="10307">OGL63-OGN62</f>
        <v>0</v>
      </c>
      <c r="OGO63" s="957">
        <f t="shared" ref="OGO63" si="10308">OGM63-OGO62</f>
        <v>0</v>
      </c>
      <c r="OGP63" s="957">
        <f t="shared" ref="OGP63" si="10309">OGN63-OGP62</f>
        <v>0</v>
      </c>
      <c r="OGQ63" s="957">
        <f t="shared" ref="OGQ63" si="10310">OGO63-OGQ62</f>
        <v>0</v>
      </c>
      <c r="OGR63" s="957">
        <f t="shared" ref="OGR63" si="10311">OGP63-OGR62</f>
        <v>0</v>
      </c>
      <c r="OGS63" s="957">
        <f t="shared" ref="OGS63" si="10312">OGQ63-OGS62</f>
        <v>0</v>
      </c>
      <c r="OGT63" s="957">
        <f t="shared" ref="OGT63" si="10313">OGR63-OGT62</f>
        <v>0</v>
      </c>
      <c r="OGU63" s="957">
        <f t="shared" ref="OGU63" si="10314">OGS63-OGU62</f>
        <v>0</v>
      </c>
      <c r="OGV63" s="957">
        <f t="shared" ref="OGV63" si="10315">OGT63-OGV62</f>
        <v>0</v>
      </c>
      <c r="OGW63" s="957">
        <f t="shared" ref="OGW63" si="10316">OGU63-OGW62</f>
        <v>0</v>
      </c>
      <c r="OGX63" s="957">
        <f t="shared" ref="OGX63" si="10317">OGV63-OGX62</f>
        <v>0</v>
      </c>
      <c r="OGY63" s="957">
        <f t="shared" ref="OGY63" si="10318">OGW63-OGY62</f>
        <v>0</v>
      </c>
      <c r="OGZ63" s="957">
        <f t="shared" ref="OGZ63" si="10319">OGX63-OGZ62</f>
        <v>0</v>
      </c>
      <c r="OHA63" s="957">
        <f t="shared" ref="OHA63" si="10320">OGY63-OHA62</f>
        <v>0</v>
      </c>
      <c r="OHB63" s="957">
        <f t="shared" ref="OHB63" si="10321">OGZ63-OHB62</f>
        <v>0</v>
      </c>
      <c r="OHC63" s="957">
        <f t="shared" ref="OHC63" si="10322">OHA63-OHC62</f>
        <v>0</v>
      </c>
      <c r="OHD63" s="957">
        <f t="shared" ref="OHD63" si="10323">OHB63-OHD62</f>
        <v>0</v>
      </c>
      <c r="OHE63" s="957">
        <f t="shared" ref="OHE63" si="10324">OHC63-OHE62</f>
        <v>0</v>
      </c>
      <c r="OHF63" s="957">
        <f t="shared" ref="OHF63" si="10325">OHD63-OHF62</f>
        <v>0</v>
      </c>
      <c r="OHG63" s="957">
        <f t="shared" ref="OHG63" si="10326">OHE63-OHG62</f>
        <v>0</v>
      </c>
      <c r="OHH63" s="957">
        <f t="shared" ref="OHH63" si="10327">OHF63-OHH62</f>
        <v>0</v>
      </c>
      <c r="OHI63" s="957">
        <f t="shared" ref="OHI63" si="10328">OHG63-OHI62</f>
        <v>0</v>
      </c>
      <c r="OHJ63" s="957">
        <f t="shared" ref="OHJ63" si="10329">OHH63-OHJ62</f>
        <v>0</v>
      </c>
      <c r="OHK63" s="957">
        <f t="shared" ref="OHK63" si="10330">OHI63-OHK62</f>
        <v>0</v>
      </c>
      <c r="OHL63" s="957">
        <f t="shared" ref="OHL63" si="10331">OHJ63-OHL62</f>
        <v>0</v>
      </c>
      <c r="OHM63" s="957">
        <f t="shared" ref="OHM63" si="10332">OHK63-OHM62</f>
        <v>0</v>
      </c>
      <c r="OHN63" s="957">
        <f t="shared" ref="OHN63" si="10333">OHL63-OHN62</f>
        <v>0</v>
      </c>
      <c r="OHO63" s="957">
        <f t="shared" ref="OHO63" si="10334">OHM63-OHO62</f>
        <v>0</v>
      </c>
      <c r="OHP63" s="957">
        <f t="shared" ref="OHP63" si="10335">OHN63-OHP62</f>
        <v>0</v>
      </c>
      <c r="OHQ63" s="957">
        <f t="shared" ref="OHQ63" si="10336">OHO63-OHQ62</f>
        <v>0</v>
      </c>
      <c r="OHR63" s="957">
        <f t="shared" ref="OHR63" si="10337">OHP63-OHR62</f>
        <v>0</v>
      </c>
      <c r="OHS63" s="957">
        <f t="shared" ref="OHS63" si="10338">OHQ63-OHS62</f>
        <v>0</v>
      </c>
      <c r="OHT63" s="957">
        <f t="shared" ref="OHT63" si="10339">OHR63-OHT62</f>
        <v>0</v>
      </c>
      <c r="OHU63" s="957">
        <f t="shared" ref="OHU63" si="10340">OHS63-OHU62</f>
        <v>0</v>
      </c>
      <c r="OHV63" s="957">
        <f t="shared" ref="OHV63" si="10341">OHT63-OHV62</f>
        <v>0</v>
      </c>
      <c r="OHW63" s="957">
        <f t="shared" ref="OHW63" si="10342">OHU63-OHW62</f>
        <v>0</v>
      </c>
      <c r="OHX63" s="957">
        <f t="shared" ref="OHX63" si="10343">OHV63-OHX62</f>
        <v>0</v>
      </c>
      <c r="OHY63" s="957">
        <f t="shared" ref="OHY63" si="10344">OHW63-OHY62</f>
        <v>0</v>
      </c>
      <c r="OHZ63" s="957">
        <f t="shared" ref="OHZ63" si="10345">OHX63-OHZ62</f>
        <v>0</v>
      </c>
      <c r="OIA63" s="957">
        <f t="shared" ref="OIA63" si="10346">OHY63-OIA62</f>
        <v>0</v>
      </c>
      <c r="OIB63" s="957">
        <f t="shared" ref="OIB63" si="10347">OHZ63-OIB62</f>
        <v>0</v>
      </c>
      <c r="OIC63" s="957">
        <f t="shared" ref="OIC63" si="10348">OIA63-OIC62</f>
        <v>0</v>
      </c>
      <c r="OID63" s="957">
        <f t="shared" ref="OID63" si="10349">OIB63-OID62</f>
        <v>0</v>
      </c>
      <c r="OIE63" s="957">
        <f t="shared" ref="OIE63" si="10350">OIC63-OIE62</f>
        <v>0</v>
      </c>
      <c r="OIF63" s="957">
        <f t="shared" ref="OIF63" si="10351">OID63-OIF62</f>
        <v>0</v>
      </c>
      <c r="OIG63" s="957">
        <f t="shared" ref="OIG63" si="10352">OIE63-OIG62</f>
        <v>0</v>
      </c>
      <c r="OIH63" s="957">
        <f t="shared" ref="OIH63" si="10353">OIF63-OIH62</f>
        <v>0</v>
      </c>
      <c r="OII63" s="957">
        <f t="shared" ref="OII63" si="10354">OIG63-OII62</f>
        <v>0</v>
      </c>
      <c r="OIJ63" s="957">
        <f t="shared" ref="OIJ63" si="10355">OIH63-OIJ62</f>
        <v>0</v>
      </c>
      <c r="OIK63" s="957">
        <f t="shared" ref="OIK63" si="10356">OII63-OIK62</f>
        <v>0</v>
      </c>
      <c r="OIL63" s="957">
        <f t="shared" ref="OIL63" si="10357">OIJ63-OIL62</f>
        <v>0</v>
      </c>
      <c r="OIM63" s="957">
        <f t="shared" ref="OIM63" si="10358">OIK63-OIM62</f>
        <v>0</v>
      </c>
      <c r="OIN63" s="957">
        <f t="shared" ref="OIN63" si="10359">OIL63-OIN62</f>
        <v>0</v>
      </c>
      <c r="OIO63" s="957">
        <f t="shared" ref="OIO63" si="10360">OIM63-OIO62</f>
        <v>0</v>
      </c>
      <c r="OIP63" s="957">
        <f t="shared" ref="OIP63" si="10361">OIN63-OIP62</f>
        <v>0</v>
      </c>
      <c r="OIQ63" s="957">
        <f t="shared" ref="OIQ63" si="10362">OIO63-OIQ62</f>
        <v>0</v>
      </c>
      <c r="OIR63" s="957">
        <f t="shared" ref="OIR63" si="10363">OIP63-OIR62</f>
        <v>0</v>
      </c>
      <c r="OIS63" s="957">
        <f t="shared" ref="OIS63" si="10364">OIQ63-OIS62</f>
        <v>0</v>
      </c>
      <c r="OIT63" s="957">
        <f t="shared" ref="OIT63" si="10365">OIR63-OIT62</f>
        <v>0</v>
      </c>
      <c r="OIU63" s="957">
        <f t="shared" ref="OIU63" si="10366">OIS63-OIU62</f>
        <v>0</v>
      </c>
      <c r="OIV63" s="957">
        <f t="shared" ref="OIV63" si="10367">OIT63-OIV62</f>
        <v>0</v>
      </c>
      <c r="OIW63" s="957">
        <f t="shared" ref="OIW63" si="10368">OIU63-OIW62</f>
        <v>0</v>
      </c>
      <c r="OIX63" s="957">
        <f t="shared" ref="OIX63" si="10369">OIV63-OIX62</f>
        <v>0</v>
      </c>
      <c r="OIY63" s="957">
        <f t="shared" ref="OIY63" si="10370">OIW63-OIY62</f>
        <v>0</v>
      </c>
      <c r="OIZ63" s="957">
        <f t="shared" ref="OIZ63" si="10371">OIX63-OIZ62</f>
        <v>0</v>
      </c>
      <c r="OJA63" s="957">
        <f t="shared" ref="OJA63" si="10372">OIY63-OJA62</f>
        <v>0</v>
      </c>
      <c r="OJB63" s="957">
        <f t="shared" ref="OJB63" si="10373">OIZ63-OJB62</f>
        <v>0</v>
      </c>
      <c r="OJC63" s="957">
        <f t="shared" ref="OJC63" si="10374">OJA63-OJC62</f>
        <v>0</v>
      </c>
      <c r="OJD63" s="957">
        <f t="shared" ref="OJD63" si="10375">OJB63-OJD62</f>
        <v>0</v>
      </c>
      <c r="OJE63" s="957">
        <f t="shared" ref="OJE63" si="10376">OJC63-OJE62</f>
        <v>0</v>
      </c>
      <c r="OJF63" s="957">
        <f t="shared" ref="OJF63" si="10377">OJD63-OJF62</f>
        <v>0</v>
      </c>
      <c r="OJG63" s="957">
        <f t="shared" ref="OJG63" si="10378">OJE63-OJG62</f>
        <v>0</v>
      </c>
      <c r="OJH63" s="957">
        <f t="shared" ref="OJH63" si="10379">OJF63-OJH62</f>
        <v>0</v>
      </c>
      <c r="OJI63" s="957">
        <f t="shared" ref="OJI63" si="10380">OJG63-OJI62</f>
        <v>0</v>
      </c>
      <c r="OJJ63" s="957">
        <f t="shared" ref="OJJ63" si="10381">OJH63-OJJ62</f>
        <v>0</v>
      </c>
      <c r="OJK63" s="957">
        <f t="shared" ref="OJK63" si="10382">OJI63-OJK62</f>
        <v>0</v>
      </c>
      <c r="OJL63" s="957">
        <f t="shared" ref="OJL63" si="10383">OJJ63-OJL62</f>
        <v>0</v>
      </c>
      <c r="OJM63" s="957">
        <f t="shared" ref="OJM63" si="10384">OJK63-OJM62</f>
        <v>0</v>
      </c>
      <c r="OJN63" s="957">
        <f t="shared" ref="OJN63" si="10385">OJL63-OJN62</f>
        <v>0</v>
      </c>
      <c r="OJO63" s="957">
        <f t="shared" ref="OJO63" si="10386">OJM63-OJO62</f>
        <v>0</v>
      </c>
      <c r="OJP63" s="957">
        <f t="shared" ref="OJP63" si="10387">OJN63-OJP62</f>
        <v>0</v>
      </c>
      <c r="OJQ63" s="957">
        <f t="shared" ref="OJQ63" si="10388">OJO63-OJQ62</f>
        <v>0</v>
      </c>
      <c r="OJR63" s="957">
        <f t="shared" ref="OJR63" si="10389">OJP63-OJR62</f>
        <v>0</v>
      </c>
      <c r="OJS63" s="957">
        <f t="shared" ref="OJS63" si="10390">OJQ63-OJS62</f>
        <v>0</v>
      </c>
      <c r="OJT63" s="957">
        <f t="shared" ref="OJT63" si="10391">OJR63-OJT62</f>
        <v>0</v>
      </c>
      <c r="OJU63" s="957">
        <f t="shared" ref="OJU63" si="10392">OJS63-OJU62</f>
        <v>0</v>
      </c>
      <c r="OJV63" s="957">
        <f t="shared" ref="OJV63" si="10393">OJT63-OJV62</f>
        <v>0</v>
      </c>
      <c r="OJW63" s="957">
        <f t="shared" ref="OJW63" si="10394">OJU63-OJW62</f>
        <v>0</v>
      </c>
      <c r="OJX63" s="957">
        <f t="shared" ref="OJX63" si="10395">OJV63-OJX62</f>
        <v>0</v>
      </c>
      <c r="OJY63" s="957">
        <f t="shared" ref="OJY63" si="10396">OJW63-OJY62</f>
        <v>0</v>
      </c>
      <c r="OJZ63" s="957">
        <f t="shared" ref="OJZ63" si="10397">OJX63-OJZ62</f>
        <v>0</v>
      </c>
      <c r="OKA63" s="957">
        <f t="shared" ref="OKA63" si="10398">OJY63-OKA62</f>
        <v>0</v>
      </c>
      <c r="OKB63" s="957">
        <f t="shared" ref="OKB63" si="10399">OJZ63-OKB62</f>
        <v>0</v>
      </c>
      <c r="OKC63" s="957">
        <f t="shared" ref="OKC63" si="10400">OKA63-OKC62</f>
        <v>0</v>
      </c>
      <c r="OKD63" s="957">
        <f t="shared" ref="OKD63" si="10401">OKB63-OKD62</f>
        <v>0</v>
      </c>
      <c r="OKE63" s="957">
        <f t="shared" ref="OKE63" si="10402">OKC63-OKE62</f>
        <v>0</v>
      </c>
      <c r="OKF63" s="957">
        <f t="shared" ref="OKF63" si="10403">OKD63-OKF62</f>
        <v>0</v>
      </c>
      <c r="OKG63" s="957">
        <f t="shared" ref="OKG63" si="10404">OKE63-OKG62</f>
        <v>0</v>
      </c>
      <c r="OKH63" s="957">
        <f t="shared" ref="OKH63" si="10405">OKF63-OKH62</f>
        <v>0</v>
      </c>
      <c r="OKI63" s="957">
        <f t="shared" ref="OKI63" si="10406">OKG63-OKI62</f>
        <v>0</v>
      </c>
      <c r="OKJ63" s="957">
        <f t="shared" ref="OKJ63" si="10407">OKH63-OKJ62</f>
        <v>0</v>
      </c>
      <c r="OKK63" s="957">
        <f t="shared" ref="OKK63" si="10408">OKI63-OKK62</f>
        <v>0</v>
      </c>
      <c r="OKL63" s="957">
        <f t="shared" ref="OKL63" si="10409">OKJ63-OKL62</f>
        <v>0</v>
      </c>
      <c r="OKM63" s="957">
        <f t="shared" ref="OKM63" si="10410">OKK63-OKM62</f>
        <v>0</v>
      </c>
      <c r="OKN63" s="957">
        <f t="shared" ref="OKN63" si="10411">OKL63-OKN62</f>
        <v>0</v>
      </c>
      <c r="OKO63" s="957">
        <f t="shared" ref="OKO63" si="10412">OKM63-OKO62</f>
        <v>0</v>
      </c>
      <c r="OKP63" s="957">
        <f t="shared" ref="OKP63" si="10413">OKN63-OKP62</f>
        <v>0</v>
      </c>
      <c r="OKQ63" s="957">
        <f t="shared" ref="OKQ63" si="10414">OKO63-OKQ62</f>
        <v>0</v>
      </c>
      <c r="OKR63" s="957">
        <f t="shared" ref="OKR63" si="10415">OKP63-OKR62</f>
        <v>0</v>
      </c>
      <c r="OKS63" s="957">
        <f t="shared" ref="OKS63" si="10416">OKQ63-OKS62</f>
        <v>0</v>
      </c>
      <c r="OKT63" s="957">
        <f t="shared" ref="OKT63" si="10417">OKR63-OKT62</f>
        <v>0</v>
      </c>
      <c r="OKU63" s="957">
        <f t="shared" ref="OKU63" si="10418">OKS63-OKU62</f>
        <v>0</v>
      </c>
      <c r="OKV63" s="957">
        <f t="shared" ref="OKV63" si="10419">OKT63-OKV62</f>
        <v>0</v>
      </c>
      <c r="OKW63" s="957">
        <f t="shared" ref="OKW63" si="10420">OKU63-OKW62</f>
        <v>0</v>
      </c>
      <c r="OKX63" s="957">
        <f t="shared" ref="OKX63" si="10421">OKV63-OKX62</f>
        <v>0</v>
      </c>
      <c r="OKY63" s="957">
        <f t="shared" ref="OKY63" si="10422">OKW63-OKY62</f>
        <v>0</v>
      </c>
      <c r="OKZ63" s="957">
        <f t="shared" ref="OKZ63" si="10423">OKX63-OKZ62</f>
        <v>0</v>
      </c>
      <c r="OLA63" s="957">
        <f t="shared" ref="OLA63" si="10424">OKY63-OLA62</f>
        <v>0</v>
      </c>
      <c r="OLB63" s="957">
        <f t="shared" ref="OLB63" si="10425">OKZ63-OLB62</f>
        <v>0</v>
      </c>
      <c r="OLC63" s="957">
        <f t="shared" ref="OLC63" si="10426">OLA63-OLC62</f>
        <v>0</v>
      </c>
      <c r="OLD63" s="957">
        <f t="shared" ref="OLD63" si="10427">OLB63-OLD62</f>
        <v>0</v>
      </c>
      <c r="OLE63" s="957">
        <f t="shared" ref="OLE63" si="10428">OLC63-OLE62</f>
        <v>0</v>
      </c>
      <c r="OLF63" s="957">
        <f t="shared" ref="OLF63" si="10429">OLD63-OLF62</f>
        <v>0</v>
      </c>
      <c r="OLG63" s="957">
        <f t="shared" ref="OLG63" si="10430">OLE63-OLG62</f>
        <v>0</v>
      </c>
      <c r="OLH63" s="957">
        <f t="shared" ref="OLH63" si="10431">OLF63-OLH62</f>
        <v>0</v>
      </c>
      <c r="OLI63" s="957">
        <f t="shared" ref="OLI63" si="10432">OLG63-OLI62</f>
        <v>0</v>
      </c>
      <c r="OLJ63" s="957">
        <f t="shared" ref="OLJ63" si="10433">OLH63-OLJ62</f>
        <v>0</v>
      </c>
      <c r="OLK63" s="957">
        <f t="shared" ref="OLK63" si="10434">OLI63-OLK62</f>
        <v>0</v>
      </c>
      <c r="OLL63" s="957">
        <f t="shared" ref="OLL63" si="10435">OLJ63-OLL62</f>
        <v>0</v>
      </c>
      <c r="OLM63" s="957">
        <f t="shared" ref="OLM63" si="10436">OLK63-OLM62</f>
        <v>0</v>
      </c>
      <c r="OLN63" s="957">
        <f t="shared" ref="OLN63" si="10437">OLL63-OLN62</f>
        <v>0</v>
      </c>
      <c r="OLO63" s="957">
        <f t="shared" ref="OLO63" si="10438">OLM63-OLO62</f>
        <v>0</v>
      </c>
      <c r="OLP63" s="957">
        <f t="shared" ref="OLP63" si="10439">OLN63-OLP62</f>
        <v>0</v>
      </c>
      <c r="OLQ63" s="957">
        <f t="shared" ref="OLQ63" si="10440">OLO63-OLQ62</f>
        <v>0</v>
      </c>
      <c r="OLR63" s="957">
        <f t="shared" ref="OLR63" si="10441">OLP63-OLR62</f>
        <v>0</v>
      </c>
      <c r="OLS63" s="957">
        <f t="shared" ref="OLS63" si="10442">OLQ63-OLS62</f>
        <v>0</v>
      </c>
      <c r="OLT63" s="957">
        <f t="shared" ref="OLT63" si="10443">OLR63-OLT62</f>
        <v>0</v>
      </c>
      <c r="OLU63" s="957">
        <f t="shared" ref="OLU63" si="10444">OLS63-OLU62</f>
        <v>0</v>
      </c>
      <c r="OLV63" s="957">
        <f t="shared" ref="OLV63" si="10445">OLT63-OLV62</f>
        <v>0</v>
      </c>
      <c r="OLW63" s="957">
        <f t="shared" ref="OLW63" si="10446">OLU63-OLW62</f>
        <v>0</v>
      </c>
      <c r="OLX63" s="957">
        <f t="shared" ref="OLX63" si="10447">OLV63-OLX62</f>
        <v>0</v>
      </c>
      <c r="OLY63" s="957">
        <f t="shared" ref="OLY63" si="10448">OLW63-OLY62</f>
        <v>0</v>
      </c>
      <c r="OLZ63" s="957">
        <f t="shared" ref="OLZ63" si="10449">OLX63-OLZ62</f>
        <v>0</v>
      </c>
      <c r="OMA63" s="957">
        <f t="shared" ref="OMA63" si="10450">OLY63-OMA62</f>
        <v>0</v>
      </c>
      <c r="OMB63" s="957">
        <f t="shared" ref="OMB63" si="10451">OLZ63-OMB62</f>
        <v>0</v>
      </c>
      <c r="OMC63" s="957">
        <f t="shared" ref="OMC63" si="10452">OMA63-OMC62</f>
        <v>0</v>
      </c>
      <c r="OMD63" s="957">
        <f t="shared" ref="OMD63" si="10453">OMB63-OMD62</f>
        <v>0</v>
      </c>
      <c r="OME63" s="957">
        <f t="shared" ref="OME63" si="10454">OMC63-OME62</f>
        <v>0</v>
      </c>
      <c r="OMF63" s="957">
        <f t="shared" ref="OMF63" si="10455">OMD63-OMF62</f>
        <v>0</v>
      </c>
      <c r="OMG63" s="957">
        <f t="shared" ref="OMG63" si="10456">OME63-OMG62</f>
        <v>0</v>
      </c>
      <c r="OMH63" s="957">
        <f t="shared" ref="OMH63" si="10457">OMF63-OMH62</f>
        <v>0</v>
      </c>
      <c r="OMI63" s="957">
        <f t="shared" ref="OMI63" si="10458">OMG63-OMI62</f>
        <v>0</v>
      </c>
      <c r="OMJ63" s="957">
        <f t="shared" ref="OMJ63" si="10459">OMH63-OMJ62</f>
        <v>0</v>
      </c>
      <c r="OMK63" s="957">
        <f t="shared" ref="OMK63" si="10460">OMI63-OMK62</f>
        <v>0</v>
      </c>
      <c r="OML63" s="957">
        <f t="shared" ref="OML63" si="10461">OMJ63-OML62</f>
        <v>0</v>
      </c>
      <c r="OMM63" s="957">
        <f t="shared" ref="OMM63" si="10462">OMK63-OMM62</f>
        <v>0</v>
      </c>
      <c r="OMN63" s="957">
        <f t="shared" ref="OMN63" si="10463">OML63-OMN62</f>
        <v>0</v>
      </c>
      <c r="OMO63" s="957">
        <f t="shared" ref="OMO63" si="10464">OMM63-OMO62</f>
        <v>0</v>
      </c>
      <c r="OMP63" s="957">
        <f t="shared" ref="OMP63" si="10465">OMN63-OMP62</f>
        <v>0</v>
      </c>
      <c r="OMQ63" s="957">
        <f t="shared" ref="OMQ63" si="10466">OMO63-OMQ62</f>
        <v>0</v>
      </c>
      <c r="OMR63" s="957">
        <f t="shared" ref="OMR63" si="10467">OMP63-OMR62</f>
        <v>0</v>
      </c>
      <c r="OMS63" s="957">
        <f t="shared" ref="OMS63" si="10468">OMQ63-OMS62</f>
        <v>0</v>
      </c>
      <c r="OMT63" s="957">
        <f t="shared" ref="OMT63" si="10469">OMR63-OMT62</f>
        <v>0</v>
      </c>
      <c r="OMU63" s="957">
        <f t="shared" ref="OMU63" si="10470">OMS63-OMU62</f>
        <v>0</v>
      </c>
      <c r="OMV63" s="957">
        <f t="shared" ref="OMV63" si="10471">OMT63-OMV62</f>
        <v>0</v>
      </c>
      <c r="OMW63" s="957">
        <f t="shared" ref="OMW63" si="10472">OMU63-OMW62</f>
        <v>0</v>
      </c>
      <c r="OMX63" s="957">
        <f t="shared" ref="OMX63" si="10473">OMV63-OMX62</f>
        <v>0</v>
      </c>
      <c r="OMY63" s="957">
        <f t="shared" ref="OMY63" si="10474">OMW63-OMY62</f>
        <v>0</v>
      </c>
      <c r="OMZ63" s="957">
        <f t="shared" ref="OMZ63" si="10475">OMX63-OMZ62</f>
        <v>0</v>
      </c>
      <c r="ONA63" s="957">
        <f t="shared" ref="ONA63" si="10476">OMY63-ONA62</f>
        <v>0</v>
      </c>
      <c r="ONB63" s="957">
        <f t="shared" ref="ONB63" si="10477">OMZ63-ONB62</f>
        <v>0</v>
      </c>
      <c r="ONC63" s="957">
        <f t="shared" ref="ONC63" si="10478">ONA63-ONC62</f>
        <v>0</v>
      </c>
      <c r="OND63" s="957">
        <f t="shared" ref="OND63" si="10479">ONB63-OND62</f>
        <v>0</v>
      </c>
      <c r="ONE63" s="957">
        <f t="shared" ref="ONE63" si="10480">ONC63-ONE62</f>
        <v>0</v>
      </c>
      <c r="ONF63" s="957">
        <f t="shared" ref="ONF63" si="10481">OND63-ONF62</f>
        <v>0</v>
      </c>
      <c r="ONG63" s="957">
        <f t="shared" ref="ONG63" si="10482">ONE63-ONG62</f>
        <v>0</v>
      </c>
      <c r="ONH63" s="957">
        <f t="shared" ref="ONH63" si="10483">ONF63-ONH62</f>
        <v>0</v>
      </c>
      <c r="ONI63" s="957">
        <f t="shared" ref="ONI63" si="10484">ONG63-ONI62</f>
        <v>0</v>
      </c>
      <c r="ONJ63" s="957">
        <f t="shared" ref="ONJ63" si="10485">ONH63-ONJ62</f>
        <v>0</v>
      </c>
      <c r="ONK63" s="957">
        <f t="shared" ref="ONK63" si="10486">ONI63-ONK62</f>
        <v>0</v>
      </c>
      <c r="ONL63" s="957">
        <f t="shared" ref="ONL63" si="10487">ONJ63-ONL62</f>
        <v>0</v>
      </c>
      <c r="ONM63" s="957">
        <f t="shared" ref="ONM63" si="10488">ONK63-ONM62</f>
        <v>0</v>
      </c>
      <c r="ONN63" s="957">
        <f t="shared" ref="ONN63" si="10489">ONL63-ONN62</f>
        <v>0</v>
      </c>
      <c r="ONO63" s="957">
        <f t="shared" ref="ONO63" si="10490">ONM63-ONO62</f>
        <v>0</v>
      </c>
      <c r="ONP63" s="957">
        <f t="shared" ref="ONP63" si="10491">ONN63-ONP62</f>
        <v>0</v>
      </c>
      <c r="ONQ63" s="957">
        <f t="shared" ref="ONQ63" si="10492">ONO63-ONQ62</f>
        <v>0</v>
      </c>
      <c r="ONR63" s="957">
        <f t="shared" ref="ONR63" si="10493">ONP63-ONR62</f>
        <v>0</v>
      </c>
      <c r="ONS63" s="957">
        <f t="shared" ref="ONS63" si="10494">ONQ63-ONS62</f>
        <v>0</v>
      </c>
      <c r="ONT63" s="957">
        <f t="shared" ref="ONT63" si="10495">ONR63-ONT62</f>
        <v>0</v>
      </c>
      <c r="ONU63" s="957">
        <f t="shared" ref="ONU63" si="10496">ONS63-ONU62</f>
        <v>0</v>
      </c>
      <c r="ONV63" s="957">
        <f t="shared" ref="ONV63" si="10497">ONT63-ONV62</f>
        <v>0</v>
      </c>
      <c r="ONW63" s="957">
        <f t="shared" ref="ONW63" si="10498">ONU63-ONW62</f>
        <v>0</v>
      </c>
      <c r="ONX63" s="957">
        <f t="shared" ref="ONX63" si="10499">ONV63-ONX62</f>
        <v>0</v>
      </c>
      <c r="ONY63" s="957">
        <f t="shared" ref="ONY63" si="10500">ONW63-ONY62</f>
        <v>0</v>
      </c>
      <c r="ONZ63" s="957">
        <f t="shared" ref="ONZ63" si="10501">ONX63-ONZ62</f>
        <v>0</v>
      </c>
      <c r="OOA63" s="957">
        <f t="shared" ref="OOA63" si="10502">ONY63-OOA62</f>
        <v>0</v>
      </c>
      <c r="OOB63" s="957">
        <f t="shared" ref="OOB63" si="10503">ONZ63-OOB62</f>
        <v>0</v>
      </c>
      <c r="OOC63" s="957">
        <f t="shared" ref="OOC63" si="10504">OOA63-OOC62</f>
        <v>0</v>
      </c>
      <c r="OOD63" s="957">
        <f t="shared" ref="OOD63" si="10505">OOB63-OOD62</f>
        <v>0</v>
      </c>
      <c r="OOE63" s="957">
        <f t="shared" ref="OOE63" si="10506">OOC63-OOE62</f>
        <v>0</v>
      </c>
      <c r="OOF63" s="957">
        <f t="shared" ref="OOF63" si="10507">OOD63-OOF62</f>
        <v>0</v>
      </c>
      <c r="OOG63" s="957">
        <f t="shared" ref="OOG63" si="10508">OOE63-OOG62</f>
        <v>0</v>
      </c>
      <c r="OOH63" s="957">
        <f t="shared" ref="OOH63" si="10509">OOF63-OOH62</f>
        <v>0</v>
      </c>
      <c r="OOI63" s="957">
        <f t="shared" ref="OOI63" si="10510">OOG63-OOI62</f>
        <v>0</v>
      </c>
      <c r="OOJ63" s="957">
        <f t="shared" ref="OOJ63" si="10511">OOH63-OOJ62</f>
        <v>0</v>
      </c>
      <c r="OOK63" s="957">
        <f t="shared" ref="OOK63" si="10512">OOI63-OOK62</f>
        <v>0</v>
      </c>
      <c r="OOL63" s="957">
        <f t="shared" ref="OOL63" si="10513">OOJ63-OOL62</f>
        <v>0</v>
      </c>
      <c r="OOM63" s="957">
        <f t="shared" ref="OOM63" si="10514">OOK63-OOM62</f>
        <v>0</v>
      </c>
      <c r="OON63" s="957">
        <f t="shared" ref="OON63" si="10515">OOL63-OON62</f>
        <v>0</v>
      </c>
      <c r="OOO63" s="957">
        <f t="shared" ref="OOO63" si="10516">OOM63-OOO62</f>
        <v>0</v>
      </c>
      <c r="OOP63" s="957">
        <f t="shared" ref="OOP63" si="10517">OON63-OOP62</f>
        <v>0</v>
      </c>
      <c r="OOQ63" s="957">
        <f t="shared" ref="OOQ63" si="10518">OOO63-OOQ62</f>
        <v>0</v>
      </c>
      <c r="OOR63" s="957">
        <f t="shared" ref="OOR63" si="10519">OOP63-OOR62</f>
        <v>0</v>
      </c>
      <c r="OOS63" s="957">
        <f t="shared" ref="OOS63" si="10520">OOQ63-OOS62</f>
        <v>0</v>
      </c>
      <c r="OOT63" s="957">
        <f t="shared" ref="OOT63" si="10521">OOR63-OOT62</f>
        <v>0</v>
      </c>
      <c r="OOU63" s="957">
        <f t="shared" ref="OOU63" si="10522">OOS63-OOU62</f>
        <v>0</v>
      </c>
      <c r="OOV63" s="957">
        <f t="shared" ref="OOV63" si="10523">OOT63-OOV62</f>
        <v>0</v>
      </c>
      <c r="OOW63" s="957">
        <f t="shared" ref="OOW63" si="10524">OOU63-OOW62</f>
        <v>0</v>
      </c>
      <c r="OOX63" s="957">
        <f t="shared" ref="OOX63" si="10525">OOV63-OOX62</f>
        <v>0</v>
      </c>
      <c r="OOY63" s="957">
        <f t="shared" ref="OOY63" si="10526">OOW63-OOY62</f>
        <v>0</v>
      </c>
      <c r="OOZ63" s="957">
        <f t="shared" ref="OOZ63" si="10527">OOX63-OOZ62</f>
        <v>0</v>
      </c>
      <c r="OPA63" s="957">
        <f t="shared" ref="OPA63" si="10528">OOY63-OPA62</f>
        <v>0</v>
      </c>
      <c r="OPB63" s="957">
        <f t="shared" ref="OPB63" si="10529">OOZ63-OPB62</f>
        <v>0</v>
      </c>
      <c r="OPC63" s="957">
        <f t="shared" ref="OPC63" si="10530">OPA63-OPC62</f>
        <v>0</v>
      </c>
      <c r="OPD63" s="957">
        <f t="shared" ref="OPD63" si="10531">OPB63-OPD62</f>
        <v>0</v>
      </c>
      <c r="OPE63" s="957">
        <f t="shared" ref="OPE63" si="10532">OPC63-OPE62</f>
        <v>0</v>
      </c>
      <c r="OPF63" s="957">
        <f t="shared" ref="OPF63" si="10533">OPD63-OPF62</f>
        <v>0</v>
      </c>
      <c r="OPG63" s="957">
        <f t="shared" ref="OPG63" si="10534">OPE63-OPG62</f>
        <v>0</v>
      </c>
      <c r="OPH63" s="957">
        <f t="shared" ref="OPH63" si="10535">OPF63-OPH62</f>
        <v>0</v>
      </c>
      <c r="OPI63" s="957">
        <f t="shared" ref="OPI63" si="10536">OPG63-OPI62</f>
        <v>0</v>
      </c>
      <c r="OPJ63" s="957">
        <f t="shared" ref="OPJ63" si="10537">OPH63-OPJ62</f>
        <v>0</v>
      </c>
      <c r="OPK63" s="957">
        <f t="shared" ref="OPK63" si="10538">OPI63-OPK62</f>
        <v>0</v>
      </c>
      <c r="OPL63" s="957">
        <f t="shared" ref="OPL63" si="10539">OPJ63-OPL62</f>
        <v>0</v>
      </c>
      <c r="OPM63" s="957">
        <f t="shared" ref="OPM63" si="10540">OPK63-OPM62</f>
        <v>0</v>
      </c>
      <c r="OPN63" s="957">
        <f t="shared" ref="OPN63" si="10541">OPL63-OPN62</f>
        <v>0</v>
      </c>
      <c r="OPO63" s="957">
        <f t="shared" ref="OPO63" si="10542">OPM63-OPO62</f>
        <v>0</v>
      </c>
      <c r="OPP63" s="957">
        <f t="shared" ref="OPP63" si="10543">OPN63-OPP62</f>
        <v>0</v>
      </c>
      <c r="OPQ63" s="957">
        <f t="shared" ref="OPQ63" si="10544">OPO63-OPQ62</f>
        <v>0</v>
      </c>
      <c r="OPR63" s="957">
        <f t="shared" ref="OPR63" si="10545">OPP63-OPR62</f>
        <v>0</v>
      </c>
      <c r="OPS63" s="957">
        <f t="shared" ref="OPS63" si="10546">OPQ63-OPS62</f>
        <v>0</v>
      </c>
      <c r="OPT63" s="957">
        <f t="shared" ref="OPT63" si="10547">OPR63-OPT62</f>
        <v>0</v>
      </c>
      <c r="OPU63" s="957">
        <f t="shared" ref="OPU63" si="10548">OPS63-OPU62</f>
        <v>0</v>
      </c>
      <c r="OPV63" s="957">
        <f t="shared" ref="OPV63" si="10549">OPT63-OPV62</f>
        <v>0</v>
      </c>
      <c r="OPW63" s="957">
        <f t="shared" ref="OPW63" si="10550">OPU63-OPW62</f>
        <v>0</v>
      </c>
      <c r="OPX63" s="957">
        <f t="shared" ref="OPX63" si="10551">OPV63-OPX62</f>
        <v>0</v>
      </c>
      <c r="OPY63" s="957">
        <f t="shared" ref="OPY63" si="10552">OPW63-OPY62</f>
        <v>0</v>
      </c>
      <c r="OPZ63" s="957">
        <f t="shared" ref="OPZ63" si="10553">OPX63-OPZ62</f>
        <v>0</v>
      </c>
      <c r="OQA63" s="957">
        <f t="shared" ref="OQA63" si="10554">OPY63-OQA62</f>
        <v>0</v>
      </c>
      <c r="OQB63" s="957">
        <f t="shared" ref="OQB63" si="10555">OPZ63-OQB62</f>
        <v>0</v>
      </c>
      <c r="OQC63" s="957">
        <f t="shared" ref="OQC63" si="10556">OQA63-OQC62</f>
        <v>0</v>
      </c>
      <c r="OQD63" s="957">
        <f t="shared" ref="OQD63" si="10557">OQB63-OQD62</f>
        <v>0</v>
      </c>
      <c r="OQE63" s="957">
        <f t="shared" ref="OQE63" si="10558">OQC63-OQE62</f>
        <v>0</v>
      </c>
      <c r="OQF63" s="957">
        <f t="shared" ref="OQF63" si="10559">OQD63-OQF62</f>
        <v>0</v>
      </c>
      <c r="OQG63" s="957">
        <f t="shared" ref="OQG63" si="10560">OQE63-OQG62</f>
        <v>0</v>
      </c>
      <c r="OQH63" s="957">
        <f t="shared" ref="OQH63" si="10561">OQF63-OQH62</f>
        <v>0</v>
      </c>
      <c r="OQI63" s="957">
        <f t="shared" ref="OQI63" si="10562">OQG63-OQI62</f>
        <v>0</v>
      </c>
      <c r="OQJ63" s="957">
        <f t="shared" ref="OQJ63" si="10563">OQH63-OQJ62</f>
        <v>0</v>
      </c>
      <c r="OQK63" s="957">
        <f t="shared" ref="OQK63" si="10564">OQI63-OQK62</f>
        <v>0</v>
      </c>
      <c r="OQL63" s="957">
        <f t="shared" ref="OQL63" si="10565">OQJ63-OQL62</f>
        <v>0</v>
      </c>
      <c r="OQM63" s="957">
        <f t="shared" ref="OQM63" si="10566">OQK63-OQM62</f>
        <v>0</v>
      </c>
      <c r="OQN63" s="957">
        <f t="shared" ref="OQN63" si="10567">OQL63-OQN62</f>
        <v>0</v>
      </c>
      <c r="OQO63" s="957">
        <f t="shared" ref="OQO63" si="10568">OQM63-OQO62</f>
        <v>0</v>
      </c>
      <c r="OQP63" s="957">
        <f t="shared" ref="OQP63" si="10569">OQN63-OQP62</f>
        <v>0</v>
      </c>
      <c r="OQQ63" s="957">
        <f t="shared" ref="OQQ63" si="10570">OQO63-OQQ62</f>
        <v>0</v>
      </c>
      <c r="OQR63" s="957">
        <f t="shared" ref="OQR63" si="10571">OQP63-OQR62</f>
        <v>0</v>
      </c>
      <c r="OQS63" s="957">
        <f t="shared" ref="OQS63" si="10572">OQQ63-OQS62</f>
        <v>0</v>
      </c>
      <c r="OQT63" s="957">
        <f t="shared" ref="OQT63" si="10573">OQR63-OQT62</f>
        <v>0</v>
      </c>
      <c r="OQU63" s="957">
        <f t="shared" ref="OQU63" si="10574">OQS63-OQU62</f>
        <v>0</v>
      </c>
      <c r="OQV63" s="957">
        <f t="shared" ref="OQV63" si="10575">OQT63-OQV62</f>
        <v>0</v>
      </c>
      <c r="OQW63" s="957">
        <f t="shared" ref="OQW63" si="10576">OQU63-OQW62</f>
        <v>0</v>
      </c>
      <c r="OQX63" s="957">
        <f t="shared" ref="OQX63" si="10577">OQV63-OQX62</f>
        <v>0</v>
      </c>
      <c r="OQY63" s="957">
        <f t="shared" ref="OQY63" si="10578">OQW63-OQY62</f>
        <v>0</v>
      </c>
      <c r="OQZ63" s="957">
        <f t="shared" ref="OQZ63" si="10579">OQX63-OQZ62</f>
        <v>0</v>
      </c>
      <c r="ORA63" s="957">
        <f t="shared" ref="ORA63" si="10580">OQY63-ORA62</f>
        <v>0</v>
      </c>
      <c r="ORB63" s="957">
        <f t="shared" ref="ORB63" si="10581">OQZ63-ORB62</f>
        <v>0</v>
      </c>
      <c r="ORC63" s="957">
        <f t="shared" ref="ORC63" si="10582">ORA63-ORC62</f>
        <v>0</v>
      </c>
      <c r="ORD63" s="957">
        <f t="shared" ref="ORD63" si="10583">ORB63-ORD62</f>
        <v>0</v>
      </c>
      <c r="ORE63" s="957">
        <f t="shared" ref="ORE63" si="10584">ORC63-ORE62</f>
        <v>0</v>
      </c>
      <c r="ORF63" s="957">
        <f t="shared" ref="ORF63" si="10585">ORD63-ORF62</f>
        <v>0</v>
      </c>
      <c r="ORG63" s="957">
        <f t="shared" ref="ORG63" si="10586">ORE63-ORG62</f>
        <v>0</v>
      </c>
      <c r="ORH63" s="957">
        <f t="shared" ref="ORH63" si="10587">ORF63-ORH62</f>
        <v>0</v>
      </c>
      <c r="ORI63" s="957">
        <f t="shared" ref="ORI63" si="10588">ORG63-ORI62</f>
        <v>0</v>
      </c>
      <c r="ORJ63" s="957">
        <f t="shared" ref="ORJ63" si="10589">ORH63-ORJ62</f>
        <v>0</v>
      </c>
      <c r="ORK63" s="957">
        <f t="shared" ref="ORK63" si="10590">ORI63-ORK62</f>
        <v>0</v>
      </c>
      <c r="ORL63" s="957">
        <f t="shared" ref="ORL63" si="10591">ORJ63-ORL62</f>
        <v>0</v>
      </c>
      <c r="ORM63" s="957">
        <f t="shared" ref="ORM63" si="10592">ORK63-ORM62</f>
        <v>0</v>
      </c>
      <c r="ORN63" s="957">
        <f t="shared" ref="ORN63" si="10593">ORL63-ORN62</f>
        <v>0</v>
      </c>
      <c r="ORO63" s="957">
        <f t="shared" ref="ORO63" si="10594">ORM63-ORO62</f>
        <v>0</v>
      </c>
      <c r="ORP63" s="957">
        <f t="shared" ref="ORP63" si="10595">ORN63-ORP62</f>
        <v>0</v>
      </c>
      <c r="ORQ63" s="957">
        <f t="shared" ref="ORQ63" si="10596">ORO63-ORQ62</f>
        <v>0</v>
      </c>
      <c r="ORR63" s="957">
        <f t="shared" ref="ORR63" si="10597">ORP63-ORR62</f>
        <v>0</v>
      </c>
      <c r="ORS63" s="957">
        <f t="shared" ref="ORS63" si="10598">ORQ63-ORS62</f>
        <v>0</v>
      </c>
      <c r="ORT63" s="957">
        <f t="shared" ref="ORT63" si="10599">ORR63-ORT62</f>
        <v>0</v>
      </c>
      <c r="ORU63" s="957">
        <f t="shared" ref="ORU63" si="10600">ORS63-ORU62</f>
        <v>0</v>
      </c>
      <c r="ORV63" s="957">
        <f t="shared" ref="ORV63" si="10601">ORT63-ORV62</f>
        <v>0</v>
      </c>
      <c r="ORW63" s="957">
        <f t="shared" ref="ORW63" si="10602">ORU63-ORW62</f>
        <v>0</v>
      </c>
      <c r="ORX63" s="957">
        <f t="shared" ref="ORX63" si="10603">ORV63-ORX62</f>
        <v>0</v>
      </c>
      <c r="ORY63" s="957">
        <f t="shared" ref="ORY63" si="10604">ORW63-ORY62</f>
        <v>0</v>
      </c>
      <c r="ORZ63" s="957">
        <f t="shared" ref="ORZ63" si="10605">ORX63-ORZ62</f>
        <v>0</v>
      </c>
      <c r="OSA63" s="957">
        <f t="shared" ref="OSA63" si="10606">ORY63-OSA62</f>
        <v>0</v>
      </c>
      <c r="OSB63" s="957">
        <f t="shared" ref="OSB63" si="10607">ORZ63-OSB62</f>
        <v>0</v>
      </c>
      <c r="OSC63" s="957">
        <f t="shared" ref="OSC63" si="10608">OSA63-OSC62</f>
        <v>0</v>
      </c>
      <c r="OSD63" s="957">
        <f t="shared" ref="OSD63" si="10609">OSB63-OSD62</f>
        <v>0</v>
      </c>
      <c r="OSE63" s="957">
        <f t="shared" ref="OSE63" si="10610">OSC63-OSE62</f>
        <v>0</v>
      </c>
      <c r="OSF63" s="957">
        <f t="shared" ref="OSF63" si="10611">OSD63-OSF62</f>
        <v>0</v>
      </c>
      <c r="OSG63" s="957">
        <f t="shared" ref="OSG63" si="10612">OSE63-OSG62</f>
        <v>0</v>
      </c>
      <c r="OSH63" s="957">
        <f t="shared" ref="OSH63" si="10613">OSF63-OSH62</f>
        <v>0</v>
      </c>
      <c r="OSI63" s="957">
        <f t="shared" ref="OSI63" si="10614">OSG63-OSI62</f>
        <v>0</v>
      </c>
      <c r="OSJ63" s="957">
        <f t="shared" ref="OSJ63" si="10615">OSH63-OSJ62</f>
        <v>0</v>
      </c>
      <c r="OSK63" s="957">
        <f t="shared" ref="OSK63" si="10616">OSI63-OSK62</f>
        <v>0</v>
      </c>
      <c r="OSL63" s="957">
        <f t="shared" ref="OSL63" si="10617">OSJ63-OSL62</f>
        <v>0</v>
      </c>
      <c r="OSM63" s="957">
        <f t="shared" ref="OSM63" si="10618">OSK63-OSM62</f>
        <v>0</v>
      </c>
      <c r="OSN63" s="957">
        <f t="shared" ref="OSN63" si="10619">OSL63-OSN62</f>
        <v>0</v>
      </c>
      <c r="OSO63" s="957">
        <f t="shared" ref="OSO63" si="10620">OSM63-OSO62</f>
        <v>0</v>
      </c>
      <c r="OSP63" s="957">
        <f t="shared" ref="OSP63" si="10621">OSN63-OSP62</f>
        <v>0</v>
      </c>
      <c r="OSQ63" s="957">
        <f t="shared" ref="OSQ63" si="10622">OSO63-OSQ62</f>
        <v>0</v>
      </c>
      <c r="OSR63" s="957">
        <f t="shared" ref="OSR63" si="10623">OSP63-OSR62</f>
        <v>0</v>
      </c>
      <c r="OSS63" s="957">
        <f t="shared" ref="OSS63" si="10624">OSQ63-OSS62</f>
        <v>0</v>
      </c>
      <c r="OST63" s="957">
        <f t="shared" ref="OST63" si="10625">OSR63-OST62</f>
        <v>0</v>
      </c>
      <c r="OSU63" s="957">
        <f t="shared" ref="OSU63" si="10626">OSS63-OSU62</f>
        <v>0</v>
      </c>
      <c r="OSV63" s="957">
        <f t="shared" ref="OSV63" si="10627">OST63-OSV62</f>
        <v>0</v>
      </c>
      <c r="OSW63" s="957">
        <f t="shared" ref="OSW63" si="10628">OSU63-OSW62</f>
        <v>0</v>
      </c>
      <c r="OSX63" s="957">
        <f t="shared" ref="OSX63" si="10629">OSV63-OSX62</f>
        <v>0</v>
      </c>
      <c r="OSY63" s="957">
        <f t="shared" ref="OSY63" si="10630">OSW63-OSY62</f>
        <v>0</v>
      </c>
      <c r="OSZ63" s="957">
        <f t="shared" ref="OSZ63" si="10631">OSX63-OSZ62</f>
        <v>0</v>
      </c>
      <c r="OTA63" s="957">
        <f t="shared" ref="OTA63" si="10632">OSY63-OTA62</f>
        <v>0</v>
      </c>
      <c r="OTB63" s="957">
        <f t="shared" ref="OTB63" si="10633">OSZ63-OTB62</f>
        <v>0</v>
      </c>
      <c r="OTC63" s="957">
        <f t="shared" ref="OTC63" si="10634">OTA63-OTC62</f>
        <v>0</v>
      </c>
      <c r="OTD63" s="957">
        <f t="shared" ref="OTD63" si="10635">OTB63-OTD62</f>
        <v>0</v>
      </c>
      <c r="OTE63" s="957">
        <f t="shared" ref="OTE63" si="10636">OTC63-OTE62</f>
        <v>0</v>
      </c>
      <c r="OTF63" s="957">
        <f t="shared" ref="OTF63" si="10637">OTD63-OTF62</f>
        <v>0</v>
      </c>
      <c r="OTG63" s="957">
        <f t="shared" ref="OTG63" si="10638">OTE63-OTG62</f>
        <v>0</v>
      </c>
      <c r="OTH63" s="957">
        <f t="shared" ref="OTH63" si="10639">OTF63-OTH62</f>
        <v>0</v>
      </c>
      <c r="OTI63" s="957">
        <f t="shared" ref="OTI63" si="10640">OTG63-OTI62</f>
        <v>0</v>
      </c>
      <c r="OTJ63" s="957">
        <f t="shared" ref="OTJ63" si="10641">OTH63-OTJ62</f>
        <v>0</v>
      </c>
      <c r="OTK63" s="957">
        <f t="shared" ref="OTK63" si="10642">OTI63-OTK62</f>
        <v>0</v>
      </c>
      <c r="OTL63" s="957">
        <f t="shared" ref="OTL63" si="10643">OTJ63-OTL62</f>
        <v>0</v>
      </c>
      <c r="OTM63" s="957">
        <f t="shared" ref="OTM63" si="10644">OTK63-OTM62</f>
        <v>0</v>
      </c>
      <c r="OTN63" s="957">
        <f t="shared" ref="OTN63" si="10645">OTL63-OTN62</f>
        <v>0</v>
      </c>
      <c r="OTO63" s="957">
        <f t="shared" ref="OTO63" si="10646">OTM63-OTO62</f>
        <v>0</v>
      </c>
      <c r="OTP63" s="957">
        <f t="shared" ref="OTP63" si="10647">OTN63-OTP62</f>
        <v>0</v>
      </c>
      <c r="OTQ63" s="957">
        <f t="shared" ref="OTQ63" si="10648">OTO63-OTQ62</f>
        <v>0</v>
      </c>
      <c r="OTR63" s="957">
        <f t="shared" ref="OTR63" si="10649">OTP63-OTR62</f>
        <v>0</v>
      </c>
      <c r="OTS63" s="957">
        <f t="shared" ref="OTS63" si="10650">OTQ63-OTS62</f>
        <v>0</v>
      </c>
      <c r="OTT63" s="957">
        <f t="shared" ref="OTT63" si="10651">OTR63-OTT62</f>
        <v>0</v>
      </c>
      <c r="OTU63" s="957">
        <f t="shared" ref="OTU63" si="10652">OTS63-OTU62</f>
        <v>0</v>
      </c>
      <c r="OTV63" s="957">
        <f t="shared" ref="OTV63" si="10653">OTT63-OTV62</f>
        <v>0</v>
      </c>
      <c r="OTW63" s="957">
        <f t="shared" ref="OTW63" si="10654">OTU63-OTW62</f>
        <v>0</v>
      </c>
      <c r="OTX63" s="957">
        <f t="shared" ref="OTX63" si="10655">OTV63-OTX62</f>
        <v>0</v>
      </c>
      <c r="OTY63" s="957">
        <f t="shared" ref="OTY63" si="10656">OTW63-OTY62</f>
        <v>0</v>
      </c>
      <c r="OTZ63" s="957">
        <f t="shared" ref="OTZ63" si="10657">OTX63-OTZ62</f>
        <v>0</v>
      </c>
      <c r="OUA63" s="957">
        <f t="shared" ref="OUA63" si="10658">OTY63-OUA62</f>
        <v>0</v>
      </c>
      <c r="OUB63" s="957">
        <f t="shared" ref="OUB63" si="10659">OTZ63-OUB62</f>
        <v>0</v>
      </c>
      <c r="OUC63" s="957">
        <f t="shared" ref="OUC63" si="10660">OUA63-OUC62</f>
        <v>0</v>
      </c>
      <c r="OUD63" s="957">
        <f t="shared" ref="OUD63" si="10661">OUB63-OUD62</f>
        <v>0</v>
      </c>
      <c r="OUE63" s="957">
        <f t="shared" ref="OUE63" si="10662">OUC63-OUE62</f>
        <v>0</v>
      </c>
      <c r="OUF63" s="957">
        <f t="shared" ref="OUF63" si="10663">OUD63-OUF62</f>
        <v>0</v>
      </c>
      <c r="OUG63" s="957">
        <f t="shared" ref="OUG63" si="10664">OUE63-OUG62</f>
        <v>0</v>
      </c>
      <c r="OUH63" s="957">
        <f t="shared" ref="OUH63" si="10665">OUF63-OUH62</f>
        <v>0</v>
      </c>
      <c r="OUI63" s="957">
        <f t="shared" ref="OUI63" si="10666">OUG63-OUI62</f>
        <v>0</v>
      </c>
      <c r="OUJ63" s="957">
        <f t="shared" ref="OUJ63" si="10667">OUH63-OUJ62</f>
        <v>0</v>
      </c>
      <c r="OUK63" s="957">
        <f t="shared" ref="OUK63" si="10668">OUI63-OUK62</f>
        <v>0</v>
      </c>
      <c r="OUL63" s="957">
        <f t="shared" ref="OUL63" si="10669">OUJ63-OUL62</f>
        <v>0</v>
      </c>
      <c r="OUM63" s="957">
        <f t="shared" ref="OUM63" si="10670">OUK63-OUM62</f>
        <v>0</v>
      </c>
      <c r="OUN63" s="957">
        <f t="shared" ref="OUN63" si="10671">OUL63-OUN62</f>
        <v>0</v>
      </c>
      <c r="OUO63" s="957">
        <f t="shared" ref="OUO63" si="10672">OUM63-OUO62</f>
        <v>0</v>
      </c>
      <c r="OUP63" s="957">
        <f t="shared" ref="OUP63" si="10673">OUN63-OUP62</f>
        <v>0</v>
      </c>
      <c r="OUQ63" s="957">
        <f t="shared" ref="OUQ63" si="10674">OUO63-OUQ62</f>
        <v>0</v>
      </c>
      <c r="OUR63" s="957">
        <f t="shared" ref="OUR63" si="10675">OUP63-OUR62</f>
        <v>0</v>
      </c>
      <c r="OUS63" s="957">
        <f t="shared" ref="OUS63" si="10676">OUQ63-OUS62</f>
        <v>0</v>
      </c>
      <c r="OUT63" s="957">
        <f t="shared" ref="OUT63" si="10677">OUR63-OUT62</f>
        <v>0</v>
      </c>
      <c r="OUU63" s="957">
        <f t="shared" ref="OUU63" si="10678">OUS63-OUU62</f>
        <v>0</v>
      </c>
      <c r="OUV63" s="957">
        <f t="shared" ref="OUV63" si="10679">OUT63-OUV62</f>
        <v>0</v>
      </c>
      <c r="OUW63" s="957">
        <f t="shared" ref="OUW63" si="10680">OUU63-OUW62</f>
        <v>0</v>
      </c>
      <c r="OUX63" s="957">
        <f t="shared" ref="OUX63" si="10681">OUV63-OUX62</f>
        <v>0</v>
      </c>
      <c r="OUY63" s="957">
        <f t="shared" ref="OUY63" si="10682">OUW63-OUY62</f>
        <v>0</v>
      </c>
      <c r="OUZ63" s="957">
        <f t="shared" ref="OUZ63" si="10683">OUX63-OUZ62</f>
        <v>0</v>
      </c>
      <c r="OVA63" s="957">
        <f t="shared" ref="OVA63" si="10684">OUY63-OVA62</f>
        <v>0</v>
      </c>
      <c r="OVB63" s="957">
        <f t="shared" ref="OVB63" si="10685">OUZ63-OVB62</f>
        <v>0</v>
      </c>
      <c r="OVC63" s="957">
        <f t="shared" ref="OVC63" si="10686">OVA63-OVC62</f>
        <v>0</v>
      </c>
      <c r="OVD63" s="957">
        <f t="shared" ref="OVD63" si="10687">OVB63-OVD62</f>
        <v>0</v>
      </c>
      <c r="OVE63" s="957">
        <f t="shared" ref="OVE63" si="10688">OVC63-OVE62</f>
        <v>0</v>
      </c>
      <c r="OVF63" s="957">
        <f t="shared" ref="OVF63" si="10689">OVD63-OVF62</f>
        <v>0</v>
      </c>
      <c r="OVG63" s="957">
        <f t="shared" ref="OVG63" si="10690">OVE63-OVG62</f>
        <v>0</v>
      </c>
      <c r="OVH63" s="957">
        <f t="shared" ref="OVH63" si="10691">OVF63-OVH62</f>
        <v>0</v>
      </c>
      <c r="OVI63" s="957">
        <f t="shared" ref="OVI63" si="10692">OVG63-OVI62</f>
        <v>0</v>
      </c>
      <c r="OVJ63" s="957">
        <f t="shared" ref="OVJ63" si="10693">OVH63-OVJ62</f>
        <v>0</v>
      </c>
      <c r="OVK63" s="957">
        <f t="shared" ref="OVK63" si="10694">OVI63-OVK62</f>
        <v>0</v>
      </c>
      <c r="OVL63" s="957">
        <f t="shared" ref="OVL63" si="10695">OVJ63-OVL62</f>
        <v>0</v>
      </c>
      <c r="OVM63" s="957">
        <f t="shared" ref="OVM63" si="10696">OVK63-OVM62</f>
        <v>0</v>
      </c>
      <c r="OVN63" s="957">
        <f t="shared" ref="OVN63" si="10697">OVL63-OVN62</f>
        <v>0</v>
      </c>
      <c r="OVO63" s="957">
        <f t="shared" ref="OVO63" si="10698">OVM63-OVO62</f>
        <v>0</v>
      </c>
      <c r="OVP63" s="957">
        <f t="shared" ref="OVP63" si="10699">OVN63-OVP62</f>
        <v>0</v>
      </c>
      <c r="OVQ63" s="957">
        <f t="shared" ref="OVQ63" si="10700">OVO63-OVQ62</f>
        <v>0</v>
      </c>
      <c r="OVR63" s="957">
        <f t="shared" ref="OVR63" si="10701">OVP63-OVR62</f>
        <v>0</v>
      </c>
      <c r="OVS63" s="957">
        <f t="shared" ref="OVS63" si="10702">OVQ63-OVS62</f>
        <v>0</v>
      </c>
      <c r="OVT63" s="957">
        <f t="shared" ref="OVT63" si="10703">OVR63-OVT62</f>
        <v>0</v>
      </c>
      <c r="OVU63" s="957">
        <f t="shared" ref="OVU63" si="10704">OVS63-OVU62</f>
        <v>0</v>
      </c>
      <c r="OVV63" s="957">
        <f t="shared" ref="OVV63" si="10705">OVT63-OVV62</f>
        <v>0</v>
      </c>
      <c r="OVW63" s="957">
        <f t="shared" ref="OVW63" si="10706">OVU63-OVW62</f>
        <v>0</v>
      </c>
      <c r="OVX63" s="957">
        <f t="shared" ref="OVX63" si="10707">OVV63-OVX62</f>
        <v>0</v>
      </c>
      <c r="OVY63" s="957">
        <f t="shared" ref="OVY63" si="10708">OVW63-OVY62</f>
        <v>0</v>
      </c>
      <c r="OVZ63" s="957">
        <f t="shared" ref="OVZ63" si="10709">OVX63-OVZ62</f>
        <v>0</v>
      </c>
      <c r="OWA63" s="957">
        <f t="shared" ref="OWA63" si="10710">OVY63-OWA62</f>
        <v>0</v>
      </c>
      <c r="OWB63" s="957">
        <f t="shared" ref="OWB63" si="10711">OVZ63-OWB62</f>
        <v>0</v>
      </c>
      <c r="OWC63" s="957">
        <f t="shared" ref="OWC63" si="10712">OWA63-OWC62</f>
        <v>0</v>
      </c>
      <c r="OWD63" s="957">
        <f t="shared" ref="OWD63" si="10713">OWB63-OWD62</f>
        <v>0</v>
      </c>
      <c r="OWE63" s="957">
        <f t="shared" ref="OWE63" si="10714">OWC63-OWE62</f>
        <v>0</v>
      </c>
      <c r="OWF63" s="957">
        <f t="shared" ref="OWF63" si="10715">OWD63-OWF62</f>
        <v>0</v>
      </c>
      <c r="OWG63" s="957">
        <f t="shared" ref="OWG63" si="10716">OWE63-OWG62</f>
        <v>0</v>
      </c>
      <c r="OWH63" s="957">
        <f t="shared" ref="OWH63" si="10717">OWF63-OWH62</f>
        <v>0</v>
      </c>
      <c r="OWI63" s="957">
        <f t="shared" ref="OWI63" si="10718">OWG63-OWI62</f>
        <v>0</v>
      </c>
      <c r="OWJ63" s="957">
        <f t="shared" ref="OWJ63" si="10719">OWH63-OWJ62</f>
        <v>0</v>
      </c>
      <c r="OWK63" s="957">
        <f t="shared" ref="OWK63" si="10720">OWI63-OWK62</f>
        <v>0</v>
      </c>
      <c r="OWL63" s="957">
        <f t="shared" ref="OWL63" si="10721">OWJ63-OWL62</f>
        <v>0</v>
      </c>
      <c r="OWM63" s="957">
        <f t="shared" ref="OWM63" si="10722">OWK63-OWM62</f>
        <v>0</v>
      </c>
      <c r="OWN63" s="957">
        <f t="shared" ref="OWN63" si="10723">OWL63-OWN62</f>
        <v>0</v>
      </c>
      <c r="OWO63" s="957">
        <f t="shared" ref="OWO63" si="10724">OWM63-OWO62</f>
        <v>0</v>
      </c>
      <c r="OWP63" s="957">
        <f t="shared" ref="OWP63" si="10725">OWN63-OWP62</f>
        <v>0</v>
      </c>
      <c r="OWQ63" s="957">
        <f t="shared" ref="OWQ63" si="10726">OWO63-OWQ62</f>
        <v>0</v>
      </c>
      <c r="OWR63" s="957">
        <f t="shared" ref="OWR63" si="10727">OWP63-OWR62</f>
        <v>0</v>
      </c>
      <c r="OWS63" s="957">
        <f t="shared" ref="OWS63" si="10728">OWQ63-OWS62</f>
        <v>0</v>
      </c>
      <c r="OWT63" s="957">
        <f t="shared" ref="OWT63" si="10729">OWR63-OWT62</f>
        <v>0</v>
      </c>
      <c r="OWU63" s="957">
        <f t="shared" ref="OWU63" si="10730">OWS63-OWU62</f>
        <v>0</v>
      </c>
      <c r="OWV63" s="957">
        <f t="shared" ref="OWV63" si="10731">OWT63-OWV62</f>
        <v>0</v>
      </c>
      <c r="OWW63" s="957">
        <f t="shared" ref="OWW63" si="10732">OWU63-OWW62</f>
        <v>0</v>
      </c>
      <c r="OWX63" s="957">
        <f t="shared" ref="OWX63" si="10733">OWV63-OWX62</f>
        <v>0</v>
      </c>
      <c r="OWY63" s="957">
        <f t="shared" ref="OWY63" si="10734">OWW63-OWY62</f>
        <v>0</v>
      </c>
      <c r="OWZ63" s="957">
        <f t="shared" ref="OWZ63" si="10735">OWX63-OWZ62</f>
        <v>0</v>
      </c>
      <c r="OXA63" s="957">
        <f t="shared" ref="OXA63" si="10736">OWY63-OXA62</f>
        <v>0</v>
      </c>
      <c r="OXB63" s="957">
        <f t="shared" ref="OXB63" si="10737">OWZ63-OXB62</f>
        <v>0</v>
      </c>
      <c r="OXC63" s="957">
        <f t="shared" ref="OXC63" si="10738">OXA63-OXC62</f>
        <v>0</v>
      </c>
      <c r="OXD63" s="957">
        <f t="shared" ref="OXD63" si="10739">OXB63-OXD62</f>
        <v>0</v>
      </c>
      <c r="OXE63" s="957">
        <f t="shared" ref="OXE63" si="10740">OXC63-OXE62</f>
        <v>0</v>
      </c>
      <c r="OXF63" s="957">
        <f t="shared" ref="OXF63" si="10741">OXD63-OXF62</f>
        <v>0</v>
      </c>
      <c r="OXG63" s="957">
        <f t="shared" ref="OXG63" si="10742">OXE63-OXG62</f>
        <v>0</v>
      </c>
      <c r="OXH63" s="957">
        <f t="shared" ref="OXH63" si="10743">OXF63-OXH62</f>
        <v>0</v>
      </c>
      <c r="OXI63" s="957">
        <f t="shared" ref="OXI63" si="10744">OXG63-OXI62</f>
        <v>0</v>
      </c>
      <c r="OXJ63" s="957">
        <f t="shared" ref="OXJ63" si="10745">OXH63-OXJ62</f>
        <v>0</v>
      </c>
      <c r="OXK63" s="957">
        <f t="shared" ref="OXK63" si="10746">OXI63-OXK62</f>
        <v>0</v>
      </c>
      <c r="OXL63" s="957">
        <f t="shared" ref="OXL63" si="10747">OXJ63-OXL62</f>
        <v>0</v>
      </c>
      <c r="OXM63" s="957">
        <f t="shared" ref="OXM63" si="10748">OXK63-OXM62</f>
        <v>0</v>
      </c>
      <c r="OXN63" s="957">
        <f t="shared" ref="OXN63" si="10749">OXL63-OXN62</f>
        <v>0</v>
      </c>
      <c r="OXO63" s="957">
        <f t="shared" ref="OXO63" si="10750">OXM63-OXO62</f>
        <v>0</v>
      </c>
      <c r="OXP63" s="957">
        <f t="shared" ref="OXP63" si="10751">OXN63-OXP62</f>
        <v>0</v>
      </c>
      <c r="OXQ63" s="957">
        <f t="shared" ref="OXQ63" si="10752">OXO63-OXQ62</f>
        <v>0</v>
      </c>
      <c r="OXR63" s="957">
        <f t="shared" ref="OXR63" si="10753">OXP63-OXR62</f>
        <v>0</v>
      </c>
      <c r="OXS63" s="957">
        <f t="shared" ref="OXS63" si="10754">OXQ63-OXS62</f>
        <v>0</v>
      </c>
      <c r="OXT63" s="957">
        <f t="shared" ref="OXT63" si="10755">OXR63-OXT62</f>
        <v>0</v>
      </c>
      <c r="OXU63" s="957">
        <f t="shared" ref="OXU63" si="10756">OXS63-OXU62</f>
        <v>0</v>
      </c>
      <c r="OXV63" s="957">
        <f t="shared" ref="OXV63" si="10757">OXT63-OXV62</f>
        <v>0</v>
      </c>
      <c r="OXW63" s="957">
        <f t="shared" ref="OXW63" si="10758">OXU63-OXW62</f>
        <v>0</v>
      </c>
      <c r="OXX63" s="957">
        <f t="shared" ref="OXX63" si="10759">OXV63-OXX62</f>
        <v>0</v>
      </c>
      <c r="OXY63" s="957">
        <f t="shared" ref="OXY63" si="10760">OXW63-OXY62</f>
        <v>0</v>
      </c>
      <c r="OXZ63" s="957">
        <f t="shared" ref="OXZ63" si="10761">OXX63-OXZ62</f>
        <v>0</v>
      </c>
      <c r="OYA63" s="957">
        <f t="shared" ref="OYA63" si="10762">OXY63-OYA62</f>
        <v>0</v>
      </c>
      <c r="OYB63" s="957">
        <f t="shared" ref="OYB63" si="10763">OXZ63-OYB62</f>
        <v>0</v>
      </c>
      <c r="OYC63" s="957">
        <f t="shared" ref="OYC63" si="10764">OYA63-OYC62</f>
        <v>0</v>
      </c>
      <c r="OYD63" s="957">
        <f t="shared" ref="OYD63" si="10765">OYB63-OYD62</f>
        <v>0</v>
      </c>
      <c r="OYE63" s="957">
        <f t="shared" ref="OYE63" si="10766">OYC63-OYE62</f>
        <v>0</v>
      </c>
      <c r="OYF63" s="957">
        <f t="shared" ref="OYF63" si="10767">OYD63-OYF62</f>
        <v>0</v>
      </c>
      <c r="OYG63" s="957">
        <f t="shared" ref="OYG63" si="10768">OYE63-OYG62</f>
        <v>0</v>
      </c>
      <c r="OYH63" s="957">
        <f t="shared" ref="OYH63" si="10769">OYF63-OYH62</f>
        <v>0</v>
      </c>
      <c r="OYI63" s="957">
        <f t="shared" ref="OYI63" si="10770">OYG63-OYI62</f>
        <v>0</v>
      </c>
      <c r="OYJ63" s="957">
        <f t="shared" ref="OYJ63" si="10771">OYH63-OYJ62</f>
        <v>0</v>
      </c>
      <c r="OYK63" s="957">
        <f t="shared" ref="OYK63" si="10772">OYI63-OYK62</f>
        <v>0</v>
      </c>
      <c r="OYL63" s="957">
        <f t="shared" ref="OYL63" si="10773">OYJ63-OYL62</f>
        <v>0</v>
      </c>
      <c r="OYM63" s="957">
        <f t="shared" ref="OYM63" si="10774">OYK63-OYM62</f>
        <v>0</v>
      </c>
      <c r="OYN63" s="957">
        <f t="shared" ref="OYN63" si="10775">OYL63-OYN62</f>
        <v>0</v>
      </c>
      <c r="OYO63" s="957">
        <f t="shared" ref="OYO63" si="10776">OYM63-OYO62</f>
        <v>0</v>
      </c>
      <c r="OYP63" s="957">
        <f t="shared" ref="OYP63" si="10777">OYN63-OYP62</f>
        <v>0</v>
      </c>
      <c r="OYQ63" s="957">
        <f t="shared" ref="OYQ63" si="10778">OYO63-OYQ62</f>
        <v>0</v>
      </c>
      <c r="OYR63" s="957">
        <f t="shared" ref="OYR63" si="10779">OYP63-OYR62</f>
        <v>0</v>
      </c>
      <c r="OYS63" s="957">
        <f t="shared" ref="OYS63" si="10780">OYQ63-OYS62</f>
        <v>0</v>
      </c>
      <c r="OYT63" s="957">
        <f t="shared" ref="OYT63" si="10781">OYR63-OYT62</f>
        <v>0</v>
      </c>
      <c r="OYU63" s="957">
        <f t="shared" ref="OYU63" si="10782">OYS63-OYU62</f>
        <v>0</v>
      </c>
      <c r="OYV63" s="957">
        <f t="shared" ref="OYV63" si="10783">OYT63-OYV62</f>
        <v>0</v>
      </c>
      <c r="OYW63" s="957">
        <f t="shared" ref="OYW63" si="10784">OYU63-OYW62</f>
        <v>0</v>
      </c>
      <c r="OYX63" s="957">
        <f t="shared" ref="OYX63" si="10785">OYV63-OYX62</f>
        <v>0</v>
      </c>
      <c r="OYY63" s="957">
        <f t="shared" ref="OYY63" si="10786">OYW63-OYY62</f>
        <v>0</v>
      </c>
      <c r="OYZ63" s="957">
        <f t="shared" ref="OYZ63" si="10787">OYX63-OYZ62</f>
        <v>0</v>
      </c>
      <c r="OZA63" s="957">
        <f t="shared" ref="OZA63" si="10788">OYY63-OZA62</f>
        <v>0</v>
      </c>
      <c r="OZB63" s="957">
        <f t="shared" ref="OZB63" si="10789">OYZ63-OZB62</f>
        <v>0</v>
      </c>
      <c r="OZC63" s="957">
        <f t="shared" ref="OZC63" si="10790">OZA63-OZC62</f>
        <v>0</v>
      </c>
      <c r="OZD63" s="957">
        <f t="shared" ref="OZD63" si="10791">OZB63-OZD62</f>
        <v>0</v>
      </c>
      <c r="OZE63" s="957">
        <f t="shared" ref="OZE63" si="10792">OZC63-OZE62</f>
        <v>0</v>
      </c>
      <c r="OZF63" s="957">
        <f t="shared" ref="OZF63" si="10793">OZD63-OZF62</f>
        <v>0</v>
      </c>
      <c r="OZG63" s="957">
        <f t="shared" ref="OZG63" si="10794">OZE63-OZG62</f>
        <v>0</v>
      </c>
      <c r="OZH63" s="957">
        <f t="shared" ref="OZH63" si="10795">OZF63-OZH62</f>
        <v>0</v>
      </c>
      <c r="OZI63" s="957">
        <f t="shared" ref="OZI63" si="10796">OZG63-OZI62</f>
        <v>0</v>
      </c>
      <c r="OZJ63" s="957">
        <f t="shared" ref="OZJ63" si="10797">OZH63-OZJ62</f>
        <v>0</v>
      </c>
      <c r="OZK63" s="957">
        <f t="shared" ref="OZK63" si="10798">OZI63-OZK62</f>
        <v>0</v>
      </c>
      <c r="OZL63" s="957">
        <f t="shared" ref="OZL63" si="10799">OZJ63-OZL62</f>
        <v>0</v>
      </c>
      <c r="OZM63" s="957">
        <f t="shared" ref="OZM63" si="10800">OZK63-OZM62</f>
        <v>0</v>
      </c>
      <c r="OZN63" s="957">
        <f t="shared" ref="OZN63" si="10801">OZL63-OZN62</f>
        <v>0</v>
      </c>
      <c r="OZO63" s="957">
        <f t="shared" ref="OZO63" si="10802">OZM63-OZO62</f>
        <v>0</v>
      </c>
      <c r="OZP63" s="957">
        <f t="shared" ref="OZP63" si="10803">OZN63-OZP62</f>
        <v>0</v>
      </c>
      <c r="OZQ63" s="957">
        <f t="shared" ref="OZQ63" si="10804">OZO63-OZQ62</f>
        <v>0</v>
      </c>
      <c r="OZR63" s="957">
        <f t="shared" ref="OZR63" si="10805">OZP63-OZR62</f>
        <v>0</v>
      </c>
      <c r="OZS63" s="957">
        <f t="shared" ref="OZS63" si="10806">OZQ63-OZS62</f>
        <v>0</v>
      </c>
      <c r="OZT63" s="957">
        <f t="shared" ref="OZT63" si="10807">OZR63-OZT62</f>
        <v>0</v>
      </c>
      <c r="OZU63" s="957">
        <f t="shared" ref="OZU63" si="10808">OZS63-OZU62</f>
        <v>0</v>
      </c>
      <c r="OZV63" s="957">
        <f t="shared" ref="OZV63" si="10809">OZT63-OZV62</f>
        <v>0</v>
      </c>
      <c r="OZW63" s="957">
        <f t="shared" ref="OZW63" si="10810">OZU63-OZW62</f>
        <v>0</v>
      </c>
      <c r="OZX63" s="957">
        <f t="shared" ref="OZX63" si="10811">OZV63-OZX62</f>
        <v>0</v>
      </c>
      <c r="OZY63" s="957">
        <f t="shared" ref="OZY63" si="10812">OZW63-OZY62</f>
        <v>0</v>
      </c>
      <c r="OZZ63" s="957">
        <f t="shared" ref="OZZ63" si="10813">OZX63-OZZ62</f>
        <v>0</v>
      </c>
      <c r="PAA63" s="957">
        <f t="shared" ref="PAA63" si="10814">OZY63-PAA62</f>
        <v>0</v>
      </c>
      <c r="PAB63" s="957">
        <f t="shared" ref="PAB63" si="10815">OZZ63-PAB62</f>
        <v>0</v>
      </c>
      <c r="PAC63" s="957">
        <f t="shared" ref="PAC63" si="10816">PAA63-PAC62</f>
        <v>0</v>
      </c>
      <c r="PAD63" s="957">
        <f t="shared" ref="PAD63" si="10817">PAB63-PAD62</f>
        <v>0</v>
      </c>
      <c r="PAE63" s="957">
        <f t="shared" ref="PAE63" si="10818">PAC63-PAE62</f>
        <v>0</v>
      </c>
      <c r="PAF63" s="957">
        <f t="shared" ref="PAF63" si="10819">PAD63-PAF62</f>
        <v>0</v>
      </c>
      <c r="PAG63" s="957">
        <f t="shared" ref="PAG63" si="10820">PAE63-PAG62</f>
        <v>0</v>
      </c>
      <c r="PAH63" s="957">
        <f t="shared" ref="PAH63" si="10821">PAF63-PAH62</f>
        <v>0</v>
      </c>
      <c r="PAI63" s="957">
        <f t="shared" ref="PAI63" si="10822">PAG63-PAI62</f>
        <v>0</v>
      </c>
      <c r="PAJ63" s="957">
        <f t="shared" ref="PAJ63" si="10823">PAH63-PAJ62</f>
        <v>0</v>
      </c>
      <c r="PAK63" s="957">
        <f t="shared" ref="PAK63" si="10824">PAI63-PAK62</f>
        <v>0</v>
      </c>
      <c r="PAL63" s="957">
        <f t="shared" ref="PAL63" si="10825">PAJ63-PAL62</f>
        <v>0</v>
      </c>
      <c r="PAM63" s="957">
        <f t="shared" ref="PAM63" si="10826">PAK63-PAM62</f>
        <v>0</v>
      </c>
      <c r="PAN63" s="957">
        <f t="shared" ref="PAN63" si="10827">PAL63-PAN62</f>
        <v>0</v>
      </c>
      <c r="PAO63" s="957">
        <f t="shared" ref="PAO63" si="10828">PAM63-PAO62</f>
        <v>0</v>
      </c>
      <c r="PAP63" s="957">
        <f t="shared" ref="PAP63" si="10829">PAN63-PAP62</f>
        <v>0</v>
      </c>
      <c r="PAQ63" s="957">
        <f t="shared" ref="PAQ63" si="10830">PAO63-PAQ62</f>
        <v>0</v>
      </c>
      <c r="PAR63" s="957">
        <f t="shared" ref="PAR63" si="10831">PAP63-PAR62</f>
        <v>0</v>
      </c>
      <c r="PAS63" s="957">
        <f t="shared" ref="PAS63" si="10832">PAQ63-PAS62</f>
        <v>0</v>
      </c>
      <c r="PAT63" s="957">
        <f t="shared" ref="PAT63" si="10833">PAR63-PAT62</f>
        <v>0</v>
      </c>
      <c r="PAU63" s="957">
        <f t="shared" ref="PAU63" si="10834">PAS63-PAU62</f>
        <v>0</v>
      </c>
      <c r="PAV63" s="957">
        <f t="shared" ref="PAV63" si="10835">PAT63-PAV62</f>
        <v>0</v>
      </c>
      <c r="PAW63" s="957">
        <f t="shared" ref="PAW63" si="10836">PAU63-PAW62</f>
        <v>0</v>
      </c>
      <c r="PAX63" s="957">
        <f t="shared" ref="PAX63" si="10837">PAV63-PAX62</f>
        <v>0</v>
      </c>
      <c r="PAY63" s="957">
        <f t="shared" ref="PAY63" si="10838">PAW63-PAY62</f>
        <v>0</v>
      </c>
      <c r="PAZ63" s="957">
        <f t="shared" ref="PAZ63" si="10839">PAX63-PAZ62</f>
        <v>0</v>
      </c>
      <c r="PBA63" s="957">
        <f t="shared" ref="PBA63" si="10840">PAY63-PBA62</f>
        <v>0</v>
      </c>
      <c r="PBB63" s="957">
        <f t="shared" ref="PBB63" si="10841">PAZ63-PBB62</f>
        <v>0</v>
      </c>
      <c r="PBC63" s="957">
        <f t="shared" ref="PBC63" si="10842">PBA63-PBC62</f>
        <v>0</v>
      </c>
      <c r="PBD63" s="957">
        <f t="shared" ref="PBD63" si="10843">PBB63-PBD62</f>
        <v>0</v>
      </c>
      <c r="PBE63" s="957">
        <f t="shared" ref="PBE63" si="10844">PBC63-PBE62</f>
        <v>0</v>
      </c>
      <c r="PBF63" s="957">
        <f t="shared" ref="PBF63" si="10845">PBD63-PBF62</f>
        <v>0</v>
      </c>
      <c r="PBG63" s="957">
        <f t="shared" ref="PBG63" si="10846">PBE63-PBG62</f>
        <v>0</v>
      </c>
      <c r="PBH63" s="957">
        <f t="shared" ref="PBH63" si="10847">PBF63-PBH62</f>
        <v>0</v>
      </c>
      <c r="PBI63" s="957">
        <f t="shared" ref="PBI63" si="10848">PBG63-PBI62</f>
        <v>0</v>
      </c>
      <c r="PBJ63" s="957">
        <f t="shared" ref="PBJ63" si="10849">PBH63-PBJ62</f>
        <v>0</v>
      </c>
      <c r="PBK63" s="957">
        <f t="shared" ref="PBK63" si="10850">PBI63-PBK62</f>
        <v>0</v>
      </c>
      <c r="PBL63" s="957">
        <f t="shared" ref="PBL63" si="10851">PBJ63-PBL62</f>
        <v>0</v>
      </c>
      <c r="PBM63" s="957">
        <f t="shared" ref="PBM63" si="10852">PBK63-PBM62</f>
        <v>0</v>
      </c>
      <c r="PBN63" s="957">
        <f t="shared" ref="PBN63" si="10853">PBL63-PBN62</f>
        <v>0</v>
      </c>
      <c r="PBO63" s="957">
        <f t="shared" ref="PBO63" si="10854">PBM63-PBO62</f>
        <v>0</v>
      </c>
      <c r="PBP63" s="957">
        <f t="shared" ref="PBP63" si="10855">PBN63-PBP62</f>
        <v>0</v>
      </c>
      <c r="PBQ63" s="957">
        <f t="shared" ref="PBQ63" si="10856">PBO63-PBQ62</f>
        <v>0</v>
      </c>
      <c r="PBR63" s="957">
        <f t="shared" ref="PBR63" si="10857">PBP63-PBR62</f>
        <v>0</v>
      </c>
      <c r="PBS63" s="957">
        <f t="shared" ref="PBS63" si="10858">PBQ63-PBS62</f>
        <v>0</v>
      </c>
      <c r="PBT63" s="957">
        <f t="shared" ref="PBT63" si="10859">PBR63-PBT62</f>
        <v>0</v>
      </c>
      <c r="PBU63" s="957">
        <f t="shared" ref="PBU63" si="10860">PBS63-PBU62</f>
        <v>0</v>
      </c>
      <c r="PBV63" s="957">
        <f t="shared" ref="PBV63" si="10861">PBT63-PBV62</f>
        <v>0</v>
      </c>
      <c r="PBW63" s="957">
        <f t="shared" ref="PBW63" si="10862">PBU63-PBW62</f>
        <v>0</v>
      </c>
      <c r="PBX63" s="957">
        <f t="shared" ref="PBX63" si="10863">PBV63-PBX62</f>
        <v>0</v>
      </c>
      <c r="PBY63" s="957">
        <f t="shared" ref="PBY63" si="10864">PBW63-PBY62</f>
        <v>0</v>
      </c>
      <c r="PBZ63" s="957">
        <f t="shared" ref="PBZ63" si="10865">PBX63-PBZ62</f>
        <v>0</v>
      </c>
      <c r="PCA63" s="957">
        <f t="shared" ref="PCA63" si="10866">PBY63-PCA62</f>
        <v>0</v>
      </c>
      <c r="PCB63" s="957">
        <f t="shared" ref="PCB63" si="10867">PBZ63-PCB62</f>
        <v>0</v>
      </c>
      <c r="PCC63" s="957">
        <f t="shared" ref="PCC63" si="10868">PCA63-PCC62</f>
        <v>0</v>
      </c>
      <c r="PCD63" s="957">
        <f t="shared" ref="PCD63" si="10869">PCB63-PCD62</f>
        <v>0</v>
      </c>
      <c r="PCE63" s="957">
        <f t="shared" ref="PCE63" si="10870">PCC63-PCE62</f>
        <v>0</v>
      </c>
      <c r="PCF63" s="957">
        <f t="shared" ref="PCF63" si="10871">PCD63-PCF62</f>
        <v>0</v>
      </c>
      <c r="PCG63" s="957">
        <f t="shared" ref="PCG63" si="10872">PCE63-PCG62</f>
        <v>0</v>
      </c>
      <c r="PCH63" s="957">
        <f t="shared" ref="PCH63" si="10873">PCF63-PCH62</f>
        <v>0</v>
      </c>
      <c r="PCI63" s="957">
        <f t="shared" ref="PCI63" si="10874">PCG63-PCI62</f>
        <v>0</v>
      </c>
      <c r="PCJ63" s="957">
        <f t="shared" ref="PCJ63" si="10875">PCH63-PCJ62</f>
        <v>0</v>
      </c>
      <c r="PCK63" s="957">
        <f t="shared" ref="PCK63" si="10876">PCI63-PCK62</f>
        <v>0</v>
      </c>
      <c r="PCL63" s="957">
        <f t="shared" ref="PCL63" si="10877">PCJ63-PCL62</f>
        <v>0</v>
      </c>
      <c r="PCM63" s="957">
        <f t="shared" ref="PCM63" si="10878">PCK63-PCM62</f>
        <v>0</v>
      </c>
      <c r="PCN63" s="957">
        <f t="shared" ref="PCN63" si="10879">PCL63-PCN62</f>
        <v>0</v>
      </c>
      <c r="PCO63" s="957">
        <f t="shared" ref="PCO63" si="10880">PCM63-PCO62</f>
        <v>0</v>
      </c>
      <c r="PCP63" s="957">
        <f t="shared" ref="PCP63" si="10881">PCN63-PCP62</f>
        <v>0</v>
      </c>
      <c r="PCQ63" s="957">
        <f t="shared" ref="PCQ63" si="10882">PCO63-PCQ62</f>
        <v>0</v>
      </c>
      <c r="PCR63" s="957">
        <f t="shared" ref="PCR63" si="10883">PCP63-PCR62</f>
        <v>0</v>
      </c>
      <c r="PCS63" s="957">
        <f t="shared" ref="PCS63" si="10884">PCQ63-PCS62</f>
        <v>0</v>
      </c>
      <c r="PCT63" s="957">
        <f t="shared" ref="PCT63" si="10885">PCR63-PCT62</f>
        <v>0</v>
      </c>
      <c r="PCU63" s="957">
        <f t="shared" ref="PCU63" si="10886">PCS63-PCU62</f>
        <v>0</v>
      </c>
      <c r="PCV63" s="957">
        <f t="shared" ref="PCV63" si="10887">PCT63-PCV62</f>
        <v>0</v>
      </c>
      <c r="PCW63" s="957">
        <f t="shared" ref="PCW63" si="10888">PCU63-PCW62</f>
        <v>0</v>
      </c>
      <c r="PCX63" s="957">
        <f t="shared" ref="PCX63" si="10889">PCV63-PCX62</f>
        <v>0</v>
      </c>
      <c r="PCY63" s="957">
        <f t="shared" ref="PCY63" si="10890">PCW63-PCY62</f>
        <v>0</v>
      </c>
      <c r="PCZ63" s="957">
        <f t="shared" ref="PCZ63" si="10891">PCX63-PCZ62</f>
        <v>0</v>
      </c>
      <c r="PDA63" s="957">
        <f t="shared" ref="PDA63" si="10892">PCY63-PDA62</f>
        <v>0</v>
      </c>
      <c r="PDB63" s="957">
        <f t="shared" ref="PDB63" si="10893">PCZ63-PDB62</f>
        <v>0</v>
      </c>
      <c r="PDC63" s="957">
        <f t="shared" ref="PDC63" si="10894">PDA63-PDC62</f>
        <v>0</v>
      </c>
      <c r="PDD63" s="957">
        <f t="shared" ref="PDD63" si="10895">PDB63-PDD62</f>
        <v>0</v>
      </c>
      <c r="PDE63" s="957">
        <f t="shared" ref="PDE63" si="10896">PDC63-PDE62</f>
        <v>0</v>
      </c>
      <c r="PDF63" s="957">
        <f t="shared" ref="PDF63" si="10897">PDD63-PDF62</f>
        <v>0</v>
      </c>
      <c r="PDG63" s="957">
        <f t="shared" ref="PDG63" si="10898">PDE63-PDG62</f>
        <v>0</v>
      </c>
      <c r="PDH63" s="957">
        <f t="shared" ref="PDH63" si="10899">PDF63-PDH62</f>
        <v>0</v>
      </c>
      <c r="PDI63" s="957">
        <f t="shared" ref="PDI63" si="10900">PDG63-PDI62</f>
        <v>0</v>
      </c>
      <c r="PDJ63" s="957">
        <f t="shared" ref="PDJ63" si="10901">PDH63-PDJ62</f>
        <v>0</v>
      </c>
      <c r="PDK63" s="957">
        <f t="shared" ref="PDK63" si="10902">PDI63-PDK62</f>
        <v>0</v>
      </c>
      <c r="PDL63" s="957">
        <f t="shared" ref="PDL63" si="10903">PDJ63-PDL62</f>
        <v>0</v>
      </c>
      <c r="PDM63" s="957">
        <f t="shared" ref="PDM63" si="10904">PDK63-PDM62</f>
        <v>0</v>
      </c>
      <c r="PDN63" s="957">
        <f t="shared" ref="PDN63" si="10905">PDL63-PDN62</f>
        <v>0</v>
      </c>
      <c r="PDO63" s="957">
        <f t="shared" ref="PDO63" si="10906">PDM63-PDO62</f>
        <v>0</v>
      </c>
      <c r="PDP63" s="957">
        <f t="shared" ref="PDP63" si="10907">PDN63-PDP62</f>
        <v>0</v>
      </c>
      <c r="PDQ63" s="957">
        <f t="shared" ref="PDQ63" si="10908">PDO63-PDQ62</f>
        <v>0</v>
      </c>
      <c r="PDR63" s="957">
        <f t="shared" ref="PDR63" si="10909">PDP63-PDR62</f>
        <v>0</v>
      </c>
      <c r="PDS63" s="957">
        <f t="shared" ref="PDS63" si="10910">PDQ63-PDS62</f>
        <v>0</v>
      </c>
      <c r="PDT63" s="957">
        <f t="shared" ref="PDT63" si="10911">PDR63-PDT62</f>
        <v>0</v>
      </c>
      <c r="PDU63" s="957">
        <f t="shared" ref="PDU63" si="10912">PDS63-PDU62</f>
        <v>0</v>
      </c>
      <c r="PDV63" s="957">
        <f t="shared" ref="PDV63" si="10913">PDT63-PDV62</f>
        <v>0</v>
      </c>
      <c r="PDW63" s="957">
        <f t="shared" ref="PDW63" si="10914">PDU63-PDW62</f>
        <v>0</v>
      </c>
      <c r="PDX63" s="957">
        <f t="shared" ref="PDX63" si="10915">PDV63-PDX62</f>
        <v>0</v>
      </c>
      <c r="PDY63" s="957">
        <f t="shared" ref="PDY63" si="10916">PDW63-PDY62</f>
        <v>0</v>
      </c>
      <c r="PDZ63" s="957">
        <f t="shared" ref="PDZ63" si="10917">PDX63-PDZ62</f>
        <v>0</v>
      </c>
      <c r="PEA63" s="957">
        <f t="shared" ref="PEA63" si="10918">PDY63-PEA62</f>
        <v>0</v>
      </c>
      <c r="PEB63" s="957">
        <f t="shared" ref="PEB63" si="10919">PDZ63-PEB62</f>
        <v>0</v>
      </c>
      <c r="PEC63" s="957">
        <f t="shared" ref="PEC63" si="10920">PEA63-PEC62</f>
        <v>0</v>
      </c>
      <c r="PED63" s="957">
        <f t="shared" ref="PED63" si="10921">PEB63-PED62</f>
        <v>0</v>
      </c>
      <c r="PEE63" s="957">
        <f t="shared" ref="PEE63" si="10922">PEC63-PEE62</f>
        <v>0</v>
      </c>
      <c r="PEF63" s="957">
        <f t="shared" ref="PEF63" si="10923">PED63-PEF62</f>
        <v>0</v>
      </c>
      <c r="PEG63" s="957">
        <f t="shared" ref="PEG63" si="10924">PEE63-PEG62</f>
        <v>0</v>
      </c>
      <c r="PEH63" s="957">
        <f t="shared" ref="PEH63" si="10925">PEF63-PEH62</f>
        <v>0</v>
      </c>
      <c r="PEI63" s="957">
        <f t="shared" ref="PEI63" si="10926">PEG63-PEI62</f>
        <v>0</v>
      </c>
      <c r="PEJ63" s="957">
        <f t="shared" ref="PEJ63" si="10927">PEH63-PEJ62</f>
        <v>0</v>
      </c>
      <c r="PEK63" s="957">
        <f t="shared" ref="PEK63" si="10928">PEI63-PEK62</f>
        <v>0</v>
      </c>
      <c r="PEL63" s="957">
        <f t="shared" ref="PEL63" si="10929">PEJ63-PEL62</f>
        <v>0</v>
      </c>
      <c r="PEM63" s="957">
        <f t="shared" ref="PEM63" si="10930">PEK63-PEM62</f>
        <v>0</v>
      </c>
      <c r="PEN63" s="957">
        <f t="shared" ref="PEN63" si="10931">PEL63-PEN62</f>
        <v>0</v>
      </c>
      <c r="PEO63" s="957">
        <f t="shared" ref="PEO63" si="10932">PEM63-PEO62</f>
        <v>0</v>
      </c>
      <c r="PEP63" s="957">
        <f t="shared" ref="PEP63" si="10933">PEN63-PEP62</f>
        <v>0</v>
      </c>
      <c r="PEQ63" s="957">
        <f t="shared" ref="PEQ63" si="10934">PEO63-PEQ62</f>
        <v>0</v>
      </c>
      <c r="PER63" s="957">
        <f t="shared" ref="PER63" si="10935">PEP63-PER62</f>
        <v>0</v>
      </c>
      <c r="PES63" s="957">
        <f t="shared" ref="PES63" si="10936">PEQ63-PES62</f>
        <v>0</v>
      </c>
      <c r="PET63" s="957">
        <f t="shared" ref="PET63" si="10937">PER63-PET62</f>
        <v>0</v>
      </c>
      <c r="PEU63" s="957">
        <f t="shared" ref="PEU63" si="10938">PES63-PEU62</f>
        <v>0</v>
      </c>
      <c r="PEV63" s="957">
        <f t="shared" ref="PEV63" si="10939">PET63-PEV62</f>
        <v>0</v>
      </c>
      <c r="PEW63" s="957">
        <f t="shared" ref="PEW63" si="10940">PEU63-PEW62</f>
        <v>0</v>
      </c>
      <c r="PEX63" s="957">
        <f t="shared" ref="PEX63" si="10941">PEV63-PEX62</f>
        <v>0</v>
      </c>
      <c r="PEY63" s="957">
        <f t="shared" ref="PEY63" si="10942">PEW63-PEY62</f>
        <v>0</v>
      </c>
      <c r="PEZ63" s="957">
        <f t="shared" ref="PEZ63" si="10943">PEX63-PEZ62</f>
        <v>0</v>
      </c>
      <c r="PFA63" s="957">
        <f t="shared" ref="PFA63" si="10944">PEY63-PFA62</f>
        <v>0</v>
      </c>
      <c r="PFB63" s="957">
        <f t="shared" ref="PFB63" si="10945">PEZ63-PFB62</f>
        <v>0</v>
      </c>
      <c r="PFC63" s="957">
        <f t="shared" ref="PFC63" si="10946">PFA63-PFC62</f>
        <v>0</v>
      </c>
      <c r="PFD63" s="957">
        <f t="shared" ref="PFD63" si="10947">PFB63-PFD62</f>
        <v>0</v>
      </c>
      <c r="PFE63" s="957">
        <f t="shared" ref="PFE63" si="10948">PFC63-PFE62</f>
        <v>0</v>
      </c>
      <c r="PFF63" s="957">
        <f t="shared" ref="PFF63" si="10949">PFD63-PFF62</f>
        <v>0</v>
      </c>
      <c r="PFG63" s="957">
        <f t="shared" ref="PFG63" si="10950">PFE63-PFG62</f>
        <v>0</v>
      </c>
      <c r="PFH63" s="957">
        <f t="shared" ref="PFH63" si="10951">PFF63-PFH62</f>
        <v>0</v>
      </c>
      <c r="PFI63" s="957">
        <f t="shared" ref="PFI63" si="10952">PFG63-PFI62</f>
        <v>0</v>
      </c>
      <c r="PFJ63" s="957">
        <f t="shared" ref="PFJ63" si="10953">PFH63-PFJ62</f>
        <v>0</v>
      </c>
      <c r="PFK63" s="957">
        <f t="shared" ref="PFK63" si="10954">PFI63-PFK62</f>
        <v>0</v>
      </c>
      <c r="PFL63" s="957">
        <f t="shared" ref="PFL63" si="10955">PFJ63-PFL62</f>
        <v>0</v>
      </c>
      <c r="PFM63" s="957">
        <f t="shared" ref="PFM63" si="10956">PFK63-PFM62</f>
        <v>0</v>
      </c>
      <c r="PFN63" s="957">
        <f t="shared" ref="PFN63" si="10957">PFL63-PFN62</f>
        <v>0</v>
      </c>
      <c r="PFO63" s="957">
        <f t="shared" ref="PFO63" si="10958">PFM63-PFO62</f>
        <v>0</v>
      </c>
      <c r="PFP63" s="957">
        <f t="shared" ref="PFP63" si="10959">PFN63-PFP62</f>
        <v>0</v>
      </c>
      <c r="PFQ63" s="957">
        <f t="shared" ref="PFQ63" si="10960">PFO63-PFQ62</f>
        <v>0</v>
      </c>
      <c r="PFR63" s="957">
        <f t="shared" ref="PFR63" si="10961">PFP63-PFR62</f>
        <v>0</v>
      </c>
      <c r="PFS63" s="957">
        <f t="shared" ref="PFS63" si="10962">PFQ63-PFS62</f>
        <v>0</v>
      </c>
      <c r="PFT63" s="957">
        <f t="shared" ref="PFT63" si="10963">PFR63-PFT62</f>
        <v>0</v>
      </c>
      <c r="PFU63" s="957">
        <f t="shared" ref="PFU63" si="10964">PFS63-PFU62</f>
        <v>0</v>
      </c>
      <c r="PFV63" s="957">
        <f t="shared" ref="PFV63" si="10965">PFT63-PFV62</f>
        <v>0</v>
      </c>
      <c r="PFW63" s="957">
        <f t="shared" ref="PFW63" si="10966">PFU63-PFW62</f>
        <v>0</v>
      </c>
      <c r="PFX63" s="957">
        <f t="shared" ref="PFX63" si="10967">PFV63-PFX62</f>
        <v>0</v>
      </c>
      <c r="PFY63" s="957">
        <f t="shared" ref="PFY63" si="10968">PFW63-PFY62</f>
        <v>0</v>
      </c>
      <c r="PFZ63" s="957">
        <f t="shared" ref="PFZ63" si="10969">PFX63-PFZ62</f>
        <v>0</v>
      </c>
      <c r="PGA63" s="957">
        <f t="shared" ref="PGA63" si="10970">PFY63-PGA62</f>
        <v>0</v>
      </c>
      <c r="PGB63" s="957">
        <f t="shared" ref="PGB63" si="10971">PFZ63-PGB62</f>
        <v>0</v>
      </c>
      <c r="PGC63" s="957">
        <f t="shared" ref="PGC63" si="10972">PGA63-PGC62</f>
        <v>0</v>
      </c>
      <c r="PGD63" s="957">
        <f t="shared" ref="PGD63" si="10973">PGB63-PGD62</f>
        <v>0</v>
      </c>
      <c r="PGE63" s="957">
        <f t="shared" ref="PGE63" si="10974">PGC63-PGE62</f>
        <v>0</v>
      </c>
      <c r="PGF63" s="957">
        <f t="shared" ref="PGF63" si="10975">PGD63-PGF62</f>
        <v>0</v>
      </c>
      <c r="PGG63" s="957">
        <f t="shared" ref="PGG63" si="10976">PGE63-PGG62</f>
        <v>0</v>
      </c>
      <c r="PGH63" s="957">
        <f t="shared" ref="PGH63" si="10977">PGF63-PGH62</f>
        <v>0</v>
      </c>
      <c r="PGI63" s="957">
        <f t="shared" ref="PGI63" si="10978">PGG63-PGI62</f>
        <v>0</v>
      </c>
      <c r="PGJ63" s="957">
        <f t="shared" ref="PGJ63" si="10979">PGH63-PGJ62</f>
        <v>0</v>
      </c>
      <c r="PGK63" s="957">
        <f t="shared" ref="PGK63" si="10980">PGI63-PGK62</f>
        <v>0</v>
      </c>
      <c r="PGL63" s="957">
        <f t="shared" ref="PGL63" si="10981">PGJ63-PGL62</f>
        <v>0</v>
      </c>
      <c r="PGM63" s="957">
        <f t="shared" ref="PGM63" si="10982">PGK63-PGM62</f>
        <v>0</v>
      </c>
      <c r="PGN63" s="957">
        <f t="shared" ref="PGN63" si="10983">PGL63-PGN62</f>
        <v>0</v>
      </c>
      <c r="PGO63" s="957">
        <f t="shared" ref="PGO63" si="10984">PGM63-PGO62</f>
        <v>0</v>
      </c>
      <c r="PGP63" s="957">
        <f t="shared" ref="PGP63" si="10985">PGN63-PGP62</f>
        <v>0</v>
      </c>
      <c r="PGQ63" s="957">
        <f t="shared" ref="PGQ63" si="10986">PGO63-PGQ62</f>
        <v>0</v>
      </c>
      <c r="PGR63" s="957">
        <f t="shared" ref="PGR63" si="10987">PGP63-PGR62</f>
        <v>0</v>
      </c>
      <c r="PGS63" s="957">
        <f t="shared" ref="PGS63" si="10988">PGQ63-PGS62</f>
        <v>0</v>
      </c>
      <c r="PGT63" s="957">
        <f t="shared" ref="PGT63" si="10989">PGR63-PGT62</f>
        <v>0</v>
      </c>
      <c r="PGU63" s="957">
        <f t="shared" ref="PGU63" si="10990">PGS63-PGU62</f>
        <v>0</v>
      </c>
      <c r="PGV63" s="957">
        <f t="shared" ref="PGV63" si="10991">PGT63-PGV62</f>
        <v>0</v>
      </c>
      <c r="PGW63" s="957">
        <f t="shared" ref="PGW63" si="10992">PGU63-PGW62</f>
        <v>0</v>
      </c>
      <c r="PGX63" s="957">
        <f t="shared" ref="PGX63" si="10993">PGV63-PGX62</f>
        <v>0</v>
      </c>
      <c r="PGY63" s="957">
        <f t="shared" ref="PGY63" si="10994">PGW63-PGY62</f>
        <v>0</v>
      </c>
      <c r="PGZ63" s="957">
        <f t="shared" ref="PGZ63" si="10995">PGX63-PGZ62</f>
        <v>0</v>
      </c>
      <c r="PHA63" s="957">
        <f t="shared" ref="PHA63" si="10996">PGY63-PHA62</f>
        <v>0</v>
      </c>
      <c r="PHB63" s="957">
        <f t="shared" ref="PHB63" si="10997">PGZ63-PHB62</f>
        <v>0</v>
      </c>
      <c r="PHC63" s="957">
        <f t="shared" ref="PHC63" si="10998">PHA63-PHC62</f>
        <v>0</v>
      </c>
      <c r="PHD63" s="957">
        <f t="shared" ref="PHD63" si="10999">PHB63-PHD62</f>
        <v>0</v>
      </c>
      <c r="PHE63" s="957">
        <f t="shared" ref="PHE63" si="11000">PHC63-PHE62</f>
        <v>0</v>
      </c>
      <c r="PHF63" s="957">
        <f t="shared" ref="PHF63" si="11001">PHD63-PHF62</f>
        <v>0</v>
      </c>
      <c r="PHG63" s="957">
        <f t="shared" ref="PHG63" si="11002">PHE63-PHG62</f>
        <v>0</v>
      </c>
      <c r="PHH63" s="957">
        <f t="shared" ref="PHH63" si="11003">PHF63-PHH62</f>
        <v>0</v>
      </c>
      <c r="PHI63" s="957">
        <f t="shared" ref="PHI63" si="11004">PHG63-PHI62</f>
        <v>0</v>
      </c>
      <c r="PHJ63" s="957">
        <f t="shared" ref="PHJ63" si="11005">PHH63-PHJ62</f>
        <v>0</v>
      </c>
      <c r="PHK63" s="957">
        <f t="shared" ref="PHK63" si="11006">PHI63-PHK62</f>
        <v>0</v>
      </c>
      <c r="PHL63" s="957">
        <f t="shared" ref="PHL63" si="11007">PHJ63-PHL62</f>
        <v>0</v>
      </c>
      <c r="PHM63" s="957">
        <f t="shared" ref="PHM63" si="11008">PHK63-PHM62</f>
        <v>0</v>
      </c>
      <c r="PHN63" s="957">
        <f t="shared" ref="PHN63" si="11009">PHL63-PHN62</f>
        <v>0</v>
      </c>
      <c r="PHO63" s="957">
        <f t="shared" ref="PHO63" si="11010">PHM63-PHO62</f>
        <v>0</v>
      </c>
      <c r="PHP63" s="957">
        <f t="shared" ref="PHP63" si="11011">PHN63-PHP62</f>
        <v>0</v>
      </c>
      <c r="PHQ63" s="957">
        <f t="shared" ref="PHQ63" si="11012">PHO63-PHQ62</f>
        <v>0</v>
      </c>
      <c r="PHR63" s="957">
        <f t="shared" ref="PHR63" si="11013">PHP63-PHR62</f>
        <v>0</v>
      </c>
      <c r="PHS63" s="957">
        <f t="shared" ref="PHS63" si="11014">PHQ63-PHS62</f>
        <v>0</v>
      </c>
      <c r="PHT63" s="957">
        <f t="shared" ref="PHT63" si="11015">PHR63-PHT62</f>
        <v>0</v>
      </c>
      <c r="PHU63" s="957">
        <f t="shared" ref="PHU63" si="11016">PHS63-PHU62</f>
        <v>0</v>
      </c>
      <c r="PHV63" s="957">
        <f t="shared" ref="PHV63" si="11017">PHT63-PHV62</f>
        <v>0</v>
      </c>
      <c r="PHW63" s="957">
        <f t="shared" ref="PHW63" si="11018">PHU63-PHW62</f>
        <v>0</v>
      </c>
      <c r="PHX63" s="957">
        <f t="shared" ref="PHX63" si="11019">PHV63-PHX62</f>
        <v>0</v>
      </c>
      <c r="PHY63" s="957">
        <f t="shared" ref="PHY63" si="11020">PHW63-PHY62</f>
        <v>0</v>
      </c>
      <c r="PHZ63" s="957">
        <f t="shared" ref="PHZ63" si="11021">PHX63-PHZ62</f>
        <v>0</v>
      </c>
      <c r="PIA63" s="957">
        <f t="shared" ref="PIA63" si="11022">PHY63-PIA62</f>
        <v>0</v>
      </c>
      <c r="PIB63" s="957">
        <f t="shared" ref="PIB63" si="11023">PHZ63-PIB62</f>
        <v>0</v>
      </c>
      <c r="PIC63" s="957">
        <f t="shared" ref="PIC63" si="11024">PIA63-PIC62</f>
        <v>0</v>
      </c>
      <c r="PID63" s="957">
        <f t="shared" ref="PID63" si="11025">PIB63-PID62</f>
        <v>0</v>
      </c>
      <c r="PIE63" s="957">
        <f t="shared" ref="PIE63" si="11026">PIC63-PIE62</f>
        <v>0</v>
      </c>
      <c r="PIF63" s="957">
        <f t="shared" ref="PIF63" si="11027">PID63-PIF62</f>
        <v>0</v>
      </c>
      <c r="PIG63" s="957">
        <f t="shared" ref="PIG63" si="11028">PIE63-PIG62</f>
        <v>0</v>
      </c>
      <c r="PIH63" s="957">
        <f t="shared" ref="PIH63" si="11029">PIF63-PIH62</f>
        <v>0</v>
      </c>
      <c r="PII63" s="957">
        <f t="shared" ref="PII63" si="11030">PIG63-PII62</f>
        <v>0</v>
      </c>
      <c r="PIJ63" s="957">
        <f t="shared" ref="PIJ63" si="11031">PIH63-PIJ62</f>
        <v>0</v>
      </c>
      <c r="PIK63" s="957">
        <f t="shared" ref="PIK63" si="11032">PII63-PIK62</f>
        <v>0</v>
      </c>
      <c r="PIL63" s="957">
        <f t="shared" ref="PIL63" si="11033">PIJ63-PIL62</f>
        <v>0</v>
      </c>
      <c r="PIM63" s="957">
        <f t="shared" ref="PIM63" si="11034">PIK63-PIM62</f>
        <v>0</v>
      </c>
      <c r="PIN63" s="957">
        <f t="shared" ref="PIN63" si="11035">PIL63-PIN62</f>
        <v>0</v>
      </c>
      <c r="PIO63" s="957">
        <f t="shared" ref="PIO63" si="11036">PIM63-PIO62</f>
        <v>0</v>
      </c>
      <c r="PIP63" s="957">
        <f t="shared" ref="PIP63" si="11037">PIN63-PIP62</f>
        <v>0</v>
      </c>
      <c r="PIQ63" s="957">
        <f t="shared" ref="PIQ63" si="11038">PIO63-PIQ62</f>
        <v>0</v>
      </c>
      <c r="PIR63" s="957">
        <f t="shared" ref="PIR63" si="11039">PIP63-PIR62</f>
        <v>0</v>
      </c>
      <c r="PIS63" s="957">
        <f t="shared" ref="PIS63" si="11040">PIQ63-PIS62</f>
        <v>0</v>
      </c>
      <c r="PIT63" s="957">
        <f t="shared" ref="PIT63" si="11041">PIR63-PIT62</f>
        <v>0</v>
      </c>
      <c r="PIU63" s="957">
        <f t="shared" ref="PIU63" si="11042">PIS63-PIU62</f>
        <v>0</v>
      </c>
      <c r="PIV63" s="957">
        <f t="shared" ref="PIV63" si="11043">PIT63-PIV62</f>
        <v>0</v>
      </c>
      <c r="PIW63" s="957">
        <f t="shared" ref="PIW63" si="11044">PIU63-PIW62</f>
        <v>0</v>
      </c>
      <c r="PIX63" s="957">
        <f t="shared" ref="PIX63" si="11045">PIV63-PIX62</f>
        <v>0</v>
      </c>
      <c r="PIY63" s="957">
        <f t="shared" ref="PIY63" si="11046">PIW63-PIY62</f>
        <v>0</v>
      </c>
      <c r="PIZ63" s="957">
        <f t="shared" ref="PIZ63" si="11047">PIX63-PIZ62</f>
        <v>0</v>
      </c>
      <c r="PJA63" s="957">
        <f t="shared" ref="PJA63" si="11048">PIY63-PJA62</f>
        <v>0</v>
      </c>
      <c r="PJB63" s="957">
        <f t="shared" ref="PJB63" si="11049">PIZ63-PJB62</f>
        <v>0</v>
      </c>
      <c r="PJC63" s="957">
        <f t="shared" ref="PJC63" si="11050">PJA63-PJC62</f>
        <v>0</v>
      </c>
      <c r="PJD63" s="957">
        <f t="shared" ref="PJD63" si="11051">PJB63-PJD62</f>
        <v>0</v>
      </c>
      <c r="PJE63" s="957">
        <f t="shared" ref="PJE63" si="11052">PJC63-PJE62</f>
        <v>0</v>
      </c>
      <c r="PJF63" s="957">
        <f t="shared" ref="PJF63" si="11053">PJD63-PJF62</f>
        <v>0</v>
      </c>
      <c r="PJG63" s="957">
        <f t="shared" ref="PJG63" si="11054">PJE63-PJG62</f>
        <v>0</v>
      </c>
      <c r="PJH63" s="957">
        <f t="shared" ref="PJH63" si="11055">PJF63-PJH62</f>
        <v>0</v>
      </c>
      <c r="PJI63" s="957">
        <f t="shared" ref="PJI63" si="11056">PJG63-PJI62</f>
        <v>0</v>
      </c>
      <c r="PJJ63" s="957">
        <f t="shared" ref="PJJ63" si="11057">PJH63-PJJ62</f>
        <v>0</v>
      </c>
      <c r="PJK63" s="957">
        <f t="shared" ref="PJK63" si="11058">PJI63-PJK62</f>
        <v>0</v>
      </c>
      <c r="PJL63" s="957">
        <f t="shared" ref="PJL63" si="11059">PJJ63-PJL62</f>
        <v>0</v>
      </c>
      <c r="PJM63" s="957">
        <f t="shared" ref="PJM63" si="11060">PJK63-PJM62</f>
        <v>0</v>
      </c>
      <c r="PJN63" s="957">
        <f t="shared" ref="PJN63" si="11061">PJL63-PJN62</f>
        <v>0</v>
      </c>
      <c r="PJO63" s="957">
        <f t="shared" ref="PJO63" si="11062">PJM63-PJO62</f>
        <v>0</v>
      </c>
      <c r="PJP63" s="957">
        <f t="shared" ref="PJP63" si="11063">PJN63-PJP62</f>
        <v>0</v>
      </c>
      <c r="PJQ63" s="957">
        <f t="shared" ref="PJQ63" si="11064">PJO63-PJQ62</f>
        <v>0</v>
      </c>
      <c r="PJR63" s="957">
        <f t="shared" ref="PJR63" si="11065">PJP63-PJR62</f>
        <v>0</v>
      </c>
      <c r="PJS63" s="957">
        <f t="shared" ref="PJS63" si="11066">PJQ63-PJS62</f>
        <v>0</v>
      </c>
      <c r="PJT63" s="957">
        <f t="shared" ref="PJT63" si="11067">PJR63-PJT62</f>
        <v>0</v>
      </c>
      <c r="PJU63" s="957">
        <f t="shared" ref="PJU63" si="11068">PJS63-PJU62</f>
        <v>0</v>
      </c>
      <c r="PJV63" s="957">
        <f t="shared" ref="PJV63" si="11069">PJT63-PJV62</f>
        <v>0</v>
      </c>
      <c r="PJW63" s="957">
        <f t="shared" ref="PJW63" si="11070">PJU63-PJW62</f>
        <v>0</v>
      </c>
      <c r="PJX63" s="957">
        <f t="shared" ref="PJX63" si="11071">PJV63-PJX62</f>
        <v>0</v>
      </c>
      <c r="PJY63" s="957">
        <f t="shared" ref="PJY63" si="11072">PJW63-PJY62</f>
        <v>0</v>
      </c>
      <c r="PJZ63" s="957">
        <f t="shared" ref="PJZ63" si="11073">PJX63-PJZ62</f>
        <v>0</v>
      </c>
      <c r="PKA63" s="957">
        <f t="shared" ref="PKA63" si="11074">PJY63-PKA62</f>
        <v>0</v>
      </c>
      <c r="PKB63" s="957">
        <f t="shared" ref="PKB63" si="11075">PJZ63-PKB62</f>
        <v>0</v>
      </c>
      <c r="PKC63" s="957">
        <f t="shared" ref="PKC63" si="11076">PKA63-PKC62</f>
        <v>0</v>
      </c>
      <c r="PKD63" s="957">
        <f t="shared" ref="PKD63" si="11077">PKB63-PKD62</f>
        <v>0</v>
      </c>
      <c r="PKE63" s="957">
        <f t="shared" ref="PKE63" si="11078">PKC63-PKE62</f>
        <v>0</v>
      </c>
      <c r="PKF63" s="957">
        <f t="shared" ref="PKF63" si="11079">PKD63-PKF62</f>
        <v>0</v>
      </c>
      <c r="PKG63" s="957">
        <f t="shared" ref="PKG63" si="11080">PKE63-PKG62</f>
        <v>0</v>
      </c>
      <c r="PKH63" s="957">
        <f t="shared" ref="PKH63" si="11081">PKF63-PKH62</f>
        <v>0</v>
      </c>
      <c r="PKI63" s="957">
        <f t="shared" ref="PKI63" si="11082">PKG63-PKI62</f>
        <v>0</v>
      </c>
      <c r="PKJ63" s="957">
        <f t="shared" ref="PKJ63" si="11083">PKH63-PKJ62</f>
        <v>0</v>
      </c>
      <c r="PKK63" s="957">
        <f t="shared" ref="PKK63" si="11084">PKI63-PKK62</f>
        <v>0</v>
      </c>
      <c r="PKL63" s="957">
        <f t="shared" ref="PKL63" si="11085">PKJ63-PKL62</f>
        <v>0</v>
      </c>
      <c r="PKM63" s="957">
        <f t="shared" ref="PKM63" si="11086">PKK63-PKM62</f>
        <v>0</v>
      </c>
      <c r="PKN63" s="957">
        <f t="shared" ref="PKN63" si="11087">PKL63-PKN62</f>
        <v>0</v>
      </c>
      <c r="PKO63" s="957">
        <f t="shared" ref="PKO63" si="11088">PKM63-PKO62</f>
        <v>0</v>
      </c>
      <c r="PKP63" s="957">
        <f t="shared" ref="PKP63" si="11089">PKN63-PKP62</f>
        <v>0</v>
      </c>
      <c r="PKQ63" s="957">
        <f t="shared" ref="PKQ63" si="11090">PKO63-PKQ62</f>
        <v>0</v>
      </c>
      <c r="PKR63" s="957">
        <f t="shared" ref="PKR63" si="11091">PKP63-PKR62</f>
        <v>0</v>
      </c>
      <c r="PKS63" s="957">
        <f t="shared" ref="PKS63" si="11092">PKQ63-PKS62</f>
        <v>0</v>
      </c>
      <c r="PKT63" s="957">
        <f t="shared" ref="PKT63" si="11093">PKR63-PKT62</f>
        <v>0</v>
      </c>
      <c r="PKU63" s="957">
        <f t="shared" ref="PKU63" si="11094">PKS63-PKU62</f>
        <v>0</v>
      </c>
      <c r="PKV63" s="957">
        <f t="shared" ref="PKV63" si="11095">PKT63-PKV62</f>
        <v>0</v>
      </c>
      <c r="PKW63" s="957">
        <f t="shared" ref="PKW63" si="11096">PKU63-PKW62</f>
        <v>0</v>
      </c>
      <c r="PKX63" s="957">
        <f t="shared" ref="PKX63" si="11097">PKV63-PKX62</f>
        <v>0</v>
      </c>
      <c r="PKY63" s="957">
        <f t="shared" ref="PKY63" si="11098">PKW63-PKY62</f>
        <v>0</v>
      </c>
      <c r="PKZ63" s="957">
        <f t="shared" ref="PKZ63" si="11099">PKX63-PKZ62</f>
        <v>0</v>
      </c>
      <c r="PLA63" s="957">
        <f t="shared" ref="PLA63" si="11100">PKY63-PLA62</f>
        <v>0</v>
      </c>
      <c r="PLB63" s="957">
        <f t="shared" ref="PLB63" si="11101">PKZ63-PLB62</f>
        <v>0</v>
      </c>
      <c r="PLC63" s="957">
        <f t="shared" ref="PLC63" si="11102">PLA63-PLC62</f>
        <v>0</v>
      </c>
      <c r="PLD63" s="957">
        <f t="shared" ref="PLD63" si="11103">PLB63-PLD62</f>
        <v>0</v>
      </c>
      <c r="PLE63" s="957">
        <f t="shared" ref="PLE63" si="11104">PLC63-PLE62</f>
        <v>0</v>
      </c>
      <c r="PLF63" s="957">
        <f t="shared" ref="PLF63" si="11105">PLD63-PLF62</f>
        <v>0</v>
      </c>
      <c r="PLG63" s="957">
        <f t="shared" ref="PLG63" si="11106">PLE63-PLG62</f>
        <v>0</v>
      </c>
      <c r="PLH63" s="957">
        <f t="shared" ref="PLH63" si="11107">PLF63-PLH62</f>
        <v>0</v>
      </c>
      <c r="PLI63" s="957">
        <f t="shared" ref="PLI63" si="11108">PLG63-PLI62</f>
        <v>0</v>
      </c>
      <c r="PLJ63" s="957">
        <f t="shared" ref="PLJ63" si="11109">PLH63-PLJ62</f>
        <v>0</v>
      </c>
      <c r="PLK63" s="957">
        <f t="shared" ref="PLK63" si="11110">PLI63-PLK62</f>
        <v>0</v>
      </c>
      <c r="PLL63" s="957">
        <f t="shared" ref="PLL63" si="11111">PLJ63-PLL62</f>
        <v>0</v>
      </c>
      <c r="PLM63" s="957">
        <f t="shared" ref="PLM63" si="11112">PLK63-PLM62</f>
        <v>0</v>
      </c>
      <c r="PLN63" s="957">
        <f t="shared" ref="PLN63" si="11113">PLL63-PLN62</f>
        <v>0</v>
      </c>
      <c r="PLO63" s="957">
        <f t="shared" ref="PLO63" si="11114">PLM63-PLO62</f>
        <v>0</v>
      </c>
      <c r="PLP63" s="957">
        <f t="shared" ref="PLP63" si="11115">PLN63-PLP62</f>
        <v>0</v>
      </c>
      <c r="PLQ63" s="957">
        <f t="shared" ref="PLQ63" si="11116">PLO63-PLQ62</f>
        <v>0</v>
      </c>
      <c r="PLR63" s="957">
        <f t="shared" ref="PLR63" si="11117">PLP63-PLR62</f>
        <v>0</v>
      </c>
      <c r="PLS63" s="957">
        <f t="shared" ref="PLS63" si="11118">PLQ63-PLS62</f>
        <v>0</v>
      </c>
      <c r="PLT63" s="957">
        <f t="shared" ref="PLT63" si="11119">PLR63-PLT62</f>
        <v>0</v>
      </c>
      <c r="PLU63" s="957">
        <f t="shared" ref="PLU63" si="11120">PLS63-PLU62</f>
        <v>0</v>
      </c>
      <c r="PLV63" s="957">
        <f t="shared" ref="PLV63" si="11121">PLT63-PLV62</f>
        <v>0</v>
      </c>
      <c r="PLW63" s="957">
        <f t="shared" ref="PLW63" si="11122">PLU63-PLW62</f>
        <v>0</v>
      </c>
      <c r="PLX63" s="957">
        <f t="shared" ref="PLX63" si="11123">PLV63-PLX62</f>
        <v>0</v>
      </c>
      <c r="PLY63" s="957">
        <f t="shared" ref="PLY63" si="11124">PLW63-PLY62</f>
        <v>0</v>
      </c>
      <c r="PLZ63" s="957">
        <f t="shared" ref="PLZ63" si="11125">PLX63-PLZ62</f>
        <v>0</v>
      </c>
      <c r="PMA63" s="957">
        <f t="shared" ref="PMA63" si="11126">PLY63-PMA62</f>
        <v>0</v>
      </c>
      <c r="PMB63" s="957">
        <f t="shared" ref="PMB63" si="11127">PLZ63-PMB62</f>
        <v>0</v>
      </c>
      <c r="PMC63" s="957">
        <f t="shared" ref="PMC63" si="11128">PMA63-PMC62</f>
        <v>0</v>
      </c>
      <c r="PMD63" s="957">
        <f t="shared" ref="PMD63" si="11129">PMB63-PMD62</f>
        <v>0</v>
      </c>
      <c r="PME63" s="957">
        <f t="shared" ref="PME63" si="11130">PMC63-PME62</f>
        <v>0</v>
      </c>
      <c r="PMF63" s="957">
        <f t="shared" ref="PMF63" si="11131">PMD63-PMF62</f>
        <v>0</v>
      </c>
      <c r="PMG63" s="957">
        <f t="shared" ref="PMG63" si="11132">PME63-PMG62</f>
        <v>0</v>
      </c>
      <c r="PMH63" s="957">
        <f t="shared" ref="PMH63" si="11133">PMF63-PMH62</f>
        <v>0</v>
      </c>
      <c r="PMI63" s="957">
        <f t="shared" ref="PMI63" si="11134">PMG63-PMI62</f>
        <v>0</v>
      </c>
      <c r="PMJ63" s="957">
        <f t="shared" ref="PMJ63" si="11135">PMH63-PMJ62</f>
        <v>0</v>
      </c>
      <c r="PMK63" s="957">
        <f t="shared" ref="PMK63" si="11136">PMI63-PMK62</f>
        <v>0</v>
      </c>
      <c r="PML63" s="957">
        <f t="shared" ref="PML63" si="11137">PMJ63-PML62</f>
        <v>0</v>
      </c>
      <c r="PMM63" s="957">
        <f t="shared" ref="PMM63" si="11138">PMK63-PMM62</f>
        <v>0</v>
      </c>
      <c r="PMN63" s="957">
        <f t="shared" ref="PMN63" si="11139">PML63-PMN62</f>
        <v>0</v>
      </c>
      <c r="PMO63" s="957">
        <f t="shared" ref="PMO63" si="11140">PMM63-PMO62</f>
        <v>0</v>
      </c>
      <c r="PMP63" s="957">
        <f t="shared" ref="PMP63" si="11141">PMN63-PMP62</f>
        <v>0</v>
      </c>
      <c r="PMQ63" s="957">
        <f t="shared" ref="PMQ63" si="11142">PMO63-PMQ62</f>
        <v>0</v>
      </c>
      <c r="PMR63" s="957">
        <f t="shared" ref="PMR63" si="11143">PMP63-PMR62</f>
        <v>0</v>
      </c>
      <c r="PMS63" s="957">
        <f t="shared" ref="PMS63" si="11144">PMQ63-PMS62</f>
        <v>0</v>
      </c>
      <c r="PMT63" s="957">
        <f t="shared" ref="PMT63" si="11145">PMR63-PMT62</f>
        <v>0</v>
      </c>
      <c r="PMU63" s="957">
        <f t="shared" ref="PMU63" si="11146">PMS63-PMU62</f>
        <v>0</v>
      </c>
      <c r="PMV63" s="957">
        <f t="shared" ref="PMV63" si="11147">PMT63-PMV62</f>
        <v>0</v>
      </c>
      <c r="PMW63" s="957">
        <f t="shared" ref="PMW63" si="11148">PMU63-PMW62</f>
        <v>0</v>
      </c>
      <c r="PMX63" s="957">
        <f t="shared" ref="PMX63" si="11149">PMV63-PMX62</f>
        <v>0</v>
      </c>
      <c r="PMY63" s="957">
        <f t="shared" ref="PMY63" si="11150">PMW63-PMY62</f>
        <v>0</v>
      </c>
      <c r="PMZ63" s="957">
        <f t="shared" ref="PMZ63" si="11151">PMX63-PMZ62</f>
        <v>0</v>
      </c>
      <c r="PNA63" s="957">
        <f t="shared" ref="PNA63" si="11152">PMY63-PNA62</f>
        <v>0</v>
      </c>
      <c r="PNB63" s="957">
        <f t="shared" ref="PNB63" si="11153">PMZ63-PNB62</f>
        <v>0</v>
      </c>
      <c r="PNC63" s="957">
        <f t="shared" ref="PNC63" si="11154">PNA63-PNC62</f>
        <v>0</v>
      </c>
      <c r="PND63" s="957">
        <f t="shared" ref="PND63" si="11155">PNB63-PND62</f>
        <v>0</v>
      </c>
      <c r="PNE63" s="957">
        <f t="shared" ref="PNE63" si="11156">PNC63-PNE62</f>
        <v>0</v>
      </c>
      <c r="PNF63" s="957">
        <f t="shared" ref="PNF63" si="11157">PND63-PNF62</f>
        <v>0</v>
      </c>
      <c r="PNG63" s="957">
        <f t="shared" ref="PNG63" si="11158">PNE63-PNG62</f>
        <v>0</v>
      </c>
      <c r="PNH63" s="957">
        <f t="shared" ref="PNH63" si="11159">PNF63-PNH62</f>
        <v>0</v>
      </c>
      <c r="PNI63" s="957">
        <f t="shared" ref="PNI63" si="11160">PNG63-PNI62</f>
        <v>0</v>
      </c>
      <c r="PNJ63" s="957">
        <f t="shared" ref="PNJ63" si="11161">PNH63-PNJ62</f>
        <v>0</v>
      </c>
      <c r="PNK63" s="957">
        <f t="shared" ref="PNK63" si="11162">PNI63-PNK62</f>
        <v>0</v>
      </c>
      <c r="PNL63" s="957">
        <f t="shared" ref="PNL63" si="11163">PNJ63-PNL62</f>
        <v>0</v>
      </c>
      <c r="PNM63" s="957">
        <f t="shared" ref="PNM63" si="11164">PNK63-PNM62</f>
        <v>0</v>
      </c>
      <c r="PNN63" s="957">
        <f t="shared" ref="PNN63" si="11165">PNL63-PNN62</f>
        <v>0</v>
      </c>
      <c r="PNO63" s="957">
        <f t="shared" ref="PNO63" si="11166">PNM63-PNO62</f>
        <v>0</v>
      </c>
      <c r="PNP63" s="957">
        <f t="shared" ref="PNP63" si="11167">PNN63-PNP62</f>
        <v>0</v>
      </c>
      <c r="PNQ63" s="957">
        <f t="shared" ref="PNQ63" si="11168">PNO63-PNQ62</f>
        <v>0</v>
      </c>
      <c r="PNR63" s="957">
        <f t="shared" ref="PNR63" si="11169">PNP63-PNR62</f>
        <v>0</v>
      </c>
      <c r="PNS63" s="957">
        <f t="shared" ref="PNS63" si="11170">PNQ63-PNS62</f>
        <v>0</v>
      </c>
      <c r="PNT63" s="957">
        <f t="shared" ref="PNT63" si="11171">PNR63-PNT62</f>
        <v>0</v>
      </c>
      <c r="PNU63" s="957">
        <f t="shared" ref="PNU63" si="11172">PNS63-PNU62</f>
        <v>0</v>
      </c>
      <c r="PNV63" s="957">
        <f t="shared" ref="PNV63" si="11173">PNT63-PNV62</f>
        <v>0</v>
      </c>
      <c r="PNW63" s="957">
        <f t="shared" ref="PNW63" si="11174">PNU63-PNW62</f>
        <v>0</v>
      </c>
      <c r="PNX63" s="957">
        <f t="shared" ref="PNX63" si="11175">PNV63-PNX62</f>
        <v>0</v>
      </c>
      <c r="PNY63" s="957">
        <f t="shared" ref="PNY63" si="11176">PNW63-PNY62</f>
        <v>0</v>
      </c>
      <c r="PNZ63" s="957">
        <f t="shared" ref="PNZ63" si="11177">PNX63-PNZ62</f>
        <v>0</v>
      </c>
      <c r="POA63" s="957">
        <f t="shared" ref="POA63" si="11178">PNY63-POA62</f>
        <v>0</v>
      </c>
      <c r="POB63" s="957">
        <f t="shared" ref="POB63" si="11179">PNZ63-POB62</f>
        <v>0</v>
      </c>
      <c r="POC63" s="957">
        <f t="shared" ref="POC63" si="11180">POA63-POC62</f>
        <v>0</v>
      </c>
      <c r="POD63" s="957">
        <f t="shared" ref="POD63" si="11181">POB63-POD62</f>
        <v>0</v>
      </c>
      <c r="POE63" s="957">
        <f t="shared" ref="POE63" si="11182">POC63-POE62</f>
        <v>0</v>
      </c>
      <c r="POF63" s="957">
        <f t="shared" ref="POF63" si="11183">POD63-POF62</f>
        <v>0</v>
      </c>
      <c r="POG63" s="957">
        <f t="shared" ref="POG63" si="11184">POE63-POG62</f>
        <v>0</v>
      </c>
      <c r="POH63" s="957">
        <f t="shared" ref="POH63" si="11185">POF63-POH62</f>
        <v>0</v>
      </c>
      <c r="POI63" s="957">
        <f t="shared" ref="POI63" si="11186">POG63-POI62</f>
        <v>0</v>
      </c>
      <c r="POJ63" s="957">
        <f t="shared" ref="POJ63" si="11187">POH63-POJ62</f>
        <v>0</v>
      </c>
      <c r="POK63" s="957">
        <f t="shared" ref="POK63" si="11188">POI63-POK62</f>
        <v>0</v>
      </c>
      <c r="POL63" s="957">
        <f t="shared" ref="POL63" si="11189">POJ63-POL62</f>
        <v>0</v>
      </c>
      <c r="POM63" s="957">
        <f t="shared" ref="POM63" si="11190">POK63-POM62</f>
        <v>0</v>
      </c>
      <c r="PON63" s="957">
        <f t="shared" ref="PON63" si="11191">POL63-PON62</f>
        <v>0</v>
      </c>
      <c r="POO63" s="957">
        <f t="shared" ref="POO63" si="11192">POM63-POO62</f>
        <v>0</v>
      </c>
      <c r="POP63" s="957">
        <f t="shared" ref="POP63" si="11193">PON63-POP62</f>
        <v>0</v>
      </c>
      <c r="POQ63" s="957">
        <f t="shared" ref="POQ63" si="11194">POO63-POQ62</f>
        <v>0</v>
      </c>
      <c r="POR63" s="957">
        <f t="shared" ref="POR63" si="11195">POP63-POR62</f>
        <v>0</v>
      </c>
      <c r="POS63" s="957">
        <f t="shared" ref="POS63" si="11196">POQ63-POS62</f>
        <v>0</v>
      </c>
      <c r="POT63" s="957">
        <f t="shared" ref="POT63" si="11197">POR63-POT62</f>
        <v>0</v>
      </c>
      <c r="POU63" s="957">
        <f t="shared" ref="POU63" si="11198">POS63-POU62</f>
        <v>0</v>
      </c>
      <c r="POV63" s="957">
        <f t="shared" ref="POV63" si="11199">POT63-POV62</f>
        <v>0</v>
      </c>
      <c r="POW63" s="957">
        <f t="shared" ref="POW63" si="11200">POU63-POW62</f>
        <v>0</v>
      </c>
      <c r="POX63" s="957">
        <f t="shared" ref="POX63" si="11201">POV63-POX62</f>
        <v>0</v>
      </c>
      <c r="POY63" s="957">
        <f t="shared" ref="POY63" si="11202">POW63-POY62</f>
        <v>0</v>
      </c>
      <c r="POZ63" s="957">
        <f t="shared" ref="POZ63" si="11203">POX63-POZ62</f>
        <v>0</v>
      </c>
      <c r="PPA63" s="957">
        <f t="shared" ref="PPA63" si="11204">POY63-PPA62</f>
        <v>0</v>
      </c>
      <c r="PPB63" s="957">
        <f t="shared" ref="PPB63" si="11205">POZ63-PPB62</f>
        <v>0</v>
      </c>
      <c r="PPC63" s="957">
        <f t="shared" ref="PPC63" si="11206">PPA63-PPC62</f>
        <v>0</v>
      </c>
      <c r="PPD63" s="957">
        <f t="shared" ref="PPD63" si="11207">PPB63-PPD62</f>
        <v>0</v>
      </c>
      <c r="PPE63" s="957">
        <f t="shared" ref="PPE63" si="11208">PPC63-PPE62</f>
        <v>0</v>
      </c>
      <c r="PPF63" s="957">
        <f t="shared" ref="PPF63" si="11209">PPD63-PPF62</f>
        <v>0</v>
      </c>
      <c r="PPG63" s="957">
        <f t="shared" ref="PPG63" si="11210">PPE63-PPG62</f>
        <v>0</v>
      </c>
      <c r="PPH63" s="957">
        <f t="shared" ref="PPH63" si="11211">PPF63-PPH62</f>
        <v>0</v>
      </c>
      <c r="PPI63" s="957">
        <f t="shared" ref="PPI63" si="11212">PPG63-PPI62</f>
        <v>0</v>
      </c>
      <c r="PPJ63" s="957">
        <f t="shared" ref="PPJ63" si="11213">PPH63-PPJ62</f>
        <v>0</v>
      </c>
      <c r="PPK63" s="957">
        <f t="shared" ref="PPK63" si="11214">PPI63-PPK62</f>
        <v>0</v>
      </c>
      <c r="PPL63" s="957">
        <f t="shared" ref="PPL63" si="11215">PPJ63-PPL62</f>
        <v>0</v>
      </c>
      <c r="PPM63" s="957">
        <f t="shared" ref="PPM63" si="11216">PPK63-PPM62</f>
        <v>0</v>
      </c>
      <c r="PPN63" s="957">
        <f t="shared" ref="PPN63" si="11217">PPL63-PPN62</f>
        <v>0</v>
      </c>
      <c r="PPO63" s="957">
        <f t="shared" ref="PPO63" si="11218">PPM63-PPO62</f>
        <v>0</v>
      </c>
      <c r="PPP63" s="957">
        <f t="shared" ref="PPP63" si="11219">PPN63-PPP62</f>
        <v>0</v>
      </c>
      <c r="PPQ63" s="957">
        <f t="shared" ref="PPQ63" si="11220">PPO63-PPQ62</f>
        <v>0</v>
      </c>
      <c r="PPR63" s="957">
        <f t="shared" ref="PPR63" si="11221">PPP63-PPR62</f>
        <v>0</v>
      </c>
      <c r="PPS63" s="957">
        <f t="shared" ref="PPS63" si="11222">PPQ63-PPS62</f>
        <v>0</v>
      </c>
      <c r="PPT63" s="957">
        <f t="shared" ref="PPT63" si="11223">PPR63-PPT62</f>
        <v>0</v>
      </c>
      <c r="PPU63" s="957">
        <f t="shared" ref="PPU63" si="11224">PPS63-PPU62</f>
        <v>0</v>
      </c>
      <c r="PPV63" s="957">
        <f t="shared" ref="PPV63" si="11225">PPT63-PPV62</f>
        <v>0</v>
      </c>
      <c r="PPW63" s="957">
        <f t="shared" ref="PPW63" si="11226">PPU63-PPW62</f>
        <v>0</v>
      </c>
      <c r="PPX63" s="957">
        <f t="shared" ref="PPX63" si="11227">PPV63-PPX62</f>
        <v>0</v>
      </c>
      <c r="PPY63" s="957">
        <f t="shared" ref="PPY63" si="11228">PPW63-PPY62</f>
        <v>0</v>
      </c>
      <c r="PPZ63" s="957">
        <f t="shared" ref="PPZ63" si="11229">PPX63-PPZ62</f>
        <v>0</v>
      </c>
      <c r="PQA63" s="957">
        <f t="shared" ref="PQA63" si="11230">PPY63-PQA62</f>
        <v>0</v>
      </c>
      <c r="PQB63" s="957">
        <f t="shared" ref="PQB63" si="11231">PPZ63-PQB62</f>
        <v>0</v>
      </c>
      <c r="PQC63" s="957">
        <f t="shared" ref="PQC63" si="11232">PQA63-PQC62</f>
        <v>0</v>
      </c>
      <c r="PQD63" s="957">
        <f t="shared" ref="PQD63" si="11233">PQB63-PQD62</f>
        <v>0</v>
      </c>
      <c r="PQE63" s="957">
        <f t="shared" ref="PQE63" si="11234">PQC63-PQE62</f>
        <v>0</v>
      </c>
      <c r="PQF63" s="957">
        <f t="shared" ref="PQF63" si="11235">PQD63-PQF62</f>
        <v>0</v>
      </c>
      <c r="PQG63" s="957">
        <f t="shared" ref="PQG63" si="11236">PQE63-PQG62</f>
        <v>0</v>
      </c>
      <c r="PQH63" s="957">
        <f t="shared" ref="PQH63" si="11237">PQF63-PQH62</f>
        <v>0</v>
      </c>
      <c r="PQI63" s="957">
        <f t="shared" ref="PQI63" si="11238">PQG63-PQI62</f>
        <v>0</v>
      </c>
      <c r="PQJ63" s="957">
        <f t="shared" ref="PQJ63" si="11239">PQH63-PQJ62</f>
        <v>0</v>
      </c>
      <c r="PQK63" s="957">
        <f t="shared" ref="PQK63" si="11240">PQI63-PQK62</f>
        <v>0</v>
      </c>
      <c r="PQL63" s="957">
        <f t="shared" ref="PQL63" si="11241">PQJ63-PQL62</f>
        <v>0</v>
      </c>
      <c r="PQM63" s="957">
        <f t="shared" ref="PQM63" si="11242">PQK63-PQM62</f>
        <v>0</v>
      </c>
      <c r="PQN63" s="957">
        <f t="shared" ref="PQN63" si="11243">PQL63-PQN62</f>
        <v>0</v>
      </c>
      <c r="PQO63" s="957">
        <f t="shared" ref="PQO63" si="11244">PQM63-PQO62</f>
        <v>0</v>
      </c>
      <c r="PQP63" s="957">
        <f t="shared" ref="PQP63" si="11245">PQN63-PQP62</f>
        <v>0</v>
      </c>
      <c r="PQQ63" s="957">
        <f t="shared" ref="PQQ63" si="11246">PQO63-PQQ62</f>
        <v>0</v>
      </c>
      <c r="PQR63" s="957">
        <f t="shared" ref="PQR63" si="11247">PQP63-PQR62</f>
        <v>0</v>
      </c>
      <c r="PQS63" s="957">
        <f t="shared" ref="PQS63" si="11248">PQQ63-PQS62</f>
        <v>0</v>
      </c>
      <c r="PQT63" s="957">
        <f t="shared" ref="PQT63" si="11249">PQR63-PQT62</f>
        <v>0</v>
      </c>
      <c r="PQU63" s="957">
        <f t="shared" ref="PQU63" si="11250">PQS63-PQU62</f>
        <v>0</v>
      </c>
      <c r="PQV63" s="957">
        <f t="shared" ref="PQV63" si="11251">PQT63-PQV62</f>
        <v>0</v>
      </c>
      <c r="PQW63" s="957">
        <f t="shared" ref="PQW63" si="11252">PQU63-PQW62</f>
        <v>0</v>
      </c>
      <c r="PQX63" s="957">
        <f t="shared" ref="PQX63" si="11253">PQV63-PQX62</f>
        <v>0</v>
      </c>
      <c r="PQY63" s="957">
        <f t="shared" ref="PQY63" si="11254">PQW63-PQY62</f>
        <v>0</v>
      </c>
      <c r="PQZ63" s="957">
        <f t="shared" ref="PQZ63" si="11255">PQX63-PQZ62</f>
        <v>0</v>
      </c>
      <c r="PRA63" s="957">
        <f t="shared" ref="PRA63" si="11256">PQY63-PRA62</f>
        <v>0</v>
      </c>
      <c r="PRB63" s="957">
        <f t="shared" ref="PRB63" si="11257">PQZ63-PRB62</f>
        <v>0</v>
      </c>
      <c r="PRC63" s="957">
        <f t="shared" ref="PRC63" si="11258">PRA63-PRC62</f>
        <v>0</v>
      </c>
      <c r="PRD63" s="957">
        <f t="shared" ref="PRD63" si="11259">PRB63-PRD62</f>
        <v>0</v>
      </c>
      <c r="PRE63" s="957">
        <f t="shared" ref="PRE63" si="11260">PRC63-PRE62</f>
        <v>0</v>
      </c>
      <c r="PRF63" s="957">
        <f t="shared" ref="PRF63" si="11261">PRD63-PRF62</f>
        <v>0</v>
      </c>
      <c r="PRG63" s="957">
        <f t="shared" ref="PRG63" si="11262">PRE63-PRG62</f>
        <v>0</v>
      </c>
      <c r="PRH63" s="957">
        <f t="shared" ref="PRH63" si="11263">PRF63-PRH62</f>
        <v>0</v>
      </c>
      <c r="PRI63" s="957">
        <f t="shared" ref="PRI63" si="11264">PRG63-PRI62</f>
        <v>0</v>
      </c>
      <c r="PRJ63" s="957">
        <f t="shared" ref="PRJ63" si="11265">PRH63-PRJ62</f>
        <v>0</v>
      </c>
      <c r="PRK63" s="957">
        <f t="shared" ref="PRK63" si="11266">PRI63-PRK62</f>
        <v>0</v>
      </c>
      <c r="PRL63" s="957">
        <f t="shared" ref="PRL63" si="11267">PRJ63-PRL62</f>
        <v>0</v>
      </c>
      <c r="PRM63" s="957">
        <f t="shared" ref="PRM63" si="11268">PRK63-PRM62</f>
        <v>0</v>
      </c>
      <c r="PRN63" s="957">
        <f t="shared" ref="PRN63" si="11269">PRL63-PRN62</f>
        <v>0</v>
      </c>
      <c r="PRO63" s="957">
        <f t="shared" ref="PRO63" si="11270">PRM63-PRO62</f>
        <v>0</v>
      </c>
      <c r="PRP63" s="957">
        <f t="shared" ref="PRP63" si="11271">PRN63-PRP62</f>
        <v>0</v>
      </c>
      <c r="PRQ63" s="957">
        <f t="shared" ref="PRQ63" si="11272">PRO63-PRQ62</f>
        <v>0</v>
      </c>
      <c r="PRR63" s="957">
        <f t="shared" ref="PRR63" si="11273">PRP63-PRR62</f>
        <v>0</v>
      </c>
      <c r="PRS63" s="957">
        <f t="shared" ref="PRS63" si="11274">PRQ63-PRS62</f>
        <v>0</v>
      </c>
      <c r="PRT63" s="957">
        <f t="shared" ref="PRT63" si="11275">PRR63-PRT62</f>
        <v>0</v>
      </c>
      <c r="PRU63" s="957">
        <f t="shared" ref="PRU63" si="11276">PRS63-PRU62</f>
        <v>0</v>
      </c>
      <c r="PRV63" s="957">
        <f t="shared" ref="PRV63" si="11277">PRT63-PRV62</f>
        <v>0</v>
      </c>
      <c r="PRW63" s="957">
        <f t="shared" ref="PRW63" si="11278">PRU63-PRW62</f>
        <v>0</v>
      </c>
      <c r="PRX63" s="957">
        <f t="shared" ref="PRX63" si="11279">PRV63-PRX62</f>
        <v>0</v>
      </c>
      <c r="PRY63" s="957">
        <f t="shared" ref="PRY63" si="11280">PRW63-PRY62</f>
        <v>0</v>
      </c>
      <c r="PRZ63" s="957">
        <f t="shared" ref="PRZ63" si="11281">PRX63-PRZ62</f>
        <v>0</v>
      </c>
      <c r="PSA63" s="957">
        <f t="shared" ref="PSA63" si="11282">PRY63-PSA62</f>
        <v>0</v>
      </c>
      <c r="PSB63" s="957">
        <f t="shared" ref="PSB63" si="11283">PRZ63-PSB62</f>
        <v>0</v>
      </c>
      <c r="PSC63" s="957">
        <f t="shared" ref="PSC63" si="11284">PSA63-PSC62</f>
        <v>0</v>
      </c>
      <c r="PSD63" s="957">
        <f t="shared" ref="PSD63" si="11285">PSB63-PSD62</f>
        <v>0</v>
      </c>
      <c r="PSE63" s="957">
        <f t="shared" ref="PSE63" si="11286">PSC63-PSE62</f>
        <v>0</v>
      </c>
      <c r="PSF63" s="957">
        <f t="shared" ref="PSF63" si="11287">PSD63-PSF62</f>
        <v>0</v>
      </c>
      <c r="PSG63" s="957">
        <f t="shared" ref="PSG63" si="11288">PSE63-PSG62</f>
        <v>0</v>
      </c>
      <c r="PSH63" s="957">
        <f t="shared" ref="PSH63" si="11289">PSF63-PSH62</f>
        <v>0</v>
      </c>
      <c r="PSI63" s="957">
        <f t="shared" ref="PSI63" si="11290">PSG63-PSI62</f>
        <v>0</v>
      </c>
      <c r="PSJ63" s="957">
        <f t="shared" ref="PSJ63" si="11291">PSH63-PSJ62</f>
        <v>0</v>
      </c>
      <c r="PSK63" s="957">
        <f t="shared" ref="PSK63" si="11292">PSI63-PSK62</f>
        <v>0</v>
      </c>
      <c r="PSL63" s="957">
        <f t="shared" ref="PSL63" si="11293">PSJ63-PSL62</f>
        <v>0</v>
      </c>
      <c r="PSM63" s="957">
        <f t="shared" ref="PSM63" si="11294">PSK63-PSM62</f>
        <v>0</v>
      </c>
      <c r="PSN63" s="957">
        <f t="shared" ref="PSN63" si="11295">PSL63-PSN62</f>
        <v>0</v>
      </c>
      <c r="PSO63" s="957">
        <f t="shared" ref="PSO63" si="11296">PSM63-PSO62</f>
        <v>0</v>
      </c>
      <c r="PSP63" s="957">
        <f t="shared" ref="PSP63" si="11297">PSN63-PSP62</f>
        <v>0</v>
      </c>
      <c r="PSQ63" s="957">
        <f t="shared" ref="PSQ63" si="11298">PSO63-PSQ62</f>
        <v>0</v>
      </c>
      <c r="PSR63" s="957">
        <f t="shared" ref="PSR63" si="11299">PSP63-PSR62</f>
        <v>0</v>
      </c>
      <c r="PSS63" s="957">
        <f t="shared" ref="PSS63" si="11300">PSQ63-PSS62</f>
        <v>0</v>
      </c>
      <c r="PST63" s="957">
        <f t="shared" ref="PST63" si="11301">PSR63-PST62</f>
        <v>0</v>
      </c>
      <c r="PSU63" s="957">
        <f t="shared" ref="PSU63" si="11302">PSS63-PSU62</f>
        <v>0</v>
      </c>
      <c r="PSV63" s="957">
        <f t="shared" ref="PSV63" si="11303">PST63-PSV62</f>
        <v>0</v>
      </c>
      <c r="PSW63" s="957">
        <f t="shared" ref="PSW63" si="11304">PSU63-PSW62</f>
        <v>0</v>
      </c>
      <c r="PSX63" s="957">
        <f t="shared" ref="PSX63" si="11305">PSV63-PSX62</f>
        <v>0</v>
      </c>
      <c r="PSY63" s="957">
        <f t="shared" ref="PSY63" si="11306">PSW63-PSY62</f>
        <v>0</v>
      </c>
      <c r="PSZ63" s="957">
        <f t="shared" ref="PSZ63" si="11307">PSX63-PSZ62</f>
        <v>0</v>
      </c>
      <c r="PTA63" s="957">
        <f t="shared" ref="PTA63" si="11308">PSY63-PTA62</f>
        <v>0</v>
      </c>
      <c r="PTB63" s="957">
        <f t="shared" ref="PTB63" si="11309">PSZ63-PTB62</f>
        <v>0</v>
      </c>
      <c r="PTC63" s="957">
        <f t="shared" ref="PTC63" si="11310">PTA63-PTC62</f>
        <v>0</v>
      </c>
      <c r="PTD63" s="957">
        <f t="shared" ref="PTD63" si="11311">PTB63-PTD62</f>
        <v>0</v>
      </c>
      <c r="PTE63" s="957">
        <f t="shared" ref="PTE63" si="11312">PTC63-PTE62</f>
        <v>0</v>
      </c>
      <c r="PTF63" s="957">
        <f t="shared" ref="PTF63" si="11313">PTD63-PTF62</f>
        <v>0</v>
      </c>
      <c r="PTG63" s="957">
        <f t="shared" ref="PTG63" si="11314">PTE63-PTG62</f>
        <v>0</v>
      </c>
      <c r="PTH63" s="957">
        <f t="shared" ref="PTH63" si="11315">PTF63-PTH62</f>
        <v>0</v>
      </c>
      <c r="PTI63" s="957">
        <f t="shared" ref="PTI63" si="11316">PTG63-PTI62</f>
        <v>0</v>
      </c>
      <c r="PTJ63" s="957">
        <f t="shared" ref="PTJ63" si="11317">PTH63-PTJ62</f>
        <v>0</v>
      </c>
      <c r="PTK63" s="957">
        <f t="shared" ref="PTK63" si="11318">PTI63-PTK62</f>
        <v>0</v>
      </c>
      <c r="PTL63" s="957">
        <f t="shared" ref="PTL63" si="11319">PTJ63-PTL62</f>
        <v>0</v>
      </c>
      <c r="PTM63" s="957">
        <f t="shared" ref="PTM63" si="11320">PTK63-PTM62</f>
        <v>0</v>
      </c>
      <c r="PTN63" s="957">
        <f t="shared" ref="PTN63" si="11321">PTL63-PTN62</f>
        <v>0</v>
      </c>
      <c r="PTO63" s="957">
        <f t="shared" ref="PTO63" si="11322">PTM63-PTO62</f>
        <v>0</v>
      </c>
      <c r="PTP63" s="957">
        <f t="shared" ref="PTP63" si="11323">PTN63-PTP62</f>
        <v>0</v>
      </c>
      <c r="PTQ63" s="957">
        <f t="shared" ref="PTQ63" si="11324">PTO63-PTQ62</f>
        <v>0</v>
      </c>
      <c r="PTR63" s="957">
        <f t="shared" ref="PTR63" si="11325">PTP63-PTR62</f>
        <v>0</v>
      </c>
      <c r="PTS63" s="957">
        <f t="shared" ref="PTS63" si="11326">PTQ63-PTS62</f>
        <v>0</v>
      </c>
      <c r="PTT63" s="957">
        <f t="shared" ref="PTT63" si="11327">PTR63-PTT62</f>
        <v>0</v>
      </c>
      <c r="PTU63" s="957">
        <f t="shared" ref="PTU63" si="11328">PTS63-PTU62</f>
        <v>0</v>
      </c>
      <c r="PTV63" s="957">
        <f t="shared" ref="PTV63" si="11329">PTT63-PTV62</f>
        <v>0</v>
      </c>
      <c r="PTW63" s="957">
        <f t="shared" ref="PTW63" si="11330">PTU63-PTW62</f>
        <v>0</v>
      </c>
      <c r="PTX63" s="957">
        <f t="shared" ref="PTX63" si="11331">PTV63-PTX62</f>
        <v>0</v>
      </c>
      <c r="PTY63" s="957">
        <f t="shared" ref="PTY63" si="11332">PTW63-PTY62</f>
        <v>0</v>
      </c>
      <c r="PTZ63" s="957">
        <f t="shared" ref="PTZ63" si="11333">PTX63-PTZ62</f>
        <v>0</v>
      </c>
      <c r="PUA63" s="957">
        <f t="shared" ref="PUA63" si="11334">PTY63-PUA62</f>
        <v>0</v>
      </c>
      <c r="PUB63" s="957">
        <f t="shared" ref="PUB63" si="11335">PTZ63-PUB62</f>
        <v>0</v>
      </c>
      <c r="PUC63" s="957">
        <f t="shared" ref="PUC63" si="11336">PUA63-PUC62</f>
        <v>0</v>
      </c>
      <c r="PUD63" s="957">
        <f t="shared" ref="PUD63" si="11337">PUB63-PUD62</f>
        <v>0</v>
      </c>
      <c r="PUE63" s="957">
        <f t="shared" ref="PUE63" si="11338">PUC63-PUE62</f>
        <v>0</v>
      </c>
      <c r="PUF63" s="957">
        <f t="shared" ref="PUF63" si="11339">PUD63-PUF62</f>
        <v>0</v>
      </c>
      <c r="PUG63" s="957">
        <f t="shared" ref="PUG63" si="11340">PUE63-PUG62</f>
        <v>0</v>
      </c>
      <c r="PUH63" s="957">
        <f t="shared" ref="PUH63" si="11341">PUF63-PUH62</f>
        <v>0</v>
      </c>
      <c r="PUI63" s="957">
        <f t="shared" ref="PUI63" si="11342">PUG63-PUI62</f>
        <v>0</v>
      </c>
      <c r="PUJ63" s="957">
        <f t="shared" ref="PUJ63" si="11343">PUH63-PUJ62</f>
        <v>0</v>
      </c>
      <c r="PUK63" s="957">
        <f t="shared" ref="PUK63" si="11344">PUI63-PUK62</f>
        <v>0</v>
      </c>
      <c r="PUL63" s="957">
        <f t="shared" ref="PUL63" si="11345">PUJ63-PUL62</f>
        <v>0</v>
      </c>
      <c r="PUM63" s="957">
        <f t="shared" ref="PUM63" si="11346">PUK63-PUM62</f>
        <v>0</v>
      </c>
      <c r="PUN63" s="957">
        <f t="shared" ref="PUN63" si="11347">PUL63-PUN62</f>
        <v>0</v>
      </c>
      <c r="PUO63" s="957">
        <f t="shared" ref="PUO63" si="11348">PUM63-PUO62</f>
        <v>0</v>
      </c>
      <c r="PUP63" s="957">
        <f t="shared" ref="PUP63" si="11349">PUN63-PUP62</f>
        <v>0</v>
      </c>
      <c r="PUQ63" s="957">
        <f t="shared" ref="PUQ63" si="11350">PUO63-PUQ62</f>
        <v>0</v>
      </c>
      <c r="PUR63" s="957">
        <f t="shared" ref="PUR63" si="11351">PUP63-PUR62</f>
        <v>0</v>
      </c>
      <c r="PUS63" s="957">
        <f t="shared" ref="PUS63" si="11352">PUQ63-PUS62</f>
        <v>0</v>
      </c>
      <c r="PUT63" s="957">
        <f t="shared" ref="PUT63" si="11353">PUR63-PUT62</f>
        <v>0</v>
      </c>
      <c r="PUU63" s="957">
        <f t="shared" ref="PUU63" si="11354">PUS63-PUU62</f>
        <v>0</v>
      </c>
      <c r="PUV63" s="957">
        <f t="shared" ref="PUV63" si="11355">PUT63-PUV62</f>
        <v>0</v>
      </c>
      <c r="PUW63" s="957">
        <f t="shared" ref="PUW63" si="11356">PUU63-PUW62</f>
        <v>0</v>
      </c>
      <c r="PUX63" s="957">
        <f t="shared" ref="PUX63" si="11357">PUV63-PUX62</f>
        <v>0</v>
      </c>
      <c r="PUY63" s="957">
        <f t="shared" ref="PUY63" si="11358">PUW63-PUY62</f>
        <v>0</v>
      </c>
      <c r="PUZ63" s="957">
        <f t="shared" ref="PUZ63" si="11359">PUX63-PUZ62</f>
        <v>0</v>
      </c>
      <c r="PVA63" s="957">
        <f t="shared" ref="PVA63" si="11360">PUY63-PVA62</f>
        <v>0</v>
      </c>
      <c r="PVB63" s="957">
        <f t="shared" ref="PVB63" si="11361">PUZ63-PVB62</f>
        <v>0</v>
      </c>
      <c r="PVC63" s="957">
        <f t="shared" ref="PVC63" si="11362">PVA63-PVC62</f>
        <v>0</v>
      </c>
      <c r="PVD63" s="957">
        <f t="shared" ref="PVD63" si="11363">PVB63-PVD62</f>
        <v>0</v>
      </c>
      <c r="PVE63" s="957">
        <f t="shared" ref="PVE63" si="11364">PVC63-PVE62</f>
        <v>0</v>
      </c>
      <c r="PVF63" s="957">
        <f t="shared" ref="PVF63" si="11365">PVD63-PVF62</f>
        <v>0</v>
      </c>
      <c r="PVG63" s="957">
        <f t="shared" ref="PVG63" si="11366">PVE63-PVG62</f>
        <v>0</v>
      </c>
      <c r="PVH63" s="957">
        <f t="shared" ref="PVH63" si="11367">PVF63-PVH62</f>
        <v>0</v>
      </c>
      <c r="PVI63" s="957">
        <f t="shared" ref="PVI63" si="11368">PVG63-PVI62</f>
        <v>0</v>
      </c>
      <c r="PVJ63" s="957">
        <f t="shared" ref="PVJ63" si="11369">PVH63-PVJ62</f>
        <v>0</v>
      </c>
      <c r="PVK63" s="957">
        <f t="shared" ref="PVK63" si="11370">PVI63-PVK62</f>
        <v>0</v>
      </c>
      <c r="PVL63" s="957">
        <f t="shared" ref="PVL63" si="11371">PVJ63-PVL62</f>
        <v>0</v>
      </c>
      <c r="PVM63" s="957">
        <f t="shared" ref="PVM63" si="11372">PVK63-PVM62</f>
        <v>0</v>
      </c>
      <c r="PVN63" s="957">
        <f t="shared" ref="PVN63" si="11373">PVL63-PVN62</f>
        <v>0</v>
      </c>
      <c r="PVO63" s="957">
        <f t="shared" ref="PVO63" si="11374">PVM63-PVO62</f>
        <v>0</v>
      </c>
      <c r="PVP63" s="957">
        <f t="shared" ref="PVP63" si="11375">PVN63-PVP62</f>
        <v>0</v>
      </c>
      <c r="PVQ63" s="957">
        <f t="shared" ref="PVQ63" si="11376">PVO63-PVQ62</f>
        <v>0</v>
      </c>
      <c r="PVR63" s="957">
        <f t="shared" ref="PVR63" si="11377">PVP63-PVR62</f>
        <v>0</v>
      </c>
      <c r="PVS63" s="957">
        <f t="shared" ref="PVS63" si="11378">PVQ63-PVS62</f>
        <v>0</v>
      </c>
      <c r="PVT63" s="957">
        <f t="shared" ref="PVT63" si="11379">PVR63-PVT62</f>
        <v>0</v>
      </c>
      <c r="PVU63" s="957">
        <f t="shared" ref="PVU63" si="11380">PVS63-PVU62</f>
        <v>0</v>
      </c>
      <c r="PVV63" s="957">
        <f t="shared" ref="PVV63" si="11381">PVT63-PVV62</f>
        <v>0</v>
      </c>
      <c r="PVW63" s="957">
        <f t="shared" ref="PVW63" si="11382">PVU63-PVW62</f>
        <v>0</v>
      </c>
      <c r="PVX63" s="957">
        <f t="shared" ref="PVX63" si="11383">PVV63-PVX62</f>
        <v>0</v>
      </c>
      <c r="PVY63" s="957">
        <f t="shared" ref="PVY63" si="11384">PVW63-PVY62</f>
        <v>0</v>
      </c>
      <c r="PVZ63" s="957">
        <f t="shared" ref="PVZ63" si="11385">PVX63-PVZ62</f>
        <v>0</v>
      </c>
      <c r="PWA63" s="957">
        <f t="shared" ref="PWA63" si="11386">PVY63-PWA62</f>
        <v>0</v>
      </c>
      <c r="PWB63" s="957">
        <f t="shared" ref="PWB63" si="11387">PVZ63-PWB62</f>
        <v>0</v>
      </c>
      <c r="PWC63" s="957">
        <f t="shared" ref="PWC63" si="11388">PWA63-PWC62</f>
        <v>0</v>
      </c>
      <c r="PWD63" s="957">
        <f t="shared" ref="PWD63" si="11389">PWB63-PWD62</f>
        <v>0</v>
      </c>
      <c r="PWE63" s="957">
        <f t="shared" ref="PWE63" si="11390">PWC63-PWE62</f>
        <v>0</v>
      </c>
      <c r="PWF63" s="957">
        <f t="shared" ref="PWF63" si="11391">PWD63-PWF62</f>
        <v>0</v>
      </c>
      <c r="PWG63" s="957">
        <f t="shared" ref="PWG63" si="11392">PWE63-PWG62</f>
        <v>0</v>
      </c>
      <c r="PWH63" s="957">
        <f t="shared" ref="PWH63" si="11393">PWF63-PWH62</f>
        <v>0</v>
      </c>
      <c r="PWI63" s="957">
        <f t="shared" ref="PWI63" si="11394">PWG63-PWI62</f>
        <v>0</v>
      </c>
      <c r="PWJ63" s="957">
        <f t="shared" ref="PWJ63" si="11395">PWH63-PWJ62</f>
        <v>0</v>
      </c>
      <c r="PWK63" s="957">
        <f t="shared" ref="PWK63" si="11396">PWI63-PWK62</f>
        <v>0</v>
      </c>
      <c r="PWL63" s="957">
        <f t="shared" ref="PWL63" si="11397">PWJ63-PWL62</f>
        <v>0</v>
      </c>
      <c r="PWM63" s="957">
        <f t="shared" ref="PWM63" si="11398">PWK63-PWM62</f>
        <v>0</v>
      </c>
      <c r="PWN63" s="957">
        <f t="shared" ref="PWN63" si="11399">PWL63-PWN62</f>
        <v>0</v>
      </c>
      <c r="PWO63" s="957">
        <f t="shared" ref="PWO63" si="11400">PWM63-PWO62</f>
        <v>0</v>
      </c>
      <c r="PWP63" s="957">
        <f t="shared" ref="PWP63" si="11401">PWN63-PWP62</f>
        <v>0</v>
      </c>
      <c r="PWQ63" s="957">
        <f t="shared" ref="PWQ63" si="11402">PWO63-PWQ62</f>
        <v>0</v>
      </c>
      <c r="PWR63" s="957">
        <f t="shared" ref="PWR63" si="11403">PWP63-PWR62</f>
        <v>0</v>
      </c>
      <c r="PWS63" s="957">
        <f t="shared" ref="PWS63" si="11404">PWQ63-PWS62</f>
        <v>0</v>
      </c>
      <c r="PWT63" s="957">
        <f t="shared" ref="PWT63" si="11405">PWR63-PWT62</f>
        <v>0</v>
      </c>
      <c r="PWU63" s="957">
        <f t="shared" ref="PWU63" si="11406">PWS63-PWU62</f>
        <v>0</v>
      </c>
      <c r="PWV63" s="957">
        <f t="shared" ref="PWV63" si="11407">PWT63-PWV62</f>
        <v>0</v>
      </c>
      <c r="PWW63" s="957">
        <f t="shared" ref="PWW63" si="11408">PWU63-PWW62</f>
        <v>0</v>
      </c>
      <c r="PWX63" s="957">
        <f t="shared" ref="PWX63" si="11409">PWV63-PWX62</f>
        <v>0</v>
      </c>
      <c r="PWY63" s="957">
        <f t="shared" ref="PWY63" si="11410">PWW63-PWY62</f>
        <v>0</v>
      </c>
      <c r="PWZ63" s="957">
        <f t="shared" ref="PWZ63" si="11411">PWX63-PWZ62</f>
        <v>0</v>
      </c>
      <c r="PXA63" s="957">
        <f t="shared" ref="PXA63" si="11412">PWY63-PXA62</f>
        <v>0</v>
      </c>
      <c r="PXB63" s="957">
        <f t="shared" ref="PXB63" si="11413">PWZ63-PXB62</f>
        <v>0</v>
      </c>
      <c r="PXC63" s="957">
        <f t="shared" ref="PXC63" si="11414">PXA63-PXC62</f>
        <v>0</v>
      </c>
      <c r="PXD63" s="957">
        <f t="shared" ref="PXD63" si="11415">PXB63-PXD62</f>
        <v>0</v>
      </c>
      <c r="PXE63" s="957">
        <f t="shared" ref="PXE63" si="11416">PXC63-PXE62</f>
        <v>0</v>
      </c>
      <c r="PXF63" s="957">
        <f t="shared" ref="PXF63" si="11417">PXD63-PXF62</f>
        <v>0</v>
      </c>
      <c r="PXG63" s="957">
        <f t="shared" ref="PXG63" si="11418">PXE63-PXG62</f>
        <v>0</v>
      </c>
      <c r="PXH63" s="957">
        <f t="shared" ref="PXH63" si="11419">PXF63-PXH62</f>
        <v>0</v>
      </c>
      <c r="PXI63" s="957">
        <f t="shared" ref="PXI63" si="11420">PXG63-PXI62</f>
        <v>0</v>
      </c>
      <c r="PXJ63" s="957">
        <f t="shared" ref="PXJ63" si="11421">PXH63-PXJ62</f>
        <v>0</v>
      </c>
      <c r="PXK63" s="957">
        <f t="shared" ref="PXK63" si="11422">PXI63-PXK62</f>
        <v>0</v>
      </c>
      <c r="PXL63" s="957">
        <f t="shared" ref="PXL63" si="11423">PXJ63-PXL62</f>
        <v>0</v>
      </c>
      <c r="PXM63" s="957">
        <f t="shared" ref="PXM63" si="11424">PXK63-PXM62</f>
        <v>0</v>
      </c>
      <c r="PXN63" s="957">
        <f t="shared" ref="PXN63" si="11425">PXL63-PXN62</f>
        <v>0</v>
      </c>
      <c r="PXO63" s="957">
        <f t="shared" ref="PXO63" si="11426">PXM63-PXO62</f>
        <v>0</v>
      </c>
      <c r="PXP63" s="957">
        <f t="shared" ref="PXP63" si="11427">PXN63-PXP62</f>
        <v>0</v>
      </c>
      <c r="PXQ63" s="957">
        <f t="shared" ref="PXQ63" si="11428">PXO63-PXQ62</f>
        <v>0</v>
      </c>
      <c r="PXR63" s="957">
        <f t="shared" ref="PXR63" si="11429">PXP63-PXR62</f>
        <v>0</v>
      </c>
      <c r="PXS63" s="957">
        <f t="shared" ref="PXS63" si="11430">PXQ63-PXS62</f>
        <v>0</v>
      </c>
      <c r="PXT63" s="957">
        <f t="shared" ref="PXT63" si="11431">PXR63-PXT62</f>
        <v>0</v>
      </c>
      <c r="PXU63" s="957">
        <f t="shared" ref="PXU63" si="11432">PXS63-PXU62</f>
        <v>0</v>
      </c>
      <c r="PXV63" s="957">
        <f t="shared" ref="PXV63" si="11433">PXT63-PXV62</f>
        <v>0</v>
      </c>
      <c r="PXW63" s="957">
        <f t="shared" ref="PXW63" si="11434">PXU63-PXW62</f>
        <v>0</v>
      </c>
      <c r="PXX63" s="957">
        <f t="shared" ref="PXX63" si="11435">PXV63-PXX62</f>
        <v>0</v>
      </c>
      <c r="PXY63" s="957">
        <f t="shared" ref="PXY63" si="11436">PXW63-PXY62</f>
        <v>0</v>
      </c>
      <c r="PXZ63" s="957">
        <f t="shared" ref="PXZ63" si="11437">PXX63-PXZ62</f>
        <v>0</v>
      </c>
      <c r="PYA63" s="957">
        <f t="shared" ref="PYA63" si="11438">PXY63-PYA62</f>
        <v>0</v>
      </c>
      <c r="PYB63" s="957">
        <f t="shared" ref="PYB63" si="11439">PXZ63-PYB62</f>
        <v>0</v>
      </c>
      <c r="PYC63" s="957">
        <f t="shared" ref="PYC63" si="11440">PYA63-PYC62</f>
        <v>0</v>
      </c>
      <c r="PYD63" s="957">
        <f t="shared" ref="PYD63" si="11441">PYB63-PYD62</f>
        <v>0</v>
      </c>
      <c r="PYE63" s="957">
        <f t="shared" ref="PYE63" si="11442">PYC63-PYE62</f>
        <v>0</v>
      </c>
      <c r="PYF63" s="957">
        <f t="shared" ref="PYF63" si="11443">PYD63-PYF62</f>
        <v>0</v>
      </c>
      <c r="PYG63" s="957">
        <f t="shared" ref="PYG63" si="11444">PYE63-PYG62</f>
        <v>0</v>
      </c>
      <c r="PYH63" s="957">
        <f t="shared" ref="PYH63" si="11445">PYF63-PYH62</f>
        <v>0</v>
      </c>
      <c r="PYI63" s="957">
        <f t="shared" ref="PYI63" si="11446">PYG63-PYI62</f>
        <v>0</v>
      </c>
      <c r="PYJ63" s="957">
        <f t="shared" ref="PYJ63" si="11447">PYH63-PYJ62</f>
        <v>0</v>
      </c>
      <c r="PYK63" s="957">
        <f t="shared" ref="PYK63" si="11448">PYI63-PYK62</f>
        <v>0</v>
      </c>
      <c r="PYL63" s="957">
        <f t="shared" ref="PYL63" si="11449">PYJ63-PYL62</f>
        <v>0</v>
      </c>
      <c r="PYM63" s="957">
        <f t="shared" ref="PYM63" si="11450">PYK63-PYM62</f>
        <v>0</v>
      </c>
      <c r="PYN63" s="957">
        <f t="shared" ref="PYN63" si="11451">PYL63-PYN62</f>
        <v>0</v>
      </c>
      <c r="PYO63" s="957">
        <f t="shared" ref="PYO63" si="11452">PYM63-PYO62</f>
        <v>0</v>
      </c>
      <c r="PYP63" s="957">
        <f t="shared" ref="PYP63" si="11453">PYN63-PYP62</f>
        <v>0</v>
      </c>
      <c r="PYQ63" s="957">
        <f t="shared" ref="PYQ63" si="11454">PYO63-PYQ62</f>
        <v>0</v>
      </c>
      <c r="PYR63" s="957">
        <f t="shared" ref="PYR63" si="11455">PYP63-PYR62</f>
        <v>0</v>
      </c>
      <c r="PYS63" s="957">
        <f t="shared" ref="PYS63" si="11456">PYQ63-PYS62</f>
        <v>0</v>
      </c>
      <c r="PYT63" s="957">
        <f t="shared" ref="PYT63" si="11457">PYR63-PYT62</f>
        <v>0</v>
      </c>
      <c r="PYU63" s="957">
        <f t="shared" ref="PYU63" si="11458">PYS63-PYU62</f>
        <v>0</v>
      </c>
      <c r="PYV63" s="957">
        <f t="shared" ref="PYV63" si="11459">PYT63-PYV62</f>
        <v>0</v>
      </c>
      <c r="PYW63" s="957">
        <f t="shared" ref="PYW63" si="11460">PYU63-PYW62</f>
        <v>0</v>
      </c>
      <c r="PYX63" s="957">
        <f t="shared" ref="PYX63" si="11461">PYV63-PYX62</f>
        <v>0</v>
      </c>
      <c r="PYY63" s="957">
        <f t="shared" ref="PYY63" si="11462">PYW63-PYY62</f>
        <v>0</v>
      </c>
      <c r="PYZ63" s="957">
        <f t="shared" ref="PYZ63" si="11463">PYX63-PYZ62</f>
        <v>0</v>
      </c>
      <c r="PZA63" s="957">
        <f t="shared" ref="PZA63" si="11464">PYY63-PZA62</f>
        <v>0</v>
      </c>
      <c r="PZB63" s="957">
        <f t="shared" ref="PZB63" si="11465">PYZ63-PZB62</f>
        <v>0</v>
      </c>
      <c r="PZC63" s="957">
        <f t="shared" ref="PZC63" si="11466">PZA63-PZC62</f>
        <v>0</v>
      </c>
      <c r="PZD63" s="957">
        <f t="shared" ref="PZD63" si="11467">PZB63-PZD62</f>
        <v>0</v>
      </c>
      <c r="PZE63" s="957">
        <f t="shared" ref="PZE63" si="11468">PZC63-PZE62</f>
        <v>0</v>
      </c>
      <c r="PZF63" s="957">
        <f t="shared" ref="PZF63" si="11469">PZD63-PZF62</f>
        <v>0</v>
      </c>
      <c r="PZG63" s="957">
        <f t="shared" ref="PZG63" si="11470">PZE63-PZG62</f>
        <v>0</v>
      </c>
      <c r="PZH63" s="957">
        <f t="shared" ref="PZH63" si="11471">PZF63-PZH62</f>
        <v>0</v>
      </c>
      <c r="PZI63" s="957">
        <f t="shared" ref="PZI63" si="11472">PZG63-PZI62</f>
        <v>0</v>
      </c>
      <c r="PZJ63" s="957">
        <f t="shared" ref="PZJ63" si="11473">PZH63-PZJ62</f>
        <v>0</v>
      </c>
      <c r="PZK63" s="957">
        <f t="shared" ref="PZK63" si="11474">PZI63-PZK62</f>
        <v>0</v>
      </c>
      <c r="PZL63" s="957">
        <f t="shared" ref="PZL63" si="11475">PZJ63-PZL62</f>
        <v>0</v>
      </c>
      <c r="PZM63" s="957">
        <f t="shared" ref="PZM63" si="11476">PZK63-PZM62</f>
        <v>0</v>
      </c>
      <c r="PZN63" s="957">
        <f t="shared" ref="PZN63" si="11477">PZL63-PZN62</f>
        <v>0</v>
      </c>
      <c r="PZO63" s="957">
        <f t="shared" ref="PZO63" si="11478">PZM63-PZO62</f>
        <v>0</v>
      </c>
      <c r="PZP63" s="957">
        <f t="shared" ref="PZP63" si="11479">PZN63-PZP62</f>
        <v>0</v>
      </c>
      <c r="PZQ63" s="957">
        <f t="shared" ref="PZQ63" si="11480">PZO63-PZQ62</f>
        <v>0</v>
      </c>
      <c r="PZR63" s="957">
        <f t="shared" ref="PZR63" si="11481">PZP63-PZR62</f>
        <v>0</v>
      </c>
      <c r="PZS63" s="957">
        <f t="shared" ref="PZS63" si="11482">PZQ63-PZS62</f>
        <v>0</v>
      </c>
      <c r="PZT63" s="957">
        <f t="shared" ref="PZT63" si="11483">PZR63-PZT62</f>
        <v>0</v>
      </c>
      <c r="PZU63" s="957">
        <f t="shared" ref="PZU63" si="11484">PZS63-PZU62</f>
        <v>0</v>
      </c>
      <c r="PZV63" s="957">
        <f t="shared" ref="PZV63" si="11485">PZT63-PZV62</f>
        <v>0</v>
      </c>
      <c r="PZW63" s="957">
        <f t="shared" ref="PZW63" si="11486">PZU63-PZW62</f>
        <v>0</v>
      </c>
      <c r="PZX63" s="957">
        <f t="shared" ref="PZX63" si="11487">PZV63-PZX62</f>
        <v>0</v>
      </c>
      <c r="PZY63" s="957">
        <f t="shared" ref="PZY63" si="11488">PZW63-PZY62</f>
        <v>0</v>
      </c>
      <c r="PZZ63" s="957">
        <f t="shared" ref="PZZ63" si="11489">PZX63-PZZ62</f>
        <v>0</v>
      </c>
      <c r="QAA63" s="957">
        <f t="shared" ref="QAA63" si="11490">PZY63-QAA62</f>
        <v>0</v>
      </c>
      <c r="QAB63" s="957">
        <f t="shared" ref="QAB63" si="11491">PZZ63-QAB62</f>
        <v>0</v>
      </c>
      <c r="QAC63" s="957">
        <f t="shared" ref="QAC63" si="11492">QAA63-QAC62</f>
        <v>0</v>
      </c>
      <c r="QAD63" s="957">
        <f t="shared" ref="QAD63" si="11493">QAB63-QAD62</f>
        <v>0</v>
      </c>
      <c r="QAE63" s="957">
        <f t="shared" ref="QAE63" si="11494">QAC63-QAE62</f>
        <v>0</v>
      </c>
      <c r="QAF63" s="957">
        <f t="shared" ref="QAF63" si="11495">QAD63-QAF62</f>
        <v>0</v>
      </c>
      <c r="QAG63" s="957">
        <f t="shared" ref="QAG63" si="11496">QAE63-QAG62</f>
        <v>0</v>
      </c>
      <c r="QAH63" s="957">
        <f t="shared" ref="QAH63" si="11497">QAF63-QAH62</f>
        <v>0</v>
      </c>
      <c r="QAI63" s="957">
        <f t="shared" ref="QAI63" si="11498">QAG63-QAI62</f>
        <v>0</v>
      </c>
      <c r="QAJ63" s="957">
        <f t="shared" ref="QAJ63" si="11499">QAH63-QAJ62</f>
        <v>0</v>
      </c>
      <c r="QAK63" s="957">
        <f t="shared" ref="QAK63" si="11500">QAI63-QAK62</f>
        <v>0</v>
      </c>
      <c r="QAL63" s="957">
        <f t="shared" ref="QAL63" si="11501">QAJ63-QAL62</f>
        <v>0</v>
      </c>
      <c r="QAM63" s="957">
        <f t="shared" ref="QAM63" si="11502">QAK63-QAM62</f>
        <v>0</v>
      </c>
      <c r="QAN63" s="957">
        <f t="shared" ref="QAN63" si="11503">QAL63-QAN62</f>
        <v>0</v>
      </c>
      <c r="QAO63" s="957">
        <f t="shared" ref="QAO63" si="11504">QAM63-QAO62</f>
        <v>0</v>
      </c>
      <c r="QAP63" s="957">
        <f t="shared" ref="QAP63" si="11505">QAN63-QAP62</f>
        <v>0</v>
      </c>
      <c r="QAQ63" s="957">
        <f t="shared" ref="QAQ63" si="11506">QAO63-QAQ62</f>
        <v>0</v>
      </c>
      <c r="QAR63" s="957">
        <f t="shared" ref="QAR63" si="11507">QAP63-QAR62</f>
        <v>0</v>
      </c>
      <c r="QAS63" s="957">
        <f t="shared" ref="QAS63" si="11508">QAQ63-QAS62</f>
        <v>0</v>
      </c>
      <c r="QAT63" s="957">
        <f t="shared" ref="QAT63" si="11509">QAR63-QAT62</f>
        <v>0</v>
      </c>
      <c r="QAU63" s="957">
        <f t="shared" ref="QAU63" si="11510">QAS63-QAU62</f>
        <v>0</v>
      </c>
      <c r="QAV63" s="957">
        <f t="shared" ref="QAV63" si="11511">QAT63-QAV62</f>
        <v>0</v>
      </c>
      <c r="QAW63" s="957">
        <f t="shared" ref="QAW63" si="11512">QAU63-QAW62</f>
        <v>0</v>
      </c>
      <c r="QAX63" s="957">
        <f t="shared" ref="QAX63" si="11513">QAV63-QAX62</f>
        <v>0</v>
      </c>
      <c r="QAY63" s="957">
        <f t="shared" ref="QAY63" si="11514">QAW63-QAY62</f>
        <v>0</v>
      </c>
      <c r="QAZ63" s="957">
        <f t="shared" ref="QAZ63" si="11515">QAX63-QAZ62</f>
        <v>0</v>
      </c>
      <c r="QBA63" s="957">
        <f t="shared" ref="QBA63" si="11516">QAY63-QBA62</f>
        <v>0</v>
      </c>
      <c r="QBB63" s="957">
        <f t="shared" ref="QBB63" si="11517">QAZ63-QBB62</f>
        <v>0</v>
      </c>
      <c r="QBC63" s="957">
        <f t="shared" ref="QBC63" si="11518">QBA63-QBC62</f>
        <v>0</v>
      </c>
      <c r="QBD63" s="957">
        <f t="shared" ref="QBD63" si="11519">QBB63-QBD62</f>
        <v>0</v>
      </c>
      <c r="QBE63" s="957">
        <f t="shared" ref="QBE63" si="11520">QBC63-QBE62</f>
        <v>0</v>
      </c>
      <c r="QBF63" s="957">
        <f t="shared" ref="QBF63" si="11521">QBD63-QBF62</f>
        <v>0</v>
      </c>
      <c r="QBG63" s="957">
        <f t="shared" ref="QBG63" si="11522">QBE63-QBG62</f>
        <v>0</v>
      </c>
      <c r="QBH63" s="957">
        <f t="shared" ref="QBH63" si="11523">QBF63-QBH62</f>
        <v>0</v>
      </c>
      <c r="QBI63" s="957">
        <f t="shared" ref="QBI63" si="11524">QBG63-QBI62</f>
        <v>0</v>
      </c>
      <c r="QBJ63" s="957">
        <f t="shared" ref="QBJ63" si="11525">QBH63-QBJ62</f>
        <v>0</v>
      </c>
      <c r="QBK63" s="957">
        <f t="shared" ref="QBK63" si="11526">QBI63-QBK62</f>
        <v>0</v>
      </c>
      <c r="QBL63" s="957">
        <f t="shared" ref="QBL63" si="11527">QBJ63-QBL62</f>
        <v>0</v>
      </c>
      <c r="QBM63" s="957">
        <f t="shared" ref="QBM63" si="11528">QBK63-QBM62</f>
        <v>0</v>
      </c>
      <c r="QBN63" s="957">
        <f t="shared" ref="QBN63" si="11529">QBL63-QBN62</f>
        <v>0</v>
      </c>
      <c r="QBO63" s="957">
        <f t="shared" ref="QBO63" si="11530">QBM63-QBO62</f>
        <v>0</v>
      </c>
      <c r="QBP63" s="957">
        <f t="shared" ref="QBP63" si="11531">QBN63-QBP62</f>
        <v>0</v>
      </c>
      <c r="QBQ63" s="957">
        <f t="shared" ref="QBQ63" si="11532">QBO63-QBQ62</f>
        <v>0</v>
      </c>
      <c r="QBR63" s="957">
        <f t="shared" ref="QBR63" si="11533">QBP63-QBR62</f>
        <v>0</v>
      </c>
      <c r="QBS63" s="957">
        <f t="shared" ref="QBS63" si="11534">QBQ63-QBS62</f>
        <v>0</v>
      </c>
      <c r="QBT63" s="957">
        <f t="shared" ref="QBT63" si="11535">QBR63-QBT62</f>
        <v>0</v>
      </c>
      <c r="QBU63" s="957">
        <f t="shared" ref="QBU63" si="11536">QBS63-QBU62</f>
        <v>0</v>
      </c>
      <c r="QBV63" s="957">
        <f t="shared" ref="QBV63" si="11537">QBT63-QBV62</f>
        <v>0</v>
      </c>
      <c r="QBW63" s="957">
        <f t="shared" ref="QBW63" si="11538">QBU63-QBW62</f>
        <v>0</v>
      </c>
      <c r="QBX63" s="957">
        <f t="shared" ref="QBX63" si="11539">QBV63-QBX62</f>
        <v>0</v>
      </c>
      <c r="QBY63" s="957">
        <f t="shared" ref="QBY63" si="11540">QBW63-QBY62</f>
        <v>0</v>
      </c>
      <c r="QBZ63" s="957">
        <f t="shared" ref="QBZ63" si="11541">QBX63-QBZ62</f>
        <v>0</v>
      </c>
      <c r="QCA63" s="957">
        <f t="shared" ref="QCA63" si="11542">QBY63-QCA62</f>
        <v>0</v>
      </c>
      <c r="QCB63" s="957">
        <f t="shared" ref="QCB63" si="11543">QBZ63-QCB62</f>
        <v>0</v>
      </c>
      <c r="QCC63" s="957">
        <f t="shared" ref="QCC63" si="11544">QCA63-QCC62</f>
        <v>0</v>
      </c>
      <c r="QCD63" s="957">
        <f t="shared" ref="QCD63" si="11545">QCB63-QCD62</f>
        <v>0</v>
      </c>
      <c r="QCE63" s="957">
        <f t="shared" ref="QCE63" si="11546">QCC63-QCE62</f>
        <v>0</v>
      </c>
      <c r="QCF63" s="957">
        <f t="shared" ref="QCF63" si="11547">QCD63-QCF62</f>
        <v>0</v>
      </c>
      <c r="QCG63" s="957">
        <f t="shared" ref="QCG63" si="11548">QCE63-QCG62</f>
        <v>0</v>
      </c>
      <c r="QCH63" s="957">
        <f t="shared" ref="QCH63" si="11549">QCF63-QCH62</f>
        <v>0</v>
      </c>
      <c r="QCI63" s="957">
        <f t="shared" ref="QCI63" si="11550">QCG63-QCI62</f>
        <v>0</v>
      </c>
      <c r="QCJ63" s="957">
        <f t="shared" ref="QCJ63" si="11551">QCH63-QCJ62</f>
        <v>0</v>
      </c>
      <c r="QCK63" s="957">
        <f t="shared" ref="QCK63" si="11552">QCI63-QCK62</f>
        <v>0</v>
      </c>
      <c r="QCL63" s="957">
        <f t="shared" ref="QCL63" si="11553">QCJ63-QCL62</f>
        <v>0</v>
      </c>
      <c r="QCM63" s="957">
        <f t="shared" ref="QCM63" si="11554">QCK63-QCM62</f>
        <v>0</v>
      </c>
      <c r="QCN63" s="957">
        <f t="shared" ref="QCN63" si="11555">QCL63-QCN62</f>
        <v>0</v>
      </c>
      <c r="QCO63" s="957">
        <f t="shared" ref="QCO63" si="11556">QCM63-QCO62</f>
        <v>0</v>
      </c>
      <c r="QCP63" s="957">
        <f t="shared" ref="QCP63" si="11557">QCN63-QCP62</f>
        <v>0</v>
      </c>
      <c r="QCQ63" s="957">
        <f t="shared" ref="QCQ63" si="11558">QCO63-QCQ62</f>
        <v>0</v>
      </c>
      <c r="QCR63" s="957">
        <f t="shared" ref="QCR63" si="11559">QCP63-QCR62</f>
        <v>0</v>
      </c>
      <c r="QCS63" s="957">
        <f t="shared" ref="QCS63" si="11560">QCQ63-QCS62</f>
        <v>0</v>
      </c>
      <c r="QCT63" s="957">
        <f t="shared" ref="QCT63" si="11561">QCR63-QCT62</f>
        <v>0</v>
      </c>
      <c r="QCU63" s="957">
        <f t="shared" ref="QCU63" si="11562">QCS63-QCU62</f>
        <v>0</v>
      </c>
      <c r="QCV63" s="957">
        <f t="shared" ref="QCV63" si="11563">QCT63-QCV62</f>
        <v>0</v>
      </c>
      <c r="QCW63" s="957">
        <f t="shared" ref="QCW63" si="11564">QCU63-QCW62</f>
        <v>0</v>
      </c>
      <c r="QCX63" s="957">
        <f t="shared" ref="QCX63" si="11565">QCV63-QCX62</f>
        <v>0</v>
      </c>
      <c r="QCY63" s="957">
        <f t="shared" ref="QCY63" si="11566">QCW63-QCY62</f>
        <v>0</v>
      </c>
      <c r="QCZ63" s="957">
        <f t="shared" ref="QCZ63" si="11567">QCX63-QCZ62</f>
        <v>0</v>
      </c>
      <c r="QDA63" s="957">
        <f t="shared" ref="QDA63" si="11568">QCY63-QDA62</f>
        <v>0</v>
      </c>
      <c r="QDB63" s="957">
        <f t="shared" ref="QDB63" si="11569">QCZ63-QDB62</f>
        <v>0</v>
      </c>
      <c r="QDC63" s="957">
        <f t="shared" ref="QDC63" si="11570">QDA63-QDC62</f>
        <v>0</v>
      </c>
      <c r="QDD63" s="957">
        <f t="shared" ref="QDD63" si="11571">QDB63-QDD62</f>
        <v>0</v>
      </c>
      <c r="QDE63" s="957">
        <f t="shared" ref="QDE63" si="11572">QDC63-QDE62</f>
        <v>0</v>
      </c>
      <c r="QDF63" s="957">
        <f t="shared" ref="QDF63" si="11573">QDD63-QDF62</f>
        <v>0</v>
      </c>
      <c r="QDG63" s="957">
        <f t="shared" ref="QDG63" si="11574">QDE63-QDG62</f>
        <v>0</v>
      </c>
      <c r="QDH63" s="957">
        <f t="shared" ref="QDH63" si="11575">QDF63-QDH62</f>
        <v>0</v>
      </c>
      <c r="QDI63" s="957">
        <f t="shared" ref="QDI63" si="11576">QDG63-QDI62</f>
        <v>0</v>
      </c>
      <c r="QDJ63" s="957">
        <f t="shared" ref="QDJ63" si="11577">QDH63-QDJ62</f>
        <v>0</v>
      </c>
      <c r="QDK63" s="957">
        <f t="shared" ref="QDK63" si="11578">QDI63-QDK62</f>
        <v>0</v>
      </c>
      <c r="QDL63" s="957">
        <f t="shared" ref="QDL63" si="11579">QDJ63-QDL62</f>
        <v>0</v>
      </c>
      <c r="QDM63" s="957">
        <f t="shared" ref="QDM63" si="11580">QDK63-QDM62</f>
        <v>0</v>
      </c>
      <c r="QDN63" s="957">
        <f t="shared" ref="QDN63" si="11581">QDL63-QDN62</f>
        <v>0</v>
      </c>
      <c r="QDO63" s="957">
        <f t="shared" ref="QDO63" si="11582">QDM63-QDO62</f>
        <v>0</v>
      </c>
      <c r="QDP63" s="957">
        <f t="shared" ref="QDP63" si="11583">QDN63-QDP62</f>
        <v>0</v>
      </c>
      <c r="QDQ63" s="957">
        <f t="shared" ref="QDQ63" si="11584">QDO63-QDQ62</f>
        <v>0</v>
      </c>
      <c r="QDR63" s="957">
        <f t="shared" ref="QDR63" si="11585">QDP63-QDR62</f>
        <v>0</v>
      </c>
      <c r="QDS63" s="957">
        <f t="shared" ref="QDS63" si="11586">QDQ63-QDS62</f>
        <v>0</v>
      </c>
      <c r="QDT63" s="957">
        <f t="shared" ref="QDT63" si="11587">QDR63-QDT62</f>
        <v>0</v>
      </c>
      <c r="QDU63" s="957">
        <f t="shared" ref="QDU63" si="11588">QDS63-QDU62</f>
        <v>0</v>
      </c>
      <c r="QDV63" s="957">
        <f t="shared" ref="QDV63" si="11589">QDT63-QDV62</f>
        <v>0</v>
      </c>
      <c r="QDW63" s="957">
        <f t="shared" ref="QDW63" si="11590">QDU63-QDW62</f>
        <v>0</v>
      </c>
      <c r="QDX63" s="957">
        <f t="shared" ref="QDX63" si="11591">QDV63-QDX62</f>
        <v>0</v>
      </c>
      <c r="QDY63" s="957">
        <f t="shared" ref="QDY63" si="11592">QDW63-QDY62</f>
        <v>0</v>
      </c>
      <c r="QDZ63" s="957">
        <f t="shared" ref="QDZ63" si="11593">QDX63-QDZ62</f>
        <v>0</v>
      </c>
      <c r="QEA63" s="957">
        <f t="shared" ref="QEA63" si="11594">QDY63-QEA62</f>
        <v>0</v>
      </c>
      <c r="QEB63" s="957">
        <f t="shared" ref="QEB63" si="11595">QDZ63-QEB62</f>
        <v>0</v>
      </c>
      <c r="QEC63" s="957">
        <f t="shared" ref="QEC63" si="11596">QEA63-QEC62</f>
        <v>0</v>
      </c>
      <c r="QED63" s="957">
        <f t="shared" ref="QED63" si="11597">QEB63-QED62</f>
        <v>0</v>
      </c>
      <c r="QEE63" s="957">
        <f t="shared" ref="QEE63" si="11598">QEC63-QEE62</f>
        <v>0</v>
      </c>
      <c r="QEF63" s="957">
        <f t="shared" ref="QEF63" si="11599">QED63-QEF62</f>
        <v>0</v>
      </c>
      <c r="QEG63" s="957">
        <f t="shared" ref="QEG63" si="11600">QEE63-QEG62</f>
        <v>0</v>
      </c>
      <c r="QEH63" s="957">
        <f t="shared" ref="QEH63" si="11601">QEF63-QEH62</f>
        <v>0</v>
      </c>
      <c r="QEI63" s="957">
        <f t="shared" ref="QEI63" si="11602">QEG63-QEI62</f>
        <v>0</v>
      </c>
      <c r="QEJ63" s="957">
        <f t="shared" ref="QEJ63" si="11603">QEH63-QEJ62</f>
        <v>0</v>
      </c>
      <c r="QEK63" s="957">
        <f t="shared" ref="QEK63" si="11604">QEI63-QEK62</f>
        <v>0</v>
      </c>
      <c r="QEL63" s="957">
        <f t="shared" ref="QEL63" si="11605">QEJ63-QEL62</f>
        <v>0</v>
      </c>
      <c r="QEM63" s="957">
        <f t="shared" ref="QEM63" si="11606">QEK63-QEM62</f>
        <v>0</v>
      </c>
      <c r="QEN63" s="957">
        <f t="shared" ref="QEN63" si="11607">QEL63-QEN62</f>
        <v>0</v>
      </c>
      <c r="QEO63" s="957">
        <f t="shared" ref="QEO63" si="11608">QEM63-QEO62</f>
        <v>0</v>
      </c>
      <c r="QEP63" s="957">
        <f t="shared" ref="QEP63" si="11609">QEN63-QEP62</f>
        <v>0</v>
      </c>
      <c r="QEQ63" s="957">
        <f t="shared" ref="QEQ63" si="11610">QEO63-QEQ62</f>
        <v>0</v>
      </c>
      <c r="QER63" s="957">
        <f t="shared" ref="QER63" si="11611">QEP63-QER62</f>
        <v>0</v>
      </c>
      <c r="QES63" s="957">
        <f t="shared" ref="QES63" si="11612">QEQ63-QES62</f>
        <v>0</v>
      </c>
      <c r="QET63" s="957">
        <f t="shared" ref="QET63" si="11613">QER63-QET62</f>
        <v>0</v>
      </c>
      <c r="QEU63" s="957">
        <f t="shared" ref="QEU63" si="11614">QES63-QEU62</f>
        <v>0</v>
      </c>
      <c r="QEV63" s="957">
        <f t="shared" ref="QEV63" si="11615">QET63-QEV62</f>
        <v>0</v>
      </c>
      <c r="QEW63" s="957">
        <f t="shared" ref="QEW63" si="11616">QEU63-QEW62</f>
        <v>0</v>
      </c>
      <c r="QEX63" s="957">
        <f t="shared" ref="QEX63" si="11617">QEV63-QEX62</f>
        <v>0</v>
      </c>
      <c r="QEY63" s="957">
        <f t="shared" ref="QEY63" si="11618">QEW63-QEY62</f>
        <v>0</v>
      </c>
      <c r="QEZ63" s="957">
        <f t="shared" ref="QEZ63" si="11619">QEX63-QEZ62</f>
        <v>0</v>
      </c>
      <c r="QFA63" s="957">
        <f t="shared" ref="QFA63" si="11620">QEY63-QFA62</f>
        <v>0</v>
      </c>
      <c r="QFB63" s="957">
        <f t="shared" ref="QFB63" si="11621">QEZ63-QFB62</f>
        <v>0</v>
      </c>
      <c r="QFC63" s="957">
        <f t="shared" ref="QFC63" si="11622">QFA63-QFC62</f>
        <v>0</v>
      </c>
      <c r="QFD63" s="957">
        <f t="shared" ref="QFD63" si="11623">QFB63-QFD62</f>
        <v>0</v>
      </c>
      <c r="QFE63" s="957">
        <f t="shared" ref="QFE63" si="11624">QFC63-QFE62</f>
        <v>0</v>
      </c>
      <c r="QFF63" s="957">
        <f t="shared" ref="QFF63" si="11625">QFD63-QFF62</f>
        <v>0</v>
      </c>
      <c r="QFG63" s="957">
        <f t="shared" ref="QFG63" si="11626">QFE63-QFG62</f>
        <v>0</v>
      </c>
      <c r="QFH63" s="957">
        <f t="shared" ref="QFH63" si="11627">QFF63-QFH62</f>
        <v>0</v>
      </c>
      <c r="QFI63" s="957">
        <f t="shared" ref="QFI63" si="11628">QFG63-QFI62</f>
        <v>0</v>
      </c>
      <c r="QFJ63" s="957">
        <f t="shared" ref="QFJ63" si="11629">QFH63-QFJ62</f>
        <v>0</v>
      </c>
      <c r="QFK63" s="957">
        <f t="shared" ref="QFK63" si="11630">QFI63-QFK62</f>
        <v>0</v>
      </c>
      <c r="QFL63" s="957">
        <f t="shared" ref="QFL63" si="11631">QFJ63-QFL62</f>
        <v>0</v>
      </c>
      <c r="QFM63" s="957">
        <f t="shared" ref="QFM63" si="11632">QFK63-QFM62</f>
        <v>0</v>
      </c>
      <c r="QFN63" s="957">
        <f t="shared" ref="QFN63" si="11633">QFL63-QFN62</f>
        <v>0</v>
      </c>
      <c r="QFO63" s="957">
        <f t="shared" ref="QFO63" si="11634">QFM63-QFO62</f>
        <v>0</v>
      </c>
      <c r="QFP63" s="957">
        <f t="shared" ref="QFP63" si="11635">QFN63-QFP62</f>
        <v>0</v>
      </c>
      <c r="QFQ63" s="957">
        <f t="shared" ref="QFQ63" si="11636">QFO63-QFQ62</f>
        <v>0</v>
      </c>
      <c r="QFR63" s="957">
        <f t="shared" ref="QFR63" si="11637">QFP63-QFR62</f>
        <v>0</v>
      </c>
      <c r="QFS63" s="957">
        <f t="shared" ref="QFS63" si="11638">QFQ63-QFS62</f>
        <v>0</v>
      </c>
      <c r="QFT63" s="957">
        <f t="shared" ref="QFT63" si="11639">QFR63-QFT62</f>
        <v>0</v>
      </c>
      <c r="QFU63" s="957">
        <f t="shared" ref="QFU63" si="11640">QFS63-QFU62</f>
        <v>0</v>
      </c>
      <c r="QFV63" s="957">
        <f t="shared" ref="QFV63" si="11641">QFT63-QFV62</f>
        <v>0</v>
      </c>
      <c r="QFW63" s="957">
        <f t="shared" ref="QFW63" si="11642">QFU63-QFW62</f>
        <v>0</v>
      </c>
      <c r="QFX63" s="957">
        <f t="shared" ref="QFX63" si="11643">QFV63-QFX62</f>
        <v>0</v>
      </c>
      <c r="QFY63" s="957">
        <f t="shared" ref="QFY63" si="11644">QFW63-QFY62</f>
        <v>0</v>
      </c>
      <c r="QFZ63" s="957">
        <f t="shared" ref="QFZ63" si="11645">QFX63-QFZ62</f>
        <v>0</v>
      </c>
      <c r="QGA63" s="957">
        <f t="shared" ref="QGA63" si="11646">QFY63-QGA62</f>
        <v>0</v>
      </c>
      <c r="QGB63" s="957">
        <f t="shared" ref="QGB63" si="11647">QFZ63-QGB62</f>
        <v>0</v>
      </c>
      <c r="QGC63" s="957">
        <f t="shared" ref="QGC63" si="11648">QGA63-QGC62</f>
        <v>0</v>
      </c>
      <c r="QGD63" s="957">
        <f t="shared" ref="QGD63" si="11649">QGB63-QGD62</f>
        <v>0</v>
      </c>
      <c r="QGE63" s="957">
        <f t="shared" ref="QGE63" si="11650">QGC63-QGE62</f>
        <v>0</v>
      </c>
      <c r="QGF63" s="957">
        <f t="shared" ref="QGF63" si="11651">QGD63-QGF62</f>
        <v>0</v>
      </c>
      <c r="QGG63" s="957">
        <f t="shared" ref="QGG63" si="11652">QGE63-QGG62</f>
        <v>0</v>
      </c>
      <c r="QGH63" s="957">
        <f t="shared" ref="QGH63" si="11653">QGF63-QGH62</f>
        <v>0</v>
      </c>
      <c r="QGI63" s="957">
        <f t="shared" ref="QGI63" si="11654">QGG63-QGI62</f>
        <v>0</v>
      </c>
      <c r="QGJ63" s="957">
        <f t="shared" ref="QGJ63" si="11655">QGH63-QGJ62</f>
        <v>0</v>
      </c>
      <c r="QGK63" s="957">
        <f t="shared" ref="QGK63" si="11656">QGI63-QGK62</f>
        <v>0</v>
      </c>
      <c r="QGL63" s="957">
        <f t="shared" ref="QGL63" si="11657">QGJ63-QGL62</f>
        <v>0</v>
      </c>
      <c r="QGM63" s="957">
        <f t="shared" ref="QGM63" si="11658">QGK63-QGM62</f>
        <v>0</v>
      </c>
      <c r="QGN63" s="957">
        <f t="shared" ref="QGN63" si="11659">QGL63-QGN62</f>
        <v>0</v>
      </c>
      <c r="QGO63" s="957">
        <f t="shared" ref="QGO63" si="11660">QGM63-QGO62</f>
        <v>0</v>
      </c>
      <c r="QGP63" s="957">
        <f t="shared" ref="QGP63" si="11661">QGN63-QGP62</f>
        <v>0</v>
      </c>
      <c r="QGQ63" s="957">
        <f t="shared" ref="QGQ63" si="11662">QGO63-QGQ62</f>
        <v>0</v>
      </c>
      <c r="QGR63" s="957">
        <f t="shared" ref="QGR63" si="11663">QGP63-QGR62</f>
        <v>0</v>
      </c>
      <c r="QGS63" s="957">
        <f t="shared" ref="QGS63" si="11664">QGQ63-QGS62</f>
        <v>0</v>
      </c>
      <c r="QGT63" s="957">
        <f t="shared" ref="QGT63" si="11665">QGR63-QGT62</f>
        <v>0</v>
      </c>
      <c r="QGU63" s="957">
        <f t="shared" ref="QGU63" si="11666">QGS63-QGU62</f>
        <v>0</v>
      </c>
      <c r="QGV63" s="957">
        <f t="shared" ref="QGV63" si="11667">QGT63-QGV62</f>
        <v>0</v>
      </c>
      <c r="QGW63" s="957">
        <f t="shared" ref="QGW63" si="11668">QGU63-QGW62</f>
        <v>0</v>
      </c>
      <c r="QGX63" s="957">
        <f t="shared" ref="QGX63" si="11669">QGV63-QGX62</f>
        <v>0</v>
      </c>
      <c r="QGY63" s="957">
        <f t="shared" ref="QGY63" si="11670">QGW63-QGY62</f>
        <v>0</v>
      </c>
      <c r="QGZ63" s="957">
        <f t="shared" ref="QGZ63" si="11671">QGX63-QGZ62</f>
        <v>0</v>
      </c>
      <c r="QHA63" s="957">
        <f t="shared" ref="QHA63" si="11672">QGY63-QHA62</f>
        <v>0</v>
      </c>
      <c r="QHB63" s="957">
        <f t="shared" ref="QHB63" si="11673">QGZ63-QHB62</f>
        <v>0</v>
      </c>
      <c r="QHC63" s="957">
        <f t="shared" ref="QHC63" si="11674">QHA63-QHC62</f>
        <v>0</v>
      </c>
      <c r="QHD63" s="957">
        <f t="shared" ref="QHD63" si="11675">QHB63-QHD62</f>
        <v>0</v>
      </c>
      <c r="QHE63" s="957">
        <f t="shared" ref="QHE63" si="11676">QHC63-QHE62</f>
        <v>0</v>
      </c>
      <c r="QHF63" s="957">
        <f t="shared" ref="QHF63" si="11677">QHD63-QHF62</f>
        <v>0</v>
      </c>
      <c r="QHG63" s="957">
        <f t="shared" ref="QHG63" si="11678">QHE63-QHG62</f>
        <v>0</v>
      </c>
      <c r="QHH63" s="957">
        <f t="shared" ref="QHH63" si="11679">QHF63-QHH62</f>
        <v>0</v>
      </c>
      <c r="QHI63" s="957">
        <f t="shared" ref="QHI63" si="11680">QHG63-QHI62</f>
        <v>0</v>
      </c>
      <c r="QHJ63" s="957">
        <f t="shared" ref="QHJ63" si="11681">QHH63-QHJ62</f>
        <v>0</v>
      </c>
      <c r="QHK63" s="957">
        <f t="shared" ref="QHK63" si="11682">QHI63-QHK62</f>
        <v>0</v>
      </c>
      <c r="QHL63" s="957">
        <f t="shared" ref="QHL63" si="11683">QHJ63-QHL62</f>
        <v>0</v>
      </c>
      <c r="QHM63" s="957">
        <f t="shared" ref="QHM63" si="11684">QHK63-QHM62</f>
        <v>0</v>
      </c>
      <c r="QHN63" s="957">
        <f t="shared" ref="QHN63" si="11685">QHL63-QHN62</f>
        <v>0</v>
      </c>
      <c r="QHO63" s="957">
        <f t="shared" ref="QHO63" si="11686">QHM63-QHO62</f>
        <v>0</v>
      </c>
      <c r="QHP63" s="957">
        <f t="shared" ref="QHP63" si="11687">QHN63-QHP62</f>
        <v>0</v>
      </c>
      <c r="QHQ63" s="957">
        <f t="shared" ref="QHQ63" si="11688">QHO63-QHQ62</f>
        <v>0</v>
      </c>
      <c r="QHR63" s="957">
        <f t="shared" ref="QHR63" si="11689">QHP63-QHR62</f>
        <v>0</v>
      </c>
      <c r="QHS63" s="957">
        <f t="shared" ref="QHS63" si="11690">QHQ63-QHS62</f>
        <v>0</v>
      </c>
      <c r="QHT63" s="957">
        <f t="shared" ref="QHT63" si="11691">QHR63-QHT62</f>
        <v>0</v>
      </c>
      <c r="QHU63" s="957">
        <f t="shared" ref="QHU63" si="11692">QHS63-QHU62</f>
        <v>0</v>
      </c>
      <c r="QHV63" s="957">
        <f t="shared" ref="QHV63" si="11693">QHT63-QHV62</f>
        <v>0</v>
      </c>
      <c r="QHW63" s="957">
        <f t="shared" ref="QHW63" si="11694">QHU63-QHW62</f>
        <v>0</v>
      </c>
      <c r="QHX63" s="957">
        <f t="shared" ref="QHX63" si="11695">QHV63-QHX62</f>
        <v>0</v>
      </c>
      <c r="QHY63" s="957">
        <f t="shared" ref="QHY63" si="11696">QHW63-QHY62</f>
        <v>0</v>
      </c>
      <c r="QHZ63" s="957">
        <f t="shared" ref="QHZ63" si="11697">QHX63-QHZ62</f>
        <v>0</v>
      </c>
      <c r="QIA63" s="957">
        <f t="shared" ref="QIA63" si="11698">QHY63-QIA62</f>
        <v>0</v>
      </c>
      <c r="QIB63" s="957">
        <f t="shared" ref="QIB63" si="11699">QHZ63-QIB62</f>
        <v>0</v>
      </c>
      <c r="QIC63" s="957">
        <f t="shared" ref="QIC63" si="11700">QIA63-QIC62</f>
        <v>0</v>
      </c>
      <c r="QID63" s="957">
        <f t="shared" ref="QID63" si="11701">QIB63-QID62</f>
        <v>0</v>
      </c>
      <c r="QIE63" s="957">
        <f t="shared" ref="QIE63" si="11702">QIC63-QIE62</f>
        <v>0</v>
      </c>
      <c r="QIF63" s="957">
        <f t="shared" ref="QIF63" si="11703">QID63-QIF62</f>
        <v>0</v>
      </c>
      <c r="QIG63" s="957">
        <f t="shared" ref="QIG63" si="11704">QIE63-QIG62</f>
        <v>0</v>
      </c>
      <c r="QIH63" s="957">
        <f t="shared" ref="QIH63" si="11705">QIF63-QIH62</f>
        <v>0</v>
      </c>
      <c r="QII63" s="957">
        <f t="shared" ref="QII63" si="11706">QIG63-QII62</f>
        <v>0</v>
      </c>
      <c r="QIJ63" s="957">
        <f t="shared" ref="QIJ63" si="11707">QIH63-QIJ62</f>
        <v>0</v>
      </c>
      <c r="QIK63" s="957">
        <f t="shared" ref="QIK63" si="11708">QII63-QIK62</f>
        <v>0</v>
      </c>
      <c r="QIL63" s="957">
        <f t="shared" ref="QIL63" si="11709">QIJ63-QIL62</f>
        <v>0</v>
      </c>
      <c r="QIM63" s="957">
        <f t="shared" ref="QIM63" si="11710">QIK63-QIM62</f>
        <v>0</v>
      </c>
      <c r="QIN63" s="957">
        <f t="shared" ref="QIN63" si="11711">QIL63-QIN62</f>
        <v>0</v>
      </c>
      <c r="QIO63" s="957">
        <f t="shared" ref="QIO63" si="11712">QIM63-QIO62</f>
        <v>0</v>
      </c>
      <c r="QIP63" s="957">
        <f t="shared" ref="QIP63" si="11713">QIN63-QIP62</f>
        <v>0</v>
      </c>
      <c r="QIQ63" s="957">
        <f t="shared" ref="QIQ63" si="11714">QIO63-QIQ62</f>
        <v>0</v>
      </c>
      <c r="QIR63" s="957">
        <f t="shared" ref="QIR63" si="11715">QIP63-QIR62</f>
        <v>0</v>
      </c>
      <c r="QIS63" s="957">
        <f t="shared" ref="QIS63" si="11716">QIQ63-QIS62</f>
        <v>0</v>
      </c>
      <c r="QIT63" s="957">
        <f t="shared" ref="QIT63" si="11717">QIR63-QIT62</f>
        <v>0</v>
      </c>
      <c r="QIU63" s="957">
        <f t="shared" ref="QIU63" si="11718">QIS63-QIU62</f>
        <v>0</v>
      </c>
      <c r="QIV63" s="957">
        <f t="shared" ref="QIV63" si="11719">QIT63-QIV62</f>
        <v>0</v>
      </c>
      <c r="QIW63" s="957">
        <f t="shared" ref="QIW63" si="11720">QIU63-QIW62</f>
        <v>0</v>
      </c>
      <c r="QIX63" s="957">
        <f t="shared" ref="QIX63" si="11721">QIV63-QIX62</f>
        <v>0</v>
      </c>
      <c r="QIY63" s="957">
        <f t="shared" ref="QIY63" si="11722">QIW63-QIY62</f>
        <v>0</v>
      </c>
      <c r="QIZ63" s="957">
        <f t="shared" ref="QIZ63" si="11723">QIX63-QIZ62</f>
        <v>0</v>
      </c>
      <c r="QJA63" s="957">
        <f t="shared" ref="QJA63" si="11724">QIY63-QJA62</f>
        <v>0</v>
      </c>
      <c r="QJB63" s="957">
        <f t="shared" ref="QJB63" si="11725">QIZ63-QJB62</f>
        <v>0</v>
      </c>
      <c r="QJC63" s="957">
        <f t="shared" ref="QJC63" si="11726">QJA63-QJC62</f>
        <v>0</v>
      </c>
      <c r="QJD63" s="957">
        <f t="shared" ref="QJD63" si="11727">QJB63-QJD62</f>
        <v>0</v>
      </c>
      <c r="QJE63" s="957">
        <f t="shared" ref="QJE63" si="11728">QJC63-QJE62</f>
        <v>0</v>
      </c>
      <c r="QJF63" s="957">
        <f t="shared" ref="QJF63" si="11729">QJD63-QJF62</f>
        <v>0</v>
      </c>
      <c r="QJG63" s="957">
        <f t="shared" ref="QJG63" si="11730">QJE63-QJG62</f>
        <v>0</v>
      </c>
      <c r="QJH63" s="957">
        <f t="shared" ref="QJH63" si="11731">QJF63-QJH62</f>
        <v>0</v>
      </c>
      <c r="QJI63" s="957">
        <f t="shared" ref="QJI63" si="11732">QJG63-QJI62</f>
        <v>0</v>
      </c>
      <c r="QJJ63" s="957">
        <f t="shared" ref="QJJ63" si="11733">QJH63-QJJ62</f>
        <v>0</v>
      </c>
      <c r="QJK63" s="957">
        <f t="shared" ref="QJK63" si="11734">QJI63-QJK62</f>
        <v>0</v>
      </c>
      <c r="QJL63" s="957">
        <f t="shared" ref="QJL63" si="11735">QJJ63-QJL62</f>
        <v>0</v>
      </c>
      <c r="QJM63" s="957">
        <f t="shared" ref="QJM63" si="11736">QJK63-QJM62</f>
        <v>0</v>
      </c>
      <c r="QJN63" s="957">
        <f t="shared" ref="QJN63" si="11737">QJL63-QJN62</f>
        <v>0</v>
      </c>
      <c r="QJO63" s="957">
        <f t="shared" ref="QJO63" si="11738">QJM63-QJO62</f>
        <v>0</v>
      </c>
      <c r="QJP63" s="957">
        <f t="shared" ref="QJP63" si="11739">QJN63-QJP62</f>
        <v>0</v>
      </c>
      <c r="QJQ63" s="957">
        <f t="shared" ref="QJQ63" si="11740">QJO63-QJQ62</f>
        <v>0</v>
      </c>
      <c r="QJR63" s="957">
        <f t="shared" ref="QJR63" si="11741">QJP63-QJR62</f>
        <v>0</v>
      </c>
      <c r="QJS63" s="957">
        <f t="shared" ref="QJS63" si="11742">QJQ63-QJS62</f>
        <v>0</v>
      </c>
      <c r="QJT63" s="957">
        <f t="shared" ref="QJT63" si="11743">QJR63-QJT62</f>
        <v>0</v>
      </c>
      <c r="QJU63" s="957">
        <f t="shared" ref="QJU63" si="11744">QJS63-QJU62</f>
        <v>0</v>
      </c>
      <c r="QJV63" s="957">
        <f t="shared" ref="QJV63" si="11745">QJT63-QJV62</f>
        <v>0</v>
      </c>
      <c r="QJW63" s="957">
        <f t="shared" ref="QJW63" si="11746">QJU63-QJW62</f>
        <v>0</v>
      </c>
      <c r="QJX63" s="957">
        <f t="shared" ref="QJX63" si="11747">QJV63-QJX62</f>
        <v>0</v>
      </c>
      <c r="QJY63" s="957">
        <f t="shared" ref="QJY63" si="11748">QJW63-QJY62</f>
        <v>0</v>
      </c>
      <c r="QJZ63" s="957">
        <f t="shared" ref="QJZ63" si="11749">QJX63-QJZ62</f>
        <v>0</v>
      </c>
      <c r="QKA63" s="957">
        <f t="shared" ref="QKA63" si="11750">QJY63-QKA62</f>
        <v>0</v>
      </c>
      <c r="QKB63" s="957">
        <f t="shared" ref="QKB63" si="11751">QJZ63-QKB62</f>
        <v>0</v>
      </c>
      <c r="QKC63" s="957">
        <f t="shared" ref="QKC63" si="11752">QKA63-QKC62</f>
        <v>0</v>
      </c>
      <c r="QKD63" s="957">
        <f t="shared" ref="QKD63" si="11753">QKB63-QKD62</f>
        <v>0</v>
      </c>
      <c r="QKE63" s="957">
        <f t="shared" ref="QKE63" si="11754">QKC63-QKE62</f>
        <v>0</v>
      </c>
      <c r="QKF63" s="957">
        <f t="shared" ref="QKF63" si="11755">QKD63-QKF62</f>
        <v>0</v>
      </c>
      <c r="QKG63" s="957">
        <f t="shared" ref="QKG63" si="11756">QKE63-QKG62</f>
        <v>0</v>
      </c>
      <c r="QKH63" s="957">
        <f t="shared" ref="QKH63" si="11757">QKF63-QKH62</f>
        <v>0</v>
      </c>
      <c r="QKI63" s="957">
        <f t="shared" ref="QKI63" si="11758">QKG63-QKI62</f>
        <v>0</v>
      </c>
      <c r="QKJ63" s="957">
        <f t="shared" ref="QKJ63" si="11759">QKH63-QKJ62</f>
        <v>0</v>
      </c>
      <c r="QKK63" s="957">
        <f t="shared" ref="QKK63" si="11760">QKI63-QKK62</f>
        <v>0</v>
      </c>
      <c r="QKL63" s="957">
        <f t="shared" ref="QKL63" si="11761">QKJ63-QKL62</f>
        <v>0</v>
      </c>
      <c r="QKM63" s="957">
        <f t="shared" ref="QKM63" si="11762">QKK63-QKM62</f>
        <v>0</v>
      </c>
      <c r="QKN63" s="957">
        <f t="shared" ref="QKN63" si="11763">QKL63-QKN62</f>
        <v>0</v>
      </c>
      <c r="QKO63" s="957">
        <f t="shared" ref="QKO63" si="11764">QKM63-QKO62</f>
        <v>0</v>
      </c>
      <c r="QKP63" s="957">
        <f t="shared" ref="QKP63" si="11765">QKN63-QKP62</f>
        <v>0</v>
      </c>
      <c r="QKQ63" s="957">
        <f t="shared" ref="QKQ63" si="11766">QKO63-QKQ62</f>
        <v>0</v>
      </c>
      <c r="QKR63" s="957">
        <f t="shared" ref="QKR63" si="11767">QKP63-QKR62</f>
        <v>0</v>
      </c>
      <c r="QKS63" s="957">
        <f t="shared" ref="QKS63" si="11768">QKQ63-QKS62</f>
        <v>0</v>
      </c>
      <c r="QKT63" s="957">
        <f t="shared" ref="QKT63" si="11769">QKR63-QKT62</f>
        <v>0</v>
      </c>
      <c r="QKU63" s="957">
        <f t="shared" ref="QKU63" si="11770">QKS63-QKU62</f>
        <v>0</v>
      </c>
      <c r="QKV63" s="957">
        <f t="shared" ref="QKV63" si="11771">QKT63-QKV62</f>
        <v>0</v>
      </c>
      <c r="QKW63" s="957">
        <f t="shared" ref="QKW63" si="11772">QKU63-QKW62</f>
        <v>0</v>
      </c>
      <c r="QKX63" s="957">
        <f t="shared" ref="QKX63" si="11773">QKV63-QKX62</f>
        <v>0</v>
      </c>
      <c r="QKY63" s="957">
        <f t="shared" ref="QKY63" si="11774">QKW63-QKY62</f>
        <v>0</v>
      </c>
      <c r="QKZ63" s="957">
        <f t="shared" ref="QKZ63" si="11775">QKX63-QKZ62</f>
        <v>0</v>
      </c>
      <c r="QLA63" s="957">
        <f t="shared" ref="QLA63" si="11776">QKY63-QLA62</f>
        <v>0</v>
      </c>
      <c r="QLB63" s="957">
        <f t="shared" ref="QLB63" si="11777">QKZ63-QLB62</f>
        <v>0</v>
      </c>
      <c r="QLC63" s="957">
        <f t="shared" ref="QLC63" si="11778">QLA63-QLC62</f>
        <v>0</v>
      </c>
      <c r="QLD63" s="957">
        <f t="shared" ref="QLD63" si="11779">QLB63-QLD62</f>
        <v>0</v>
      </c>
      <c r="QLE63" s="957">
        <f t="shared" ref="QLE63" si="11780">QLC63-QLE62</f>
        <v>0</v>
      </c>
      <c r="QLF63" s="957">
        <f t="shared" ref="QLF63" si="11781">QLD63-QLF62</f>
        <v>0</v>
      </c>
      <c r="QLG63" s="957">
        <f t="shared" ref="QLG63" si="11782">QLE63-QLG62</f>
        <v>0</v>
      </c>
      <c r="QLH63" s="957">
        <f t="shared" ref="QLH63" si="11783">QLF63-QLH62</f>
        <v>0</v>
      </c>
      <c r="QLI63" s="957">
        <f t="shared" ref="QLI63" si="11784">QLG63-QLI62</f>
        <v>0</v>
      </c>
      <c r="QLJ63" s="957">
        <f t="shared" ref="QLJ63" si="11785">QLH63-QLJ62</f>
        <v>0</v>
      </c>
      <c r="QLK63" s="957">
        <f t="shared" ref="QLK63" si="11786">QLI63-QLK62</f>
        <v>0</v>
      </c>
      <c r="QLL63" s="957">
        <f t="shared" ref="QLL63" si="11787">QLJ63-QLL62</f>
        <v>0</v>
      </c>
      <c r="QLM63" s="957">
        <f t="shared" ref="QLM63" si="11788">QLK63-QLM62</f>
        <v>0</v>
      </c>
      <c r="QLN63" s="957">
        <f t="shared" ref="QLN63" si="11789">QLL63-QLN62</f>
        <v>0</v>
      </c>
      <c r="QLO63" s="957">
        <f t="shared" ref="QLO63" si="11790">QLM63-QLO62</f>
        <v>0</v>
      </c>
      <c r="QLP63" s="957">
        <f t="shared" ref="QLP63" si="11791">QLN63-QLP62</f>
        <v>0</v>
      </c>
      <c r="QLQ63" s="957">
        <f t="shared" ref="QLQ63" si="11792">QLO63-QLQ62</f>
        <v>0</v>
      </c>
      <c r="QLR63" s="957">
        <f t="shared" ref="QLR63" si="11793">QLP63-QLR62</f>
        <v>0</v>
      </c>
      <c r="QLS63" s="957">
        <f t="shared" ref="QLS63" si="11794">QLQ63-QLS62</f>
        <v>0</v>
      </c>
      <c r="QLT63" s="957">
        <f t="shared" ref="QLT63" si="11795">QLR63-QLT62</f>
        <v>0</v>
      </c>
      <c r="QLU63" s="957">
        <f t="shared" ref="QLU63" si="11796">QLS63-QLU62</f>
        <v>0</v>
      </c>
      <c r="QLV63" s="957">
        <f t="shared" ref="QLV63" si="11797">QLT63-QLV62</f>
        <v>0</v>
      </c>
      <c r="QLW63" s="957">
        <f t="shared" ref="QLW63" si="11798">QLU63-QLW62</f>
        <v>0</v>
      </c>
      <c r="QLX63" s="957">
        <f t="shared" ref="QLX63" si="11799">QLV63-QLX62</f>
        <v>0</v>
      </c>
      <c r="QLY63" s="957">
        <f t="shared" ref="QLY63" si="11800">QLW63-QLY62</f>
        <v>0</v>
      </c>
      <c r="QLZ63" s="957">
        <f t="shared" ref="QLZ63" si="11801">QLX63-QLZ62</f>
        <v>0</v>
      </c>
      <c r="QMA63" s="957">
        <f t="shared" ref="QMA63" si="11802">QLY63-QMA62</f>
        <v>0</v>
      </c>
      <c r="QMB63" s="957">
        <f t="shared" ref="QMB63" si="11803">QLZ63-QMB62</f>
        <v>0</v>
      </c>
      <c r="QMC63" s="957">
        <f t="shared" ref="QMC63" si="11804">QMA63-QMC62</f>
        <v>0</v>
      </c>
      <c r="QMD63" s="957">
        <f t="shared" ref="QMD63" si="11805">QMB63-QMD62</f>
        <v>0</v>
      </c>
      <c r="QME63" s="957">
        <f t="shared" ref="QME63" si="11806">QMC63-QME62</f>
        <v>0</v>
      </c>
      <c r="QMF63" s="957">
        <f t="shared" ref="QMF63" si="11807">QMD63-QMF62</f>
        <v>0</v>
      </c>
      <c r="QMG63" s="957">
        <f t="shared" ref="QMG63" si="11808">QME63-QMG62</f>
        <v>0</v>
      </c>
      <c r="QMH63" s="957">
        <f t="shared" ref="QMH63" si="11809">QMF63-QMH62</f>
        <v>0</v>
      </c>
      <c r="QMI63" s="957">
        <f t="shared" ref="QMI63" si="11810">QMG63-QMI62</f>
        <v>0</v>
      </c>
      <c r="QMJ63" s="957">
        <f t="shared" ref="QMJ63" si="11811">QMH63-QMJ62</f>
        <v>0</v>
      </c>
      <c r="QMK63" s="957">
        <f t="shared" ref="QMK63" si="11812">QMI63-QMK62</f>
        <v>0</v>
      </c>
      <c r="QML63" s="957">
        <f t="shared" ref="QML63" si="11813">QMJ63-QML62</f>
        <v>0</v>
      </c>
      <c r="QMM63" s="957">
        <f t="shared" ref="QMM63" si="11814">QMK63-QMM62</f>
        <v>0</v>
      </c>
      <c r="QMN63" s="957">
        <f t="shared" ref="QMN63" si="11815">QML63-QMN62</f>
        <v>0</v>
      </c>
      <c r="QMO63" s="957">
        <f t="shared" ref="QMO63" si="11816">QMM63-QMO62</f>
        <v>0</v>
      </c>
      <c r="QMP63" s="957">
        <f t="shared" ref="QMP63" si="11817">QMN63-QMP62</f>
        <v>0</v>
      </c>
      <c r="QMQ63" s="957">
        <f t="shared" ref="QMQ63" si="11818">QMO63-QMQ62</f>
        <v>0</v>
      </c>
      <c r="QMR63" s="957">
        <f t="shared" ref="QMR63" si="11819">QMP63-QMR62</f>
        <v>0</v>
      </c>
      <c r="QMS63" s="957">
        <f t="shared" ref="QMS63" si="11820">QMQ63-QMS62</f>
        <v>0</v>
      </c>
      <c r="QMT63" s="957">
        <f t="shared" ref="QMT63" si="11821">QMR63-QMT62</f>
        <v>0</v>
      </c>
      <c r="QMU63" s="957">
        <f t="shared" ref="QMU63" si="11822">QMS63-QMU62</f>
        <v>0</v>
      </c>
      <c r="QMV63" s="957">
        <f t="shared" ref="QMV63" si="11823">QMT63-QMV62</f>
        <v>0</v>
      </c>
      <c r="QMW63" s="957">
        <f t="shared" ref="QMW63" si="11824">QMU63-QMW62</f>
        <v>0</v>
      </c>
      <c r="QMX63" s="957">
        <f t="shared" ref="QMX63" si="11825">QMV63-QMX62</f>
        <v>0</v>
      </c>
      <c r="QMY63" s="957">
        <f t="shared" ref="QMY63" si="11826">QMW63-QMY62</f>
        <v>0</v>
      </c>
      <c r="QMZ63" s="957">
        <f t="shared" ref="QMZ63" si="11827">QMX63-QMZ62</f>
        <v>0</v>
      </c>
      <c r="QNA63" s="957">
        <f t="shared" ref="QNA63" si="11828">QMY63-QNA62</f>
        <v>0</v>
      </c>
      <c r="QNB63" s="957">
        <f t="shared" ref="QNB63" si="11829">QMZ63-QNB62</f>
        <v>0</v>
      </c>
      <c r="QNC63" s="957">
        <f t="shared" ref="QNC63" si="11830">QNA63-QNC62</f>
        <v>0</v>
      </c>
      <c r="QND63" s="957">
        <f t="shared" ref="QND63" si="11831">QNB63-QND62</f>
        <v>0</v>
      </c>
      <c r="QNE63" s="957">
        <f t="shared" ref="QNE63" si="11832">QNC63-QNE62</f>
        <v>0</v>
      </c>
      <c r="QNF63" s="957">
        <f t="shared" ref="QNF63" si="11833">QND63-QNF62</f>
        <v>0</v>
      </c>
      <c r="QNG63" s="957">
        <f t="shared" ref="QNG63" si="11834">QNE63-QNG62</f>
        <v>0</v>
      </c>
      <c r="QNH63" s="957">
        <f t="shared" ref="QNH63" si="11835">QNF63-QNH62</f>
        <v>0</v>
      </c>
      <c r="QNI63" s="957">
        <f t="shared" ref="QNI63" si="11836">QNG63-QNI62</f>
        <v>0</v>
      </c>
      <c r="QNJ63" s="957">
        <f t="shared" ref="QNJ63" si="11837">QNH63-QNJ62</f>
        <v>0</v>
      </c>
      <c r="QNK63" s="957">
        <f t="shared" ref="QNK63" si="11838">QNI63-QNK62</f>
        <v>0</v>
      </c>
      <c r="QNL63" s="957">
        <f t="shared" ref="QNL63" si="11839">QNJ63-QNL62</f>
        <v>0</v>
      </c>
      <c r="QNM63" s="957">
        <f t="shared" ref="QNM63" si="11840">QNK63-QNM62</f>
        <v>0</v>
      </c>
      <c r="QNN63" s="957">
        <f t="shared" ref="QNN63" si="11841">QNL63-QNN62</f>
        <v>0</v>
      </c>
      <c r="QNO63" s="957">
        <f t="shared" ref="QNO63" si="11842">QNM63-QNO62</f>
        <v>0</v>
      </c>
      <c r="QNP63" s="957">
        <f t="shared" ref="QNP63" si="11843">QNN63-QNP62</f>
        <v>0</v>
      </c>
      <c r="QNQ63" s="957">
        <f t="shared" ref="QNQ63" si="11844">QNO63-QNQ62</f>
        <v>0</v>
      </c>
      <c r="QNR63" s="957">
        <f t="shared" ref="QNR63" si="11845">QNP63-QNR62</f>
        <v>0</v>
      </c>
      <c r="QNS63" s="957">
        <f t="shared" ref="QNS63" si="11846">QNQ63-QNS62</f>
        <v>0</v>
      </c>
      <c r="QNT63" s="957">
        <f t="shared" ref="QNT63" si="11847">QNR63-QNT62</f>
        <v>0</v>
      </c>
      <c r="QNU63" s="957">
        <f t="shared" ref="QNU63" si="11848">QNS63-QNU62</f>
        <v>0</v>
      </c>
      <c r="QNV63" s="957">
        <f t="shared" ref="QNV63" si="11849">QNT63-QNV62</f>
        <v>0</v>
      </c>
      <c r="QNW63" s="957">
        <f t="shared" ref="QNW63" si="11850">QNU63-QNW62</f>
        <v>0</v>
      </c>
      <c r="QNX63" s="957">
        <f t="shared" ref="QNX63" si="11851">QNV63-QNX62</f>
        <v>0</v>
      </c>
      <c r="QNY63" s="957">
        <f t="shared" ref="QNY63" si="11852">QNW63-QNY62</f>
        <v>0</v>
      </c>
      <c r="QNZ63" s="957">
        <f t="shared" ref="QNZ63" si="11853">QNX63-QNZ62</f>
        <v>0</v>
      </c>
      <c r="QOA63" s="957">
        <f t="shared" ref="QOA63" si="11854">QNY63-QOA62</f>
        <v>0</v>
      </c>
      <c r="QOB63" s="957">
        <f t="shared" ref="QOB63" si="11855">QNZ63-QOB62</f>
        <v>0</v>
      </c>
      <c r="QOC63" s="957">
        <f t="shared" ref="QOC63" si="11856">QOA63-QOC62</f>
        <v>0</v>
      </c>
      <c r="QOD63" s="957">
        <f t="shared" ref="QOD63" si="11857">QOB63-QOD62</f>
        <v>0</v>
      </c>
      <c r="QOE63" s="957">
        <f t="shared" ref="QOE63" si="11858">QOC63-QOE62</f>
        <v>0</v>
      </c>
      <c r="QOF63" s="957">
        <f t="shared" ref="QOF63" si="11859">QOD63-QOF62</f>
        <v>0</v>
      </c>
      <c r="QOG63" s="957">
        <f t="shared" ref="QOG63" si="11860">QOE63-QOG62</f>
        <v>0</v>
      </c>
      <c r="QOH63" s="957">
        <f t="shared" ref="QOH63" si="11861">QOF63-QOH62</f>
        <v>0</v>
      </c>
      <c r="QOI63" s="957">
        <f t="shared" ref="QOI63" si="11862">QOG63-QOI62</f>
        <v>0</v>
      </c>
      <c r="QOJ63" s="957">
        <f t="shared" ref="QOJ63" si="11863">QOH63-QOJ62</f>
        <v>0</v>
      </c>
      <c r="QOK63" s="957">
        <f t="shared" ref="QOK63" si="11864">QOI63-QOK62</f>
        <v>0</v>
      </c>
      <c r="QOL63" s="957">
        <f t="shared" ref="QOL63" si="11865">QOJ63-QOL62</f>
        <v>0</v>
      </c>
      <c r="QOM63" s="957">
        <f t="shared" ref="QOM63" si="11866">QOK63-QOM62</f>
        <v>0</v>
      </c>
      <c r="QON63" s="957">
        <f t="shared" ref="QON63" si="11867">QOL63-QON62</f>
        <v>0</v>
      </c>
      <c r="QOO63" s="957">
        <f t="shared" ref="QOO63" si="11868">QOM63-QOO62</f>
        <v>0</v>
      </c>
      <c r="QOP63" s="957">
        <f t="shared" ref="QOP63" si="11869">QON63-QOP62</f>
        <v>0</v>
      </c>
      <c r="QOQ63" s="957">
        <f t="shared" ref="QOQ63" si="11870">QOO63-QOQ62</f>
        <v>0</v>
      </c>
      <c r="QOR63" s="957">
        <f t="shared" ref="QOR63" si="11871">QOP63-QOR62</f>
        <v>0</v>
      </c>
      <c r="QOS63" s="957">
        <f t="shared" ref="QOS63" si="11872">QOQ63-QOS62</f>
        <v>0</v>
      </c>
      <c r="QOT63" s="957">
        <f t="shared" ref="QOT63" si="11873">QOR63-QOT62</f>
        <v>0</v>
      </c>
      <c r="QOU63" s="957">
        <f t="shared" ref="QOU63" si="11874">QOS63-QOU62</f>
        <v>0</v>
      </c>
      <c r="QOV63" s="957">
        <f t="shared" ref="QOV63" si="11875">QOT63-QOV62</f>
        <v>0</v>
      </c>
      <c r="QOW63" s="957">
        <f t="shared" ref="QOW63" si="11876">QOU63-QOW62</f>
        <v>0</v>
      </c>
      <c r="QOX63" s="957">
        <f t="shared" ref="QOX63" si="11877">QOV63-QOX62</f>
        <v>0</v>
      </c>
      <c r="QOY63" s="957">
        <f t="shared" ref="QOY63" si="11878">QOW63-QOY62</f>
        <v>0</v>
      </c>
      <c r="QOZ63" s="957">
        <f t="shared" ref="QOZ63" si="11879">QOX63-QOZ62</f>
        <v>0</v>
      </c>
      <c r="QPA63" s="957">
        <f t="shared" ref="QPA63" si="11880">QOY63-QPA62</f>
        <v>0</v>
      </c>
      <c r="QPB63" s="957">
        <f t="shared" ref="QPB63" si="11881">QOZ63-QPB62</f>
        <v>0</v>
      </c>
      <c r="QPC63" s="957">
        <f t="shared" ref="QPC63" si="11882">QPA63-QPC62</f>
        <v>0</v>
      </c>
      <c r="QPD63" s="957">
        <f t="shared" ref="QPD63" si="11883">QPB63-QPD62</f>
        <v>0</v>
      </c>
      <c r="QPE63" s="957">
        <f t="shared" ref="QPE63" si="11884">QPC63-QPE62</f>
        <v>0</v>
      </c>
      <c r="QPF63" s="957">
        <f t="shared" ref="QPF63" si="11885">QPD63-QPF62</f>
        <v>0</v>
      </c>
      <c r="QPG63" s="957">
        <f t="shared" ref="QPG63" si="11886">QPE63-QPG62</f>
        <v>0</v>
      </c>
      <c r="QPH63" s="957">
        <f t="shared" ref="QPH63" si="11887">QPF63-QPH62</f>
        <v>0</v>
      </c>
      <c r="QPI63" s="957">
        <f t="shared" ref="QPI63" si="11888">QPG63-QPI62</f>
        <v>0</v>
      </c>
      <c r="QPJ63" s="957">
        <f t="shared" ref="QPJ63" si="11889">QPH63-QPJ62</f>
        <v>0</v>
      </c>
      <c r="QPK63" s="957">
        <f t="shared" ref="QPK63" si="11890">QPI63-QPK62</f>
        <v>0</v>
      </c>
      <c r="QPL63" s="957">
        <f t="shared" ref="QPL63" si="11891">QPJ63-QPL62</f>
        <v>0</v>
      </c>
      <c r="QPM63" s="957">
        <f t="shared" ref="QPM63" si="11892">QPK63-QPM62</f>
        <v>0</v>
      </c>
      <c r="QPN63" s="957">
        <f t="shared" ref="QPN63" si="11893">QPL63-QPN62</f>
        <v>0</v>
      </c>
      <c r="QPO63" s="957">
        <f t="shared" ref="QPO63" si="11894">QPM63-QPO62</f>
        <v>0</v>
      </c>
      <c r="QPP63" s="957">
        <f t="shared" ref="QPP63" si="11895">QPN63-QPP62</f>
        <v>0</v>
      </c>
      <c r="QPQ63" s="957">
        <f t="shared" ref="QPQ63" si="11896">QPO63-QPQ62</f>
        <v>0</v>
      </c>
      <c r="QPR63" s="957">
        <f t="shared" ref="QPR63" si="11897">QPP63-QPR62</f>
        <v>0</v>
      </c>
      <c r="QPS63" s="957">
        <f t="shared" ref="QPS63" si="11898">QPQ63-QPS62</f>
        <v>0</v>
      </c>
      <c r="QPT63" s="957">
        <f t="shared" ref="QPT63" si="11899">QPR63-QPT62</f>
        <v>0</v>
      </c>
      <c r="QPU63" s="957">
        <f t="shared" ref="QPU63" si="11900">QPS63-QPU62</f>
        <v>0</v>
      </c>
      <c r="QPV63" s="957">
        <f t="shared" ref="QPV63" si="11901">QPT63-QPV62</f>
        <v>0</v>
      </c>
      <c r="QPW63" s="957">
        <f t="shared" ref="QPW63" si="11902">QPU63-QPW62</f>
        <v>0</v>
      </c>
      <c r="QPX63" s="957">
        <f t="shared" ref="QPX63" si="11903">QPV63-QPX62</f>
        <v>0</v>
      </c>
      <c r="QPY63" s="957">
        <f t="shared" ref="QPY63" si="11904">QPW63-QPY62</f>
        <v>0</v>
      </c>
      <c r="QPZ63" s="957">
        <f t="shared" ref="QPZ63" si="11905">QPX63-QPZ62</f>
        <v>0</v>
      </c>
      <c r="QQA63" s="957">
        <f t="shared" ref="QQA63" si="11906">QPY63-QQA62</f>
        <v>0</v>
      </c>
      <c r="QQB63" s="957">
        <f t="shared" ref="QQB63" si="11907">QPZ63-QQB62</f>
        <v>0</v>
      </c>
      <c r="QQC63" s="957">
        <f t="shared" ref="QQC63" si="11908">QQA63-QQC62</f>
        <v>0</v>
      </c>
      <c r="QQD63" s="957">
        <f t="shared" ref="QQD63" si="11909">QQB63-QQD62</f>
        <v>0</v>
      </c>
      <c r="QQE63" s="957">
        <f t="shared" ref="QQE63" si="11910">QQC63-QQE62</f>
        <v>0</v>
      </c>
      <c r="QQF63" s="957">
        <f t="shared" ref="QQF63" si="11911">QQD63-QQF62</f>
        <v>0</v>
      </c>
      <c r="QQG63" s="957">
        <f t="shared" ref="QQG63" si="11912">QQE63-QQG62</f>
        <v>0</v>
      </c>
      <c r="QQH63" s="957">
        <f t="shared" ref="QQH63" si="11913">QQF63-QQH62</f>
        <v>0</v>
      </c>
      <c r="QQI63" s="957">
        <f t="shared" ref="QQI63" si="11914">QQG63-QQI62</f>
        <v>0</v>
      </c>
      <c r="QQJ63" s="957">
        <f t="shared" ref="QQJ63" si="11915">QQH63-QQJ62</f>
        <v>0</v>
      </c>
      <c r="QQK63" s="957">
        <f t="shared" ref="QQK63" si="11916">QQI63-QQK62</f>
        <v>0</v>
      </c>
      <c r="QQL63" s="957">
        <f t="shared" ref="QQL63" si="11917">QQJ63-QQL62</f>
        <v>0</v>
      </c>
      <c r="QQM63" s="957">
        <f t="shared" ref="QQM63" si="11918">QQK63-QQM62</f>
        <v>0</v>
      </c>
      <c r="QQN63" s="957">
        <f t="shared" ref="QQN63" si="11919">QQL63-QQN62</f>
        <v>0</v>
      </c>
      <c r="QQO63" s="957">
        <f t="shared" ref="QQO63" si="11920">QQM63-QQO62</f>
        <v>0</v>
      </c>
      <c r="QQP63" s="957">
        <f t="shared" ref="QQP63" si="11921">QQN63-QQP62</f>
        <v>0</v>
      </c>
      <c r="QQQ63" s="957">
        <f t="shared" ref="QQQ63" si="11922">QQO63-QQQ62</f>
        <v>0</v>
      </c>
      <c r="QQR63" s="957">
        <f t="shared" ref="QQR63" si="11923">QQP63-QQR62</f>
        <v>0</v>
      </c>
      <c r="QQS63" s="957">
        <f t="shared" ref="QQS63" si="11924">QQQ63-QQS62</f>
        <v>0</v>
      </c>
      <c r="QQT63" s="957">
        <f t="shared" ref="QQT63" si="11925">QQR63-QQT62</f>
        <v>0</v>
      </c>
      <c r="QQU63" s="957">
        <f t="shared" ref="QQU63" si="11926">QQS63-QQU62</f>
        <v>0</v>
      </c>
      <c r="QQV63" s="957">
        <f t="shared" ref="QQV63" si="11927">QQT63-QQV62</f>
        <v>0</v>
      </c>
      <c r="QQW63" s="957">
        <f t="shared" ref="QQW63" si="11928">QQU63-QQW62</f>
        <v>0</v>
      </c>
      <c r="QQX63" s="957">
        <f t="shared" ref="QQX63" si="11929">QQV63-QQX62</f>
        <v>0</v>
      </c>
      <c r="QQY63" s="957">
        <f t="shared" ref="QQY63" si="11930">QQW63-QQY62</f>
        <v>0</v>
      </c>
      <c r="QQZ63" s="957">
        <f t="shared" ref="QQZ63" si="11931">QQX63-QQZ62</f>
        <v>0</v>
      </c>
      <c r="QRA63" s="957">
        <f t="shared" ref="QRA63" si="11932">QQY63-QRA62</f>
        <v>0</v>
      </c>
      <c r="QRB63" s="957">
        <f t="shared" ref="QRB63" si="11933">QQZ63-QRB62</f>
        <v>0</v>
      </c>
      <c r="QRC63" s="957">
        <f t="shared" ref="QRC63" si="11934">QRA63-QRC62</f>
        <v>0</v>
      </c>
      <c r="QRD63" s="957">
        <f t="shared" ref="QRD63" si="11935">QRB63-QRD62</f>
        <v>0</v>
      </c>
      <c r="QRE63" s="957">
        <f t="shared" ref="QRE63" si="11936">QRC63-QRE62</f>
        <v>0</v>
      </c>
      <c r="QRF63" s="957">
        <f t="shared" ref="QRF63" si="11937">QRD63-QRF62</f>
        <v>0</v>
      </c>
      <c r="QRG63" s="957">
        <f t="shared" ref="QRG63" si="11938">QRE63-QRG62</f>
        <v>0</v>
      </c>
      <c r="QRH63" s="957">
        <f t="shared" ref="QRH63" si="11939">QRF63-QRH62</f>
        <v>0</v>
      </c>
      <c r="QRI63" s="957">
        <f t="shared" ref="QRI63" si="11940">QRG63-QRI62</f>
        <v>0</v>
      </c>
      <c r="QRJ63" s="957">
        <f t="shared" ref="QRJ63" si="11941">QRH63-QRJ62</f>
        <v>0</v>
      </c>
      <c r="QRK63" s="957">
        <f t="shared" ref="QRK63" si="11942">QRI63-QRK62</f>
        <v>0</v>
      </c>
      <c r="QRL63" s="957">
        <f t="shared" ref="QRL63" si="11943">QRJ63-QRL62</f>
        <v>0</v>
      </c>
      <c r="QRM63" s="957">
        <f t="shared" ref="QRM63" si="11944">QRK63-QRM62</f>
        <v>0</v>
      </c>
      <c r="QRN63" s="957">
        <f t="shared" ref="QRN63" si="11945">QRL63-QRN62</f>
        <v>0</v>
      </c>
      <c r="QRO63" s="957">
        <f t="shared" ref="QRO63" si="11946">QRM63-QRO62</f>
        <v>0</v>
      </c>
      <c r="QRP63" s="957">
        <f t="shared" ref="QRP63" si="11947">QRN63-QRP62</f>
        <v>0</v>
      </c>
      <c r="QRQ63" s="957">
        <f t="shared" ref="QRQ63" si="11948">QRO63-QRQ62</f>
        <v>0</v>
      </c>
      <c r="QRR63" s="957">
        <f t="shared" ref="QRR63" si="11949">QRP63-QRR62</f>
        <v>0</v>
      </c>
      <c r="QRS63" s="957">
        <f t="shared" ref="QRS63" si="11950">QRQ63-QRS62</f>
        <v>0</v>
      </c>
      <c r="QRT63" s="957">
        <f t="shared" ref="QRT63" si="11951">QRR63-QRT62</f>
        <v>0</v>
      </c>
      <c r="QRU63" s="957">
        <f t="shared" ref="QRU63" si="11952">QRS63-QRU62</f>
        <v>0</v>
      </c>
      <c r="QRV63" s="957">
        <f t="shared" ref="QRV63" si="11953">QRT63-QRV62</f>
        <v>0</v>
      </c>
      <c r="QRW63" s="957">
        <f t="shared" ref="QRW63" si="11954">QRU63-QRW62</f>
        <v>0</v>
      </c>
      <c r="QRX63" s="957">
        <f t="shared" ref="QRX63" si="11955">QRV63-QRX62</f>
        <v>0</v>
      </c>
      <c r="QRY63" s="957">
        <f t="shared" ref="QRY63" si="11956">QRW63-QRY62</f>
        <v>0</v>
      </c>
      <c r="QRZ63" s="957">
        <f t="shared" ref="QRZ63" si="11957">QRX63-QRZ62</f>
        <v>0</v>
      </c>
      <c r="QSA63" s="957">
        <f t="shared" ref="QSA63" si="11958">QRY63-QSA62</f>
        <v>0</v>
      </c>
      <c r="QSB63" s="957">
        <f t="shared" ref="QSB63" si="11959">QRZ63-QSB62</f>
        <v>0</v>
      </c>
      <c r="QSC63" s="957">
        <f t="shared" ref="QSC63" si="11960">QSA63-QSC62</f>
        <v>0</v>
      </c>
      <c r="QSD63" s="957">
        <f t="shared" ref="QSD63" si="11961">QSB63-QSD62</f>
        <v>0</v>
      </c>
      <c r="QSE63" s="957">
        <f t="shared" ref="QSE63" si="11962">QSC63-QSE62</f>
        <v>0</v>
      </c>
      <c r="QSF63" s="957">
        <f t="shared" ref="QSF63" si="11963">QSD63-QSF62</f>
        <v>0</v>
      </c>
      <c r="QSG63" s="957">
        <f t="shared" ref="QSG63" si="11964">QSE63-QSG62</f>
        <v>0</v>
      </c>
      <c r="QSH63" s="957">
        <f t="shared" ref="QSH63" si="11965">QSF63-QSH62</f>
        <v>0</v>
      </c>
      <c r="QSI63" s="957">
        <f t="shared" ref="QSI63" si="11966">QSG63-QSI62</f>
        <v>0</v>
      </c>
      <c r="QSJ63" s="957">
        <f t="shared" ref="QSJ63" si="11967">QSH63-QSJ62</f>
        <v>0</v>
      </c>
      <c r="QSK63" s="957">
        <f t="shared" ref="QSK63" si="11968">QSI63-QSK62</f>
        <v>0</v>
      </c>
      <c r="QSL63" s="957">
        <f t="shared" ref="QSL63" si="11969">QSJ63-QSL62</f>
        <v>0</v>
      </c>
      <c r="QSM63" s="957">
        <f t="shared" ref="QSM63" si="11970">QSK63-QSM62</f>
        <v>0</v>
      </c>
      <c r="QSN63" s="957">
        <f t="shared" ref="QSN63" si="11971">QSL63-QSN62</f>
        <v>0</v>
      </c>
      <c r="QSO63" s="957">
        <f t="shared" ref="QSO63" si="11972">QSM63-QSO62</f>
        <v>0</v>
      </c>
      <c r="QSP63" s="957">
        <f t="shared" ref="QSP63" si="11973">QSN63-QSP62</f>
        <v>0</v>
      </c>
      <c r="QSQ63" s="957">
        <f t="shared" ref="QSQ63" si="11974">QSO63-QSQ62</f>
        <v>0</v>
      </c>
      <c r="QSR63" s="957">
        <f t="shared" ref="QSR63" si="11975">QSP63-QSR62</f>
        <v>0</v>
      </c>
      <c r="QSS63" s="957">
        <f t="shared" ref="QSS63" si="11976">QSQ63-QSS62</f>
        <v>0</v>
      </c>
      <c r="QST63" s="957">
        <f t="shared" ref="QST63" si="11977">QSR63-QST62</f>
        <v>0</v>
      </c>
      <c r="QSU63" s="957">
        <f t="shared" ref="QSU63" si="11978">QSS63-QSU62</f>
        <v>0</v>
      </c>
      <c r="QSV63" s="957">
        <f t="shared" ref="QSV63" si="11979">QST63-QSV62</f>
        <v>0</v>
      </c>
      <c r="QSW63" s="957">
        <f t="shared" ref="QSW63" si="11980">QSU63-QSW62</f>
        <v>0</v>
      </c>
      <c r="QSX63" s="957">
        <f t="shared" ref="QSX63" si="11981">QSV63-QSX62</f>
        <v>0</v>
      </c>
      <c r="QSY63" s="957">
        <f t="shared" ref="QSY63" si="11982">QSW63-QSY62</f>
        <v>0</v>
      </c>
      <c r="QSZ63" s="957">
        <f t="shared" ref="QSZ63" si="11983">QSX63-QSZ62</f>
        <v>0</v>
      </c>
      <c r="QTA63" s="957">
        <f t="shared" ref="QTA63" si="11984">QSY63-QTA62</f>
        <v>0</v>
      </c>
      <c r="QTB63" s="957">
        <f t="shared" ref="QTB63" si="11985">QSZ63-QTB62</f>
        <v>0</v>
      </c>
      <c r="QTC63" s="957">
        <f t="shared" ref="QTC63" si="11986">QTA63-QTC62</f>
        <v>0</v>
      </c>
      <c r="QTD63" s="957">
        <f t="shared" ref="QTD63" si="11987">QTB63-QTD62</f>
        <v>0</v>
      </c>
      <c r="QTE63" s="957">
        <f t="shared" ref="QTE63" si="11988">QTC63-QTE62</f>
        <v>0</v>
      </c>
      <c r="QTF63" s="957">
        <f t="shared" ref="QTF63" si="11989">QTD63-QTF62</f>
        <v>0</v>
      </c>
      <c r="QTG63" s="957">
        <f t="shared" ref="QTG63" si="11990">QTE63-QTG62</f>
        <v>0</v>
      </c>
      <c r="QTH63" s="957">
        <f t="shared" ref="QTH63" si="11991">QTF63-QTH62</f>
        <v>0</v>
      </c>
      <c r="QTI63" s="957">
        <f t="shared" ref="QTI63" si="11992">QTG63-QTI62</f>
        <v>0</v>
      </c>
      <c r="QTJ63" s="957">
        <f t="shared" ref="QTJ63" si="11993">QTH63-QTJ62</f>
        <v>0</v>
      </c>
      <c r="QTK63" s="957">
        <f t="shared" ref="QTK63" si="11994">QTI63-QTK62</f>
        <v>0</v>
      </c>
      <c r="QTL63" s="957">
        <f t="shared" ref="QTL63" si="11995">QTJ63-QTL62</f>
        <v>0</v>
      </c>
      <c r="QTM63" s="957">
        <f t="shared" ref="QTM63" si="11996">QTK63-QTM62</f>
        <v>0</v>
      </c>
      <c r="QTN63" s="957">
        <f t="shared" ref="QTN63" si="11997">QTL63-QTN62</f>
        <v>0</v>
      </c>
      <c r="QTO63" s="957">
        <f t="shared" ref="QTO63" si="11998">QTM63-QTO62</f>
        <v>0</v>
      </c>
      <c r="QTP63" s="957">
        <f t="shared" ref="QTP63" si="11999">QTN63-QTP62</f>
        <v>0</v>
      </c>
      <c r="QTQ63" s="957">
        <f t="shared" ref="QTQ63" si="12000">QTO63-QTQ62</f>
        <v>0</v>
      </c>
      <c r="QTR63" s="957">
        <f t="shared" ref="QTR63" si="12001">QTP63-QTR62</f>
        <v>0</v>
      </c>
      <c r="QTS63" s="957">
        <f t="shared" ref="QTS63" si="12002">QTQ63-QTS62</f>
        <v>0</v>
      </c>
      <c r="QTT63" s="957">
        <f t="shared" ref="QTT63" si="12003">QTR63-QTT62</f>
        <v>0</v>
      </c>
      <c r="QTU63" s="957">
        <f t="shared" ref="QTU63" si="12004">QTS63-QTU62</f>
        <v>0</v>
      </c>
      <c r="QTV63" s="957">
        <f t="shared" ref="QTV63" si="12005">QTT63-QTV62</f>
        <v>0</v>
      </c>
      <c r="QTW63" s="957">
        <f t="shared" ref="QTW63" si="12006">QTU63-QTW62</f>
        <v>0</v>
      </c>
      <c r="QTX63" s="957">
        <f t="shared" ref="QTX63" si="12007">QTV63-QTX62</f>
        <v>0</v>
      </c>
      <c r="QTY63" s="957">
        <f t="shared" ref="QTY63" si="12008">QTW63-QTY62</f>
        <v>0</v>
      </c>
      <c r="QTZ63" s="957">
        <f t="shared" ref="QTZ63" si="12009">QTX63-QTZ62</f>
        <v>0</v>
      </c>
      <c r="QUA63" s="957">
        <f t="shared" ref="QUA63" si="12010">QTY63-QUA62</f>
        <v>0</v>
      </c>
      <c r="QUB63" s="957">
        <f t="shared" ref="QUB63" si="12011">QTZ63-QUB62</f>
        <v>0</v>
      </c>
      <c r="QUC63" s="957">
        <f t="shared" ref="QUC63" si="12012">QUA63-QUC62</f>
        <v>0</v>
      </c>
      <c r="QUD63" s="957">
        <f t="shared" ref="QUD63" si="12013">QUB63-QUD62</f>
        <v>0</v>
      </c>
      <c r="QUE63" s="957">
        <f t="shared" ref="QUE63" si="12014">QUC63-QUE62</f>
        <v>0</v>
      </c>
      <c r="QUF63" s="957">
        <f t="shared" ref="QUF63" si="12015">QUD63-QUF62</f>
        <v>0</v>
      </c>
      <c r="QUG63" s="957">
        <f t="shared" ref="QUG63" si="12016">QUE63-QUG62</f>
        <v>0</v>
      </c>
      <c r="QUH63" s="957">
        <f t="shared" ref="QUH63" si="12017">QUF63-QUH62</f>
        <v>0</v>
      </c>
      <c r="QUI63" s="957">
        <f t="shared" ref="QUI63" si="12018">QUG63-QUI62</f>
        <v>0</v>
      </c>
      <c r="QUJ63" s="957">
        <f t="shared" ref="QUJ63" si="12019">QUH63-QUJ62</f>
        <v>0</v>
      </c>
      <c r="QUK63" s="957">
        <f t="shared" ref="QUK63" si="12020">QUI63-QUK62</f>
        <v>0</v>
      </c>
      <c r="QUL63" s="957">
        <f t="shared" ref="QUL63" si="12021">QUJ63-QUL62</f>
        <v>0</v>
      </c>
      <c r="QUM63" s="957">
        <f t="shared" ref="QUM63" si="12022">QUK63-QUM62</f>
        <v>0</v>
      </c>
      <c r="QUN63" s="957">
        <f t="shared" ref="QUN63" si="12023">QUL63-QUN62</f>
        <v>0</v>
      </c>
      <c r="QUO63" s="957">
        <f t="shared" ref="QUO63" si="12024">QUM63-QUO62</f>
        <v>0</v>
      </c>
      <c r="QUP63" s="957">
        <f t="shared" ref="QUP63" si="12025">QUN63-QUP62</f>
        <v>0</v>
      </c>
      <c r="QUQ63" s="957">
        <f t="shared" ref="QUQ63" si="12026">QUO63-QUQ62</f>
        <v>0</v>
      </c>
      <c r="QUR63" s="957">
        <f t="shared" ref="QUR63" si="12027">QUP63-QUR62</f>
        <v>0</v>
      </c>
      <c r="QUS63" s="957">
        <f t="shared" ref="QUS63" si="12028">QUQ63-QUS62</f>
        <v>0</v>
      </c>
      <c r="QUT63" s="957">
        <f t="shared" ref="QUT63" si="12029">QUR63-QUT62</f>
        <v>0</v>
      </c>
      <c r="QUU63" s="957">
        <f t="shared" ref="QUU63" si="12030">QUS63-QUU62</f>
        <v>0</v>
      </c>
      <c r="QUV63" s="957">
        <f t="shared" ref="QUV63" si="12031">QUT63-QUV62</f>
        <v>0</v>
      </c>
      <c r="QUW63" s="957">
        <f t="shared" ref="QUW63" si="12032">QUU63-QUW62</f>
        <v>0</v>
      </c>
      <c r="QUX63" s="957">
        <f t="shared" ref="QUX63" si="12033">QUV63-QUX62</f>
        <v>0</v>
      </c>
      <c r="QUY63" s="957">
        <f t="shared" ref="QUY63" si="12034">QUW63-QUY62</f>
        <v>0</v>
      </c>
      <c r="QUZ63" s="957">
        <f t="shared" ref="QUZ63" si="12035">QUX63-QUZ62</f>
        <v>0</v>
      </c>
      <c r="QVA63" s="957">
        <f t="shared" ref="QVA63" si="12036">QUY63-QVA62</f>
        <v>0</v>
      </c>
      <c r="QVB63" s="957">
        <f t="shared" ref="QVB63" si="12037">QUZ63-QVB62</f>
        <v>0</v>
      </c>
      <c r="QVC63" s="957">
        <f t="shared" ref="QVC63" si="12038">QVA63-QVC62</f>
        <v>0</v>
      </c>
      <c r="QVD63" s="957">
        <f t="shared" ref="QVD63" si="12039">QVB63-QVD62</f>
        <v>0</v>
      </c>
      <c r="QVE63" s="957">
        <f t="shared" ref="QVE63" si="12040">QVC63-QVE62</f>
        <v>0</v>
      </c>
      <c r="QVF63" s="957">
        <f t="shared" ref="QVF63" si="12041">QVD63-QVF62</f>
        <v>0</v>
      </c>
      <c r="QVG63" s="957">
        <f t="shared" ref="QVG63" si="12042">QVE63-QVG62</f>
        <v>0</v>
      </c>
      <c r="QVH63" s="957">
        <f t="shared" ref="QVH63" si="12043">QVF63-QVH62</f>
        <v>0</v>
      </c>
      <c r="QVI63" s="957">
        <f t="shared" ref="QVI63" si="12044">QVG63-QVI62</f>
        <v>0</v>
      </c>
      <c r="QVJ63" s="957">
        <f t="shared" ref="QVJ63" si="12045">QVH63-QVJ62</f>
        <v>0</v>
      </c>
      <c r="QVK63" s="957">
        <f t="shared" ref="QVK63" si="12046">QVI63-QVK62</f>
        <v>0</v>
      </c>
      <c r="QVL63" s="957">
        <f t="shared" ref="QVL63" si="12047">QVJ63-QVL62</f>
        <v>0</v>
      </c>
      <c r="QVM63" s="957">
        <f t="shared" ref="QVM63" si="12048">QVK63-QVM62</f>
        <v>0</v>
      </c>
      <c r="QVN63" s="957">
        <f t="shared" ref="QVN63" si="12049">QVL63-QVN62</f>
        <v>0</v>
      </c>
      <c r="QVO63" s="957">
        <f t="shared" ref="QVO63" si="12050">QVM63-QVO62</f>
        <v>0</v>
      </c>
      <c r="QVP63" s="957">
        <f t="shared" ref="QVP63" si="12051">QVN63-QVP62</f>
        <v>0</v>
      </c>
      <c r="QVQ63" s="957">
        <f t="shared" ref="QVQ63" si="12052">QVO63-QVQ62</f>
        <v>0</v>
      </c>
      <c r="QVR63" s="957">
        <f t="shared" ref="QVR63" si="12053">QVP63-QVR62</f>
        <v>0</v>
      </c>
      <c r="QVS63" s="957">
        <f t="shared" ref="QVS63" si="12054">QVQ63-QVS62</f>
        <v>0</v>
      </c>
      <c r="QVT63" s="957">
        <f t="shared" ref="QVT63" si="12055">QVR63-QVT62</f>
        <v>0</v>
      </c>
      <c r="QVU63" s="957">
        <f t="shared" ref="QVU63" si="12056">QVS63-QVU62</f>
        <v>0</v>
      </c>
      <c r="QVV63" s="957">
        <f t="shared" ref="QVV63" si="12057">QVT63-QVV62</f>
        <v>0</v>
      </c>
      <c r="QVW63" s="957">
        <f t="shared" ref="QVW63" si="12058">QVU63-QVW62</f>
        <v>0</v>
      </c>
      <c r="QVX63" s="957">
        <f t="shared" ref="QVX63" si="12059">QVV63-QVX62</f>
        <v>0</v>
      </c>
      <c r="QVY63" s="957">
        <f t="shared" ref="QVY63" si="12060">QVW63-QVY62</f>
        <v>0</v>
      </c>
      <c r="QVZ63" s="957">
        <f t="shared" ref="QVZ63" si="12061">QVX63-QVZ62</f>
        <v>0</v>
      </c>
      <c r="QWA63" s="957">
        <f t="shared" ref="QWA63" si="12062">QVY63-QWA62</f>
        <v>0</v>
      </c>
      <c r="QWB63" s="957">
        <f t="shared" ref="QWB63" si="12063">QVZ63-QWB62</f>
        <v>0</v>
      </c>
      <c r="QWC63" s="957">
        <f t="shared" ref="QWC63" si="12064">QWA63-QWC62</f>
        <v>0</v>
      </c>
      <c r="QWD63" s="957">
        <f t="shared" ref="QWD63" si="12065">QWB63-QWD62</f>
        <v>0</v>
      </c>
      <c r="QWE63" s="957">
        <f t="shared" ref="QWE63" si="12066">QWC63-QWE62</f>
        <v>0</v>
      </c>
      <c r="QWF63" s="957">
        <f t="shared" ref="QWF63" si="12067">QWD63-QWF62</f>
        <v>0</v>
      </c>
      <c r="QWG63" s="957">
        <f t="shared" ref="QWG63" si="12068">QWE63-QWG62</f>
        <v>0</v>
      </c>
      <c r="QWH63" s="957">
        <f t="shared" ref="QWH63" si="12069">QWF63-QWH62</f>
        <v>0</v>
      </c>
      <c r="QWI63" s="957">
        <f t="shared" ref="QWI63" si="12070">QWG63-QWI62</f>
        <v>0</v>
      </c>
      <c r="QWJ63" s="957">
        <f t="shared" ref="QWJ63" si="12071">QWH63-QWJ62</f>
        <v>0</v>
      </c>
      <c r="QWK63" s="957">
        <f t="shared" ref="QWK63" si="12072">QWI63-QWK62</f>
        <v>0</v>
      </c>
      <c r="QWL63" s="957">
        <f t="shared" ref="QWL63" si="12073">QWJ63-QWL62</f>
        <v>0</v>
      </c>
      <c r="QWM63" s="957">
        <f t="shared" ref="QWM63" si="12074">QWK63-QWM62</f>
        <v>0</v>
      </c>
      <c r="QWN63" s="957">
        <f t="shared" ref="QWN63" si="12075">QWL63-QWN62</f>
        <v>0</v>
      </c>
      <c r="QWO63" s="957">
        <f t="shared" ref="QWO63" si="12076">QWM63-QWO62</f>
        <v>0</v>
      </c>
      <c r="QWP63" s="957">
        <f t="shared" ref="QWP63" si="12077">QWN63-QWP62</f>
        <v>0</v>
      </c>
      <c r="QWQ63" s="957">
        <f t="shared" ref="QWQ63" si="12078">QWO63-QWQ62</f>
        <v>0</v>
      </c>
      <c r="QWR63" s="957">
        <f t="shared" ref="QWR63" si="12079">QWP63-QWR62</f>
        <v>0</v>
      </c>
      <c r="QWS63" s="957">
        <f t="shared" ref="QWS63" si="12080">QWQ63-QWS62</f>
        <v>0</v>
      </c>
      <c r="QWT63" s="957">
        <f t="shared" ref="QWT63" si="12081">QWR63-QWT62</f>
        <v>0</v>
      </c>
      <c r="QWU63" s="957">
        <f t="shared" ref="QWU63" si="12082">QWS63-QWU62</f>
        <v>0</v>
      </c>
      <c r="QWV63" s="957">
        <f t="shared" ref="QWV63" si="12083">QWT63-QWV62</f>
        <v>0</v>
      </c>
      <c r="QWW63" s="957">
        <f t="shared" ref="QWW63" si="12084">QWU63-QWW62</f>
        <v>0</v>
      </c>
      <c r="QWX63" s="957">
        <f t="shared" ref="QWX63" si="12085">QWV63-QWX62</f>
        <v>0</v>
      </c>
      <c r="QWY63" s="957">
        <f t="shared" ref="QWY63" si="12086">QWW63-QWY62</f>
        <v>0</v>
      </c>
      <c r="QWZ63" s="957">
        <f t="shared" ref="QWZ63" si="12087">QWX63-QWZ62</f>
        <v>0</v>
      </c>
      <c r="QXA63" s="957">
        <f t="shared" ref="QXA63" si="12088">QWY63-QXA62</f>
        <v>0</v>
      </c>
      <c r="QXB63" s="957">
        <f t="shared" ref="QXB63" si="12089">QWZ63-QXB62</f>
        <v>0</v>
      </c>
      <c r="QXC63" s="957">
        <f t="shared" ref="QXC63" si="12090">QXA63-QXC62</f>
        <v>0</v>
      </c>
      <c r="QXD63" s="957">
        <f t="shared" ref="QXD63" si="12091">QXB63-QXD62</f>
        <v>0</v>
      </c>
      <c r="QXE63" s="957">
        <f t="shared" ref="QXE63" si="12092">QXC63-QXE62</f>
        <v>0</v>
      </c>
      <c r="QXF63" s="957">
        <f t="shared" ref="QXF63" si="12093">QXD63-QXF62</f>
        <v>0</v>
      </c>
      <c r="QXG63" s="957">
        <f t="shared" ref="QXG63" si="12094">QXE63-QXG62</f>
        <v>0</v>
      </c>
      <c r="QXH63" s="957">
        <f t="shared" ref="QXH63" si="12095">QXF63-QXH62</f>
        <v>0</v>
      </c>
      <c r="QXI63" s="957">
        <f t="shared" ref="QXI63" si="12096">QXG63-QXI62</f>
        <v>0</v>
      </c>
      <c r="QXJ63" s="957">
        <f t="shared" ref="QXJ63" si="12097">QXH63-QXJ62</f>
        <v>0</v>
      </c>
      <c r="QXK63" s="957">
        <f t="shared" ref="QXK63" si="12098">QXI63-QXK62</f>
        <v>0</v>
      </c>
      <c r="QXL63" s="957">
        <f t="shared" ref="QXL63" si="12099">QXJ63-QXL62</f>
        <v>0</v>
      </c>
      <c r="QXM63" s="957">
        <f t="shared" ref="QXM63" si="12100">QXK63-QXM62</f>
        <v>0</v>
      </c>
      <c r="QXN63" s="957">
        <f t="shared" ref="QXN63" si="12101">QXL63-QXN62</f>
        <v>0</v>
      </c>
      <c r="QXO63" s="957">
        <f t="shared" ref="QXO63" si="12102">QXM63-QXO62</f>
        <v>0</v>
      </c>
      <c r="QXP63" s="957">
        <f t="shared" ref="QXP63" si="12103">QXN63-QXP62</f>
        <v>0</v>
      </c>
      <c r="QXQ63" s="957">
        <f t="shared" ref="QXQ63" si="12104">QXO63-QXQ62</f>
        <v>0</v>
      </c>
      <c r="QXR63" s="957">
        <f t="shared" ref="QXR63" si="12105">QXP63-QXR62</f>
        <v>0</v>
      </c>
      <c r="QXS63" s="957">
        <f t="shared" ref="QXS63" si="12106">QXQ63-QXS62</f>
        <v>0</v>
      </c>
      <c r="QXT63" s="957">
        <f t="shared" ref="QXT63" si="12107">QXR63-QXT62</f>
        <v>0</v>
      </c>
      <c r="QXU63" s="957">
        <f t="shared" ref="QXU63" si="12108">QXS63-QXU62</f>
        <v>0</v>
      </c>
      <c r="QXV63" s="957">
        <f t="shared" ref="QXV63" si="12109">QXT63-QXV62</f>
        <v>0</v>
      </c>
      <c r="QXW63" s="957">
        <f t="shared" ref="QXW63" si="12110">QXU63-QXW62</f>
        <v>0</v>
      </c>
      <c r="QXX63" s="957">
        <f t="shared" ref="QXX63" si="12111">QXV63-QXX62</f>
        <v>0</v>
      </c>
      <c r="QXY63" s="957">
        <f t="shared" ref="QXY63" si="12112">QXW63-QXY62</f>
        <v>0</v>
      </c>
      <c r="QXZ63" s="957">
        <f t="shared" ref="QXZ63" si="12113">QXX63-QXZ62</f>
        <v>0</v>
      </c>
      <c r="QYA63" s="957">
        <f t="shared" ref="QYA63" si="12114">QXY63-QYA62</f>
        <v>0</v>
      </c>
      <c r="QYB63" s="957">
        <f t="shared" ref="QYB63" si="12115">QXZ63-QYB62</f>
        <v>0</v>
      </c>
      <c r="QYC63" s="957">
        <f t="shared" ref="QYC63" si="12116">QYA63-QYC62</f>
        <v>0</v>
      </c>
      <c r="QYD63" s="957">
        <f t="shared" ref="QYD63" si="12117">QYB63-QYD62</f>
        <v>0</v>
      </c>
      <c r="QYE63" s="957">
        <f t="shared" ref="QYE63" si="12118">QYC63-QYE62</f>
        <v>0</v>
      </c>
      <c r="QYF63" s="957">
        <f t="shared" ref="QYF63" si="12119">QYD63-QYF62</f>
        <v>0</v>
      </c>
      <c r="QYG63" s="957">
        <f t="shared" ref="QYG63" si="12120">QYE63-QYG62</f>
        <v>0</v>
      </c>
      <c r="QYH63" s="957">
        <f t="shared" ref="QYH63" si="12121">QYF63-QYH62</f>
        <v>0</v>
      </c>
      <c r="QYI63" s="957">
        <f t="shared" ref="QYI63" si="12122">QYG63-QYI62</f>
        <v>0</v>
      </c>
      <c r="QYJ63" s="957">
        <f t="shared" ref="QYJ63" si="12123">QYH63-QYJ62</f>
        <v>0</v>
      </c>
      <c r="QYK63" s="957">
        <f t="shared" ref="QYK63" si="12124">QYI63-QYK62</f>
        <v>0</v>
      </c>
      <c r="QYL63" s="957">
        <f t="shared" ref="QYL63" si="12125">QYJ63-QYL62</f>
        <v>0</v>
      </c>
      <c r="QYM63" s="957">
        <f t="shared" ref="QYM63" si="12126">QYK63-QYM62</f>
        <v>0</v>
      </c>
      <c r="QYN63" s="957">
        <f t="shared" ref="QYN63" si="12127">QYL63-QYN62</f>
        <v>0</v>
      </c>
      <c r="QYO63" s="957">
        <f t="shared" ref="QYO63" si="12128">QYM63-QYO62</f>
        <v>0</v>
      </c>
      <c r="QYP63" s="957">
        <f t="shared" ref="QYP63" si="12129">QYN63-QYP62</f>
        <v>0</v>
      </c>
      <c r="QYQ63" s="957">
        <f t="shared" ref="QYQ63" si="12130">QYO63-QYQ62</f>
        <v>0</v>
      </c>
      <c r="QYR63" s="957">
        <f t="shared" ref="QYR63" si="12131">QYP63-QYR62</f>
        <v>0</v>
      </c>
      <c r="QYS63" s="957">
        <f t="shared" ref="QYS63" si="12132">QYQ63-QYS62</f>
        <v>0</v>
      </c>
      <c r="QYT63" s="957">
        <f t="shared" ref="QYT63" si="12133">QYR63-QYT62</f>
        <v>0</v>
      </c>
      <c r="QYU63" s="957">
        <f t="shared" ref="QYU63" si="12134">QYS63-QYU62</f>
        <v>0</v>
      </c>
      <c r="QYV63" s="957">
        <f t="shared" ref="QYV63" si="12135">QYT63-QYV62</f>
        <v>0</v>
      </c>
      <c r="QYW63" s="957">
        <f t="shared" ref="QYW63" si="12136">QYU63-QYW62</f>
        <v>0</v>
      </c>
      <c r="QYX63" s="957">
        <f t="shared" ref="QYX63" si="12137">QYV63-QYX62</f>
        <v>0</v>
      </c>
      <c r="QYY63" s="957">
        <f t="shared" ref="QYY63" si="12138">QYW63-QYY62</f>
        <v>0</v>
      </c>
      <c r="QYZ63" s="957">
        <f t="shared" ref="QYZ63" si="12139">QYX63-QYZ62</f>
        <v>0</v>
      </c>
      <c r="QZA63" s="957">
        <f t="shared" ref="QZA63" si="12140">QYY63-QZA62</f>
        <v>0</v>
      </c>
      <c r="QZB63" s="957">
        <f t="shared" ref="QZB63" si="12141">QYZ63-QZB62</f>
        <v>0</v>
      </c>
      <c r="QZC63" s="957">
        <f t="shared" ref="QZC63" si="12142">QZA63-QZC62</f>
        <v>0</v>
      </c>
      <c r="QZD63" s="957">
        <f t="shared" ref="QZD63" si="12143">QZB63-QZD62</f>
        <v>0</v>
      </c>
      <c r="QZE63" s="957">
        <f t="shared" ref="QZE63" si="12144">QZC63-QZE62</f>
        <v>0</v>
      </c>
      <c r="QZF63" s="957">
        <f t="shared" ref="QZF63" si="12145">QZD63-QZF62</f>
        <v>0</v>
      </c>
      <c r="QZG63" s="957">
        <f t="shared" ref="QZG63" si="12146">QZE63-QZG62</f>
        <v>0</v>
      </c>
      <c r="QZH63" s="957">
        <f t="shared" ref="QZH63" si="12147">QZF63-QZH62</f>
        <v>0</v>
      </c>
      <c r="QZI63" s="957">
        <f t="shared" ref="QZI63" si="12148">QZG63-QZI62</f>
        <v>0</v>
      </c>
      <c r="QZJ63" s="957">
        <f t="shared" ref="QZJ63" si="12149">QZH63-QZJ62</f>
        <v>0</v>
      </c>
      <c r="QZK63" s="957">
        <f t="shared" ref="QZK63" si="12150">QZI63-QZK62</f>
        <v>0</v>
      </c>
      <c r="QZL63" s="957">
        <f t="shared" ref="QZL63" si="12151">QZJ63-QZL62</f>
        <v>0</v>
      </c>
      <c r="QZM63" s="957">
        <f t="shared" ref="QZM63" si="12152">QZK63-QZM62</f>
        <v>0</v>
      </c>
      <c r="QZN63" s="957">
        <f t="shared" ref="QZN63" si="12153">QZL63-QZN62</f>
        <v>0</v>
      </c>
      <c r="QZO63" s="957">
        <f t="shared" ref="QZO63" si="12154">QZM63-QZO62</f>
        <v>0</v>
      </c>
      <c r="QZP63" s="957">
        <f t="shared" ref="QZP63" si="12155">QZN63-QZP62</f>
        <v>0</v>
      </c>
      <c r="QZQ63" s="957">
        <f t="shared" ref="QZQ63" si="12156">QZO63-QZQ62</f>
        <v>0</v>
      </c>
      <c r="QZR63" s="957">
        <f t="shared" ref="QZR63" si="12157">QZP63-QZR62</f>
        <v>0</v>
      </c>
      <c r="QZS63" s="957">
        <f t="shared" ref="QZS63" si="12158">QZQ63-QZS62</f>
        <v>0</v>
      </c>
      <c r="QZT63" s="957">
        <f t="shared" ref="QZT63" si="12159">QZR63-QZT62</f>
        <v>0</v>
      </c>
      <c r="QZU63" s="957">
        <f t="shared" ref="QZU63" si="12160">QZS63-QZU62</f>
        <v>0</v>
      </c>
      <c r="QZV63" s="957">
        <f t="shared" ref="QZV63" si="12161">QZT63-QZV62</f>
        <v>0</v>
      </c>
      <c r="QZW63" s="957">
        <f t="shared" ref="QZW63" si="12162">QZU63-QZW62</f>
        <v>0</v>
      </c>
      <c r="QZX63" s="957">
        <f t="shared" ref="QZX63" si="12163">QZV63-QZX62</f>
        <v>0</v>
      </c>
      <c r="QZY63" s="957">
        <f t="shared" ref="QZY63" si="12164">QZW63-QZY62</f>
        <v>0</v>
      </c>
      <c r="QZZ63" s="957">
        <f t="shared" ref="QZZ63" si="12165">QZX63-QZZ62</f>
        <v>0</v>
      </c>
      <c r="RAA63" s="957">
        <f t="shared" ref="RAA63" si="12166">QZY63-RAA62</f>
        <v>0</v>
      </c>
      <c r="RAB63" s="957">
        <f t="shared" ref="RAB63" si="12167">QZZ63-RAB62</f>
        <v>0</v>
      </c>
      <c r="RAC63" s="957">
        <f t="shared" ref="RAC63" si="12168">RAA63-RAC62</f>
        <v>0</v>
      </c>
      <c r="RAD63" s="957">
        <f t="shared" ref="RAD63" si="12169">RAB63-RAD62</f>
        <v>0</v>
      </c>
      <c r="RAE63" s="957">
        <f t="shared" ref="RAE63" si="12170">RAC63-RAE62</f>
        <v>0</v>
      </c>
      <c r="RAF63" s="957">
        <f t="shared" ref="RAF63" si="12171">RAD63-RAF62</f>
        <v>0</v>
      </c>
      <c r="RAG63" s="957">
        <f t="shared" ref="RAG63" si="12172">RAE63-RAG62</f>
        <v>0</v>
      </c>
      <c r="RAH63" s="957">
        <f t="shared" ref="RAH63" si="12173">RAF63-RAH62</f>
        <v>0</v>
      </c>
      <c r="RAI63" s="957">
        <f t="shared" ref="RAI63" si="12174">RAG63-RAI62</f>
        <v>0</v>
      </c>
      <c r="RAJ63" s="957">
        <f t="shared" ref="RAJ63" si="12175">RAH63-RAJ62</f>
        <v>0</v>
      </c>
      <c r="RAK63" s="957">
        <f t="shared" ref="RAK63" si="12176">RAI63-RAK62</f>
        <v>0</v>
      </c>
      <c r="RAL63" s="957">
        <f t="shared" ref="RAL63" si="12177">RAJ63-RAL62</f>
        <v>0</v>
      </c>
      <c r="RAM63" s="957">
        <f t="shared" ref="RAM63" si="12178">RAK63-RAM62</f>
        <v>0</v>
      </c>
      <c r="RAN63" s="957">
        <f t="shared" ref="RAN63" si="12179">RAL63-RAN62</f>
        <v>0</v>
      </c>
      <c r="RAO63" s="957">
        <f t="shared" ref="RAO63" si="12180">RAM63-RAO62</f>
        <v>0</v>
      </c>
      <c r="RAP63" s="957">
        <f t="shared" ref="RAP63" si="12181">RAN63-RAP62</f>
        <v>0</v>
      </c>
      <c r="RAQ63" s="957">
        <f t="shared" ref="RAQ63" si="12182">RAO63-RAQ62</f>
        <v>0</v>
      </c>
      <c r="RAR63" s="957">
        <f t="shared" ref="RAR63" si="12183">RAP63-RAR62</f>
        <v>0</v>
      </c>
      <c r="RAS63" s="957">
        <f t="shared" ref="RAS63" si="12184">RAQ63-RAS62</f>
        <v>0</v>
      </c>
      <c r="RAT63" s="957">
        <f t="shared" ref="RAT63" si="12185">RAR63-RAT62</f>
        <v>0</v>
      </c>
      <c r="RAU63" s="957">
        <f t="shared" ref="RAU63" si="12186">RAS63-RAU62</f>
        <v>0</v>
      </c>
      <c r="RAV63" s="957">
        <f t="shared" ref="RAV63" si="12187">RAT63-RAV62</f>
        <v>0</v>
      </c>
      <c r="RAW63" s="957">
        <f t="shared" ref="RAW63" si="12188">RAU63-RAW62</f>
        <v>0</v>
      </c>
      <c r="RAX63" s="957">
        <f t="shared" ref="RAX63" si="12189">RAV63-RAX62</f>
        <v>0</v>
      </c>
      <c r="RAY63" s="957">
        <f t="shared" ref="RAY63" si="12190">RAW63-RAY62</f>
        <v>0</v>
      </c>
      <c r="RAZ63" s="957">
        <f t="shared" ref="RAZ63" si="12191">RAX63-RAZ62</f>
        <v>0</v>
      </c>
      <c r="RBA63" s="957">
        <f t="shared" ref="RBA63" si="12192">RAY63-RBA62</f>
        <v>0</v>
      </c>
      <c r="RBB63" s="957">
        <f t="shared" ref="RBB63" si="12193">RAZ63-RBB62</f>
        <v>0</v>
      </c>
      <c r="RBC63" s="957">
        <f t="shared" ref="RBC63" si="12194">RBA63-RBC62</f>
        <v>0</v>
      </c>
      <c r="RBD63" s="957">
        <f t="shared" ref="RBD63" si="12195">RBB63-RBD62</f>
        <v>0</v>
      </c>
      <c r="RBE63" s="957">
        <f t="shared" ref="RBE63" si="12196">RBC63-RBE62</f>
        <v>0</v>
      </c>
      <c r="RBF63" s="957">
        <f t="shared" ref="RBF63" si="12197">RBD63-RBF62</f>
        <v>0</v>
      </c>
      <c r="RBG63" s="957">
        <f t="shared" ref="RBG63" si="12198">RBE63-RBG62</f>
        <v>0</v>
      </c>
      <c r="RBH63" s="957">
        <f t="shared" ref="RBH63" si="12199">RBF63-RBH62</f>
        <v>0</v>
      </c>
      <c r="RBI63" s="957">
        <f t="shared" ref="RBI63" si="12200">RBG63-RBI62</f>
        <v>0</v>
      </c>
      <c r="RBJ63" s="957">
        <f t="shared" ref="RBJ63" si="12201">RBH63-RBJ62</f>
        <v>0</v>
      </c>
      <c r="RBK63" s="957">
        <f t="shared" ref="RBK63" si="12202">RBI63-RBK62</f>
        <v>0</v>
      </c>
      <c r="RBL63" s="957">
        <f t="shared" ref="RBL63" si="12203">RBJ63-RBL62</f>
        <v>0</v>
      </c>
      <c r="RBM63" s="957">
        <f t="shared" ref="RBM63" si="12204">RBK63-RBM62</f>
        <v>0</v>
      </c>
      <c r="RBN63" s="957">
        <f t="shared" ref="RBN63" si="12205">RBL63-RBN62</f>
        <v>0</v>
      </c>
      <c r="RBO63" s="957">
        <f t="shared" ref="RBO63" si="12206">RBM63-RBO62</f>
        <v>0</v>
      </c>
      <c r="RBP63" s="957">
        <f t="shared" ref="RBP63" si="12207">RBN63-RBP62</f>
        <v>0</v>
      </c>
      <c r="RBQ63" s="957">
        <f t="shared" ref="RBQ63" si="12208">RBO63-RBQ62</f>
        <v>0</v>
      </c>
      <c r="RBR63" s="957">
        <f t="shared" ref="RBR63" si="12209">RBP63-RBR62</f>
        <v>0</v>
      </c>
      <c r="RBS63" s="957">
        <f t="shared" ref="RBS63" si="12210">RBQ63-RBS62</f>
        <v>0</v>
      </c>
      <c r="RBT63" s="957">
        <f t="shared" ref="RBT63" si="12211">RBR63-RBT62</f>
        <v>0</v>
      </c>
      <c r="RBU63" s="957">
        <f t="shared" ref="RBU63" si="12212">RBS63-RBU62</f>
        <v>0</v>
      </c>
      <c r="RBV63" s="957">
        <f t="shared" ref="RBV63" si="12213">RBT63-RBV62</f>
        <v>0</v>
      </c>
      <c r="RBW63" s="957">
        <f t="shared" ref="RBW63" si="12214">RBU63-RBW62</f>
        <v>0</v>
      </c>
      <c r="RBX63" s="957">
        <f t="shared" ref="RBX63" si="12215">RBV63-RBX62</f>
        <v>0</v>
      </c>
      <c r="RBY63" s="957">
        <f t="shared" ref="RBY63" si="12216">RBW63-RBY62</f>
        <v>0</v>
      </c>
      <c r="RBZ63" s="957">
        <f t="shared" ref="RBZ63" si="12217">RBX63-RBZ62</f>
        <v>0</v>
      </c>
      <c r="RCA63" s="957">
        <f t="shared" ref="RCA63" si="12218">RBY63-RCA62</f>
        <v>0</v>
      </c>
      <c r="RCB63" s="957">
        <f t="shared" ref="RCB63" si="12219">RBZ63-RCB62</f>
        <v>0</v>
      </c>
      <c r="RCC63" s="957">
        <f t="shared" ref="RCC63" si="12220">RCA63-RCC62</f>
        <v>0</v>
      </c>
      <c r="RCD63" s="957">
        <f t="shared" ref="RCD63" si="12221">RCB63-RCD62</f>
        <v>0</v>
      </c>
      <c r="RCE63" s="957">
        <f t="shared" ref="RCE63" si="12222">RCC63-RCE62</f>
        <v>0</v>
      </c>
      <c r="RCF63" s="957">
        <f t="shared" ref="RCF63" si="12223">RCD63-RCF62</f>
        <v>0</v>
      </c>
      <c r="RCG63" s="957">
        <f t="shared" ref="RCG63" si="12224">RCE63-RCG62</f>
        <v>0</v>
      </c>
      <c r="RCH63" s="957">
        <f t="shared" ref="RCH63" si="12225">RCF63-RCH62</f>
        <v>0</v>
      </c>
      <c r="RCI63" s="957">
        <f t="shared" ref="RCI63" si="12226">RCG63-RCI62</f>
        <v>0</v>
      </c>
      <c r="RCJ63" s="957">
        <f t="shared" ref="RCJ63" si="12227">RCH63-RCJ62</f>
        <v>0</v>
      </c>
      <c r="RCK63" s="957">
        <f t="shared" ref="RCK63" si="12228">RCI63-RCK62</f>
        <v>0</v>
      </c>
      <c r="RCL63" s="957">
        <f t="shared" ref="RCL63" si="12229">RCJ63-RCL62</f>
        <v>0</v>
      </c>
      <c r="RCM63" s="957">
        <f t="shared" ref="RCM63" si="12230">RCK63-RCM62</f>
        <v>0</v>
      </c>
      <c r="RCN63" s="957">
        <f t="shared" ref="RCN63" si="12231">RCL63-RCN62</f>
        <v>0</v>
      </c>
      <c r="RCO63" s="957">
        <f t="shared" ref="RCO63" si="12232">RCM63-RCO62</f>
        <v>0</v>
      </c>
      <c r="RCP63" s="957">
        <f t="shared" ref="RCP63" si="12233">RCN63-RCP62</f>
        <v>0</v>
      </c>
      <c r="RCQ63" s="957">
        <f t="shared" ref="RCQ63" si="12234">RCO63-RCQ62</f>
        <v>0</v>
      </c>
      <c r="RCR63" s="957">
        <f t="shared" ref="RCR63" si="12235">RCP63-RCR62</f>
        <v>0</v>
      </c>
      <c r="RCS63" s="957">
        <f t="shared" ref="RCS63" si="12236">RCQ63-RCS62</f>
        <v>0</v>
      </c>
      <c r="RCT63" s="957">
        <f t="shared" ref="RCT63" si="12237">RCR63-RCT62</f>
        <v>0</v>
      </c>
      <c r="RCU63" s="957">
        <f t="shared" ref="RCU63" si="12238">RCS63-RCU62</f>
        <v>0</v>
      </c>
      <c r="RCV63" s="957">
        <f t="shared" ref="RCV63" si="12239">RCT63-RCV62</f>
        <v>0</v>
      </c>
      <c r="RCW63" s="957">
        <f t="shared" ref="RCW63" si="12240">RCU63-RCW62</f>
        <v>0</v>
      </c>
      <c r="RCX63" s="957">
        <f t="shared" ref="RCX63" si="12241">RCV63-RCX62</f>
        <v>0</v>
      </c>
      <c r="RCY63" s="957">
        <f t="shared" ref="RCY63" si="12242">RCW63-RCY62</f>
        <v>0</v>
      </c>
      <c r="RCZ63" s="957">
        <f t="shared" ref="RCZ63" si="12243">RCX63-RCZ62</f>
        <v>0</v>
      </c>
      <c r="RDA63" s="957">
        <f t="shared" ref="RDA63" si="12244">RCY63-RDA62</f>
        <v>0</v>
      </c>
      <c r="RDB63" s="957">
        <f t="shared" ref="RDB63" si="12245">RCZ63-RDB62</f>
        <v>0</v>
      </c>
      <c r="RDC63" s="957">
        <f t="shared" ref="RDC63" si="12246">RDA63-RDC62</f>
        <v>0</v>
      </c>
      <c r="RDD63" s="957">
        <f t="shared" ref="RDD63" si="12247">RDB63-RDD62</f>
        <v>0</v>
      </c>
      <c r="RDE63" s="957">
        <f t="shared" ref="RDE63" si="12248">RDC63-RDE62</f>
        <v>0</v>
      </c>
      <c r="RDF63" s="957">
        <f t="shared" ref="RDF63" si="12249">RDD63-RDF62</f>
        <v>0</v>
      </c>
      <c r="RDG63" s="957">
        <f t="shared" ref="RDG63" si="12250">RDE63-RDG62</f>
        <v>0</v>
      </c>
      <c r="RDH63" s="957">
        <f t="shared" ref="RDH63" si="12251">RDF63-RDH62</f>
        <v>0</v>
      </c>
      <c r="RDI63" s="957">
        <f t="shared" ref="RDI63" si="12252">RDG63-RDI62</f>
        <v>0</v>
      </c>
      <c r="RDJ63" s="957">
        <f t="shared" ref="RDJ63" si="12253">RDH63-RDJ62</f>
        <v>0</v>
      </c>
      <c r="RDK63" s="957">
        <f t="shared" ref="RDK63" si="12254">RDI63-RDK62</f>
        <v>0</v>
      </c>
      <c r="RDL63" s="957">
        <f t="shared" ref="RDL63" si="12255">RDJ63-RDL62</f>
        <v>0</v>
      </c>
      <c r="RDM63" s="957">
        <f t="shared" ref="RDM63" si="12256">RDK63-RDM62</f>
        <v>0</v>
      </c>
      <c r="RDN63" s="957">
        <f t="shared" ref="RDN63" si="12257">RDL63-RDN62</f>
        <v>0</v>
      </c>
      <c r="RDO63" s="957">
        <f t="shared" ref="RDO63" si="12258">RDM63-RDO62</f>
        <v>0</v>
      </c>
      <c r="RDP63" s="957">
        <f t="shared" ref="RDP63" si="12259">RDN63-RDP62</f>
        <v>0</v>
      </c>
      <c r="RDQ63" s="957">
        <f t="shared" ref="RDQ63" si="12260">RDO63-RDQ62</f>
        <v>0</v>
      </c>
      <c r="RDR63" s="957">
        <f t="shared" ref="RDR63" si="12261">RDP63-RDR62</f>
        <v>0</v>
      </c>
      <c r="RDS63" s="957">
        <f t="shared" ref="RDS63" si="12262">RDQ63-RDS62</f>
        <v>0</v>
      </c>
      <c r="RDT63" s="957">
        <f t="shared" ref="RDT63" si="12263">RDR63-RDT62</f>
        <v>0</v>
      </c>
      <c r="RDU63" s="957">
        <f t="shared" ref="RDU63" si="12264">RDS63-RDU62</f>
        <v>0</v>
      </c>
      <c r="RDV63" s="957">
        <f t="shared" ref="RDV63" si="12265">RDT63-RDV62</f>
        <v>0</v>
      </c>
      <c r="RDW63" s="957">
        <f t="shared" ref="RDW63" si="12266">RDU63-RDW62</f>
        <v>0</v>
      </c>
      <c r="RDX63" s="957">
        <f t="shared" ref="RDX63" si="12267">RDV63-RDX62</f>
        <v>0</v>
      </c>
      <c r="RDY63" s="957">
        <f t="shared" ref="RDY63" si="12268">RDW63-RDY62</f>
        <v>0</v>
      </c>
      <c r="RDZ63" s="957">
        <f t="shared" ref="RDZ63" si="12269">RDX63-RDZ62</f>
        <v>0</v>
      </c>
      <c r="REA63" s="957">
        <f t="shared" ref="REA63" si="12270">RDY63-REA62</f>
        <v>0</v>
      </c>
      <c r="REB63" s="957">
        <f t="shared" ref="REB63" si="12271">RDZ63-REB62</f>
        <v>0</v>
      </c>
      <c r="REC63" s="957">
        <f t="shared" ref="REC63" si="12272">REA63-REC62</f>
        <v>0</v>
      </c>
      <c r="RED63" s="957">
        <f t="shared" ref="RED63" si="12273">REB63-RED62</f>
        <v>0</v>
      </c>
      <c r="REE63" s="957">
        <f t="shared" ref="REE63" si="12274">REC63-REE62</f>
        <v>0</v>
      </c>
      <c r="REF63" s="957">
        <f t="shared" ref="REF63" si="12275">RED63-REF62</f>
        <v>0</v>
      </c>
      <c r="REG63" s="957">
        <f t="shared" ref="REG63" si="12276">REE63-REG62</f>
        <v>0</v>
      </c>
      <c r="REH63" s="957">
        <f t="shared" ref="REH63" si="12277">REF63-REH62</f>
        <v>0</v>
      </c>
      <c r="REI63" s="957">
        <f t="shared" ref="REI63" si="12278">REG63-REI62</f>
        <v>0</v>
      </c>
      <c r="REJ63" s="957">
        <f t="shared" ref="REJ63" si="12279">REH63-REJ62</f>
        <v>0</v>
      </c>
      <c r="REK63" s="957">
        <f t="shared" ref="REK63" si="12280">REI63-REK62</f>
        <v>0</v>
      </c>
      <c r="REL63" s="957">
        <f t="shared" ref="REL63" si="12281">REJ63-REL62</f>
        <v>0</v>
      </c>
      <c r="REM63" s="957">
        <f t="shared" ref="REM63" si="12282">REK63-REM62</f>
        <v>0</v>
      </c>
      <c r="REN63" s="957">
        <f t="shared" ref="REN63" si="12283">REL63-REN62</f>
        <v>0</v>
      </c>
      <c r="REO63" s="957">
        <f t="shared" ref="REO63" si="12284">REM63-REO62</f>
        <v>0</v>
      </c>
      <c r="REP63" s="957">
        <f t="shared" ref="REP63" si="12285">REN63-REP62</f>
        <v>0</v>
      </c>
      <c r="REQ63" s="957">
        <f t="shared" ref="REQ63" si="12286">REO63-REQ62</f>
        <v>0</v>
      </c>
      <c r="RER63" s="957">
        <f t="shared" ref="RER63" si="12287">REP63-RER62</f>
        <v>0</v>
      </c>
      <c r="RES63" s="957">
        <f t="shared" ref="RES63" si="12288">REQ63-RES62</f>
        <v>0</v>
      </c>
      <c r="RET63" s="957">
        <f t="shared" ref="RET63" si="12289">RER63-RET62</f>
        <v>0</v>
      </c>
      <c r="REU63" s="957">
        <f t="shared" ref="REU63" si="12290">RES63-REU62</f>
        <v>0</v>
      </c>
      <c r="REV63" s="957">
        <f t="shared" ref="REV63" si="12291">RET63-REV62</f>
        <v>0</v>
      </c>
      <c r="REW63" s="957">
        <f t="shared" ref="REW63" si="12292">REU63-REW62</f>
        <v>0</v>
      </c>
      <c r="REX63" s="957">
        <f t="shared" ref="REX63" si="12293">REV63-REX62</f>
        <v>0</v>
      </c>
      <c r="REY63" s="957">
        <f t="shared" ref="REY63" si="12294">REW63-REY62</f>
        <v>0</v>
      </c>
      <c r="REZ63" s="957">
        <f t="shared" ref="REZ63" si="12295">REX63-REZ62</f>
        <v>0</v>
      </c>
      <c r="RFA63" s="957">
        <f t="shared" ref="RFA63" si="12296">REY63-RFA62</f>
        <v>0</v>
      </c>
      <c r="RFB63" s="957">
        <f t="shared" ref="RFB63" si="12297">REZ63-RFB62</f>
        <v>0</v>
      </c>
      <c r="RFC63" s="957">
        <f t="shared" ref="RFC63" si="12298">RFA63-RFC62</f>
        <v>0</v>
      </c>
      <c r="RFD63" s="957">
        <f t="shared" ref="RFD63" si="12299">RFB63-RFD62</f>
        <v>0</v>
      </c>
      <c r="RFE63" s="957">
        <f t="shared" ref="RFE63" si="12300">RFC63-RFE62</f>
        <v>0</v>
      </c>
      <c r="RFF63" s="957">
        <f t="shared" ref="RFF63" si="12301">RFD63-RFF62</f>
        <v>0</v>
      </c>
      <c r="RFG63" s="957">
        <f t="shared" ref="RFG63" si="12302">RFE63-RFG62</f>
        <v>0</v>
      </c>
      <c r="RFH63" s="957">
        <f t="shared" ref="RFH63" si="12303">RFF63-RFH62</f>
        <v>0</v>
      </c>
      <c r="RFI63" s="957">
        <f t="shared" ref="RFI63" si="12304">RFG63-RFI62</f>
        <v>0</v>
      </c>
      <c r="RFJ63" s="957">
        <f t="shared" ref="RFJ63" si="12305">RFH63-RFJ62</f>
        <v>0</v>
      </c>
      <c r="RFK63" s="957">
        <f t="shared" ref="RFK63" si="12306">RFI63-RFK62</f>
        <v>0</v>
      </c>
      <c r="RFL63" s="957">
        <f t="shared" ref="RFL63" si="12307">RFJ63-RFL62</f>
        <v>0</v>
      </c>
      <c r="RFM63" s="957">
        <f t="shared" ref="RFM63" si="12308">RFK63-RFM62</f>
        <v>0</v>
      </c>
      <c r="RFN63" s="957">
        <f t="shared" ref="RFN63" si="12309">RFL63-RFN62</f>
        <v>0</v>
      </c>
      <c r="RFO63" s="957">
        <f t="shared" ref="RFO63" si="12310">RFM63-RFO62</f>
        <v>0</v>
      </c>
      <c r="RFP63" s="957">
        <f t="shared" ref="RFP63" si="12311">RFN63-RFP62</f>
        <v>0</v>
      </c>
      <c r="RFQ63" s="957">
        <f t="shared" ref="RFQ63" si="12312">RFO63-RFQ62</f>
        <v>0</v>
      </c>
      <c r="RFR63" s="957">
        <f t="shared" ref="RFR63" si="12313">RFP63-RFR62</f>
        <v>0</v>
      </c>
      <c r="RFS63" s="957">
        <f t="shared" ref="RFS63" si="12314">RFQ63-RFS62</f>
        <v>0</v>
      </c>
      <c r="RFT63" s="957">
        <f t="shared" ref="RFT63" si="12315">RFR63-RFT62</f>
        <v>0</v>
      </c>
      <c r="RFU63" s="957">
        <f t="shared" ref="RFU63" si="12316">RFS63-RFU62</f>
        <v>0</v>
      </c>
      <c r="RFV63" s="957">
        <f t="shared" ref="RFV63" si="12317">RFT63-RFV62</f>
        <v>0</v>
      </c>
      <c r="RFW63" s="957">
        <f t="shared" ref="RFW63" si="12318">RFU63-RFW62</f>
        <v>0</v>
      </c>
      <c r="RFX63" s="957">
        <f t="shared" ref="RFX63" si="12319">RFV63-RFX62</f>
        <v>0</v>
      </c>
      <c r="RFY63" s="957">
        <f t="shared" ref="RFY63" si="12320">RFW63-RFY62</f>
        <v>0</v>
      </c>
      <c r="RFZ63" s="957">
        <f t="shared" ref="RFZ63" si="12321">RFX63-RFZ62</f>
        <v>0</v>
      </c>
      <c r="RGA63" s="957">
        <f t="shared" ref="RGA63" si="12322">RFY63-RGA62</f>
        <v>0</v>
      </c>
      <c r="RGB63" s="957">
        <f t="shared" ref="RGB63" si="12323">RFZ63-RGB62</f>
        <v>0</v>
      </c>
      <c r="RGC63" s="957">
        <f t="shared" ref="RGC63" si="12324">RGA63-RGC62</f>
        <v>0</v>
      </c>
      <c r="RGD63" s="957">
        <f t="shared" ref="RGD63" si="12325">RGB63-RGD62</f>
        <v>0</v>
      </c>
      <c r="RGE63" s="957">
        <f t="shared" ref="RGE63" si="12326">RGC63-RGE62</f>
        <v>0</v>
      </c>
      <c r="RGF63" s="957">
        <f t="shared" ref="RGF63" si="12327">RGD63-RGF62</f>
        <v>0</v>
      </c>
      <c r="RGG63" s="957">
        <f t="shared" ref="RGG63" si="12328">RGE63-RGG62</f>
        <v>0</v>
      </c>
      <c r="RGH63" s="957">
        <f t="shared" ref="RGH63" si="12329">RGF63-RGH62</f>
        <v>0</v>
      </c>
      <c r="RGI63" s="957">
        <f t="shared" ref="RGI63" si="12330">RGG63-RGI62</f>
        <v>0</v>
      </c>
      <c r="RGJ63" s="957">
        <f t="shared" ref="RGJ63" si="12331">RGH63-RGJ62</f>
        <v>0</v>
      </c>
      <c r="RGK63" s="957">
        <f t="shared" ref="RGK63" si="12332">RGI63-RGK62</f>
        <v>0</v>
      </c>
      <c r="RGL63" s="957">
        <f t="shared" ref="RGL63" si="12333">RGJ63-RGL62</f>
        <v>0</v>
      </c>
      <c r="RGM63" s="957">
        <f t="shared" ref="RGM63" si="12334">RGK63-RGM62</f>
        <v>0</v>
      </c>
      <c r="RGN63" s="957">
        <f t="shared" ref="RGN63" si="12335">RGL63-RGN62</f>
        <v>0</v>
      </c>
      <c r="RGO63" s="957">
        <f t="shared" ref="RGO63" si="12336">RGM63-RGO62</f>
        <v>0</v>
      </c>
      <c r="RGP63" s="957">
        <f t="shared" ref="RGP63" si="12337">RGN63-RGP62</f>
        <v>0</v>
      </c>
      <c r="RGQ63" s="957">
        <f t="shared" ref="RGQ63" si="12338">RGO63-RGQ62</f>
        <v>0</v>
      </c>
      <c r="RGR63" s="957">
        <f t="shared" ref="RGR63" si="12339">RGP63-RGR62</f>
        <v>0</v>
      </c>
      <c r="RGS63" s="957">
        <f t="shared" ref="RGS63" si="12340">RGQ63-RGS62</f>
        <v>0</v>
      </c>
      <c r="RGT63" s="957">
        <f t="shared" ref="RGT63" si="12341">RGR63-RGT62</f>
        <v>0</v>
      </c>
      <c r="RGU63" s="957">
        <f t="shared" ref="RGU63" si="12342">RGS63-RGU62</f>
        <v>0</v>
      </c>
      <c r="RGV63" s="957">
        <f t="shared" ref="RGV63" si="12343">RGT63-RGV62</f>
        <v>0</v>
      </c>
      <c r="RGW63" s="957">
        <f t="shared" ref="RGW63" si="12344">RGU63-RGW62</f>
        <v>0</v>
      </c>
      <c r="RGX63" s="957">
        <f t="shared" ref="RGX63" si="12345">RGV63-RGX62</f>
        <v>0</v>
      </c>
      <c r="RGY63" s="957">
        <f t="shared" ref="RGY63" si="12346">RGW63-RGY62</f>
        <v>0</v>
      </c>
      <c r="RGZ63" s="957">
        <f t="shared" ref="RGZ63" si="12347">RGX63-RGZ62</f>
        <v>0</v>
      </c>
      <c r="RHA63" s="957">
        <f t="shared" ref="RHA63" si="12348">RGY63-RHA62</f>
        <v>0</v>
      </c>
      <c r="RHB63" s="957">
        <f t="shared" ref="RHB63" si="12349">RGZ63-RHB62</f>
        <v>0</v>
      </c>
      <c r="RHC63" s="957">
        <f t="shared" ref="RHC63" si="12350">RHA63-RHC62</f>
        <v>0</v>
      </c>
      <c r="RHD63" s="957">
        <f t="shared" ref="RHD63" si="12351">RHB63-RHD62</f>
        <v>0</v>
      </c>
      <c r="RHE63" s="957">
        <f t="shared" ref="RHE63" si="12352">RHC63-RHE62</f>
        <v>0</v>
      </c>
      <c r="RHF63" s="957">
        <f t="shared" ref="RHF63" si="12353">RHD63-RHF62</f>
        <v>0</v>
      </c>
      <c r="RHG63" s="957">
        <f t="shared" ref="RHG63" si="12354">RHE63-RHG62</f>
        <v>0</v>
      </c>
      <c r="RHH63" s="957">
        <f t="shared" ref="RHH63" si="12355">RHF63-RHH62</f>
        <v>0</v>
      </c>
      <c r="RHI63" s="957">
        <f t="shared" ref="RHI63" si="12356">RHG63-RHI62</f>
        <v>0</v>
      </c>
      <c r="RHJ63" s="957">
        <f t="shared" ref="RHJ63" si="12357">RHH63-RHJ62</f>
        <v>0</v>
      </c>
      <c r="RHK63" s="957">
        <f t="shared" ref="RHK63" si="12358">RHI63-RHK62</f>
        <v>0</v>
      </c>
      <c r="RHL63" s="957">
        <f t="shared" ref="RHL63" si="12359">RHJ63-RHL62</f>
        <v>0</v>
      </c>
      <c r="RHM63" s="957">
        <f t="shared" ref="RHM63" si="12360">RHK63-RHM62</f>
        <v>0</v>
      </c>
      <c r="RHN63" s="957">
        <f t="shared" ref="RHN63" si="12361">RHL63-RHN62</f>
        <v>0</v>
      </c>
      <c r="RHO63" s="957">
        <f t="shared" ref="RHO63" si="12362">RHM63-RHO62</f>
        <v>0</v>
      </c>
      <c r="RHP63" s="957">
        <f t="shared" ref="RHP63" si="12363">RHN63-RHP62</f>
        <v>0</v>
      </c>
      <c r="RHQ63" s="957">
        <f t="shared" ref="RHQ63" si="12364">RHO63-RHQ62</f>
        <v>0</v>
      </c>
      <c r="RHR63" s="957">
        <f t="shared" ref="RHR63" si="12365">RHP63-RHR62</f>
        <v>0</v>
      </c>
      <c r="RHS63" s="957">
        <f t="shared" ref="RHS63" si="12366">RHQ63-RHS62</f>
        <v>0</v>
      </c>
      <c r="RHT63" s="957">
        <f t="shared" ref="RHT63" si="12367">RHR63-RHT62</f>
        <v>0</v>
      </c>
      <c r="RHU63" s="957">
        <f t="shared" ref="RHU63" si="12368">RHS63-RHU62</f>
        <v>0</v>
      </c>
      <c r="RHV63" s="957">
        <f t="shared" ref="RHV63" si="12369">RHT63-RHV62</f>
        <v>0</v>
      </c>
      <c r="RHW63" s="957">
        <f t="shared" ref="RHW63" si="12370">RHU63-RHW62</f>
        <v>0</v>
      </c>
      <c r="RHX63" s="957">
        <f t="shared" ref="RHX63" si="12371">RHV63-RHX62</f>
        <v>0</v>
      </c>
      <c r="RHY63" s="957">
        <f t="shared" ref="RHY63" si="12372">RHW63-RHY62</f>
        <v>0</v>
      </c>
      <c r="RHZ63" s="957">
        <f t="shared" ref="RHZ63" si="12373">RHX63-RHZ62</f>
        <v>0</v>
      </c>
      <c r="RIA63" s="957">
        <f t="shared" ref="RIA63" si="12374">RHY63-RIA62</f>
        <v>0</v>
      </c>
      <c r="RIB63" s="957">
        <f t="shared" ref="RIB63" si="12375">RHZ63-RIB62</f>
        <v>0</v>
      </c>
      <c r="RIC63" s="957">
        <f t="shared" ref="RIC63" si="12376">RIA63-RIC62</f>
        <v>0</v>
      </c>
      <c r="RID63" s="957">
        <f t="shared" ref="RID63" si="12377">RIB63-RID62</f>
        <v>0</v>
      </c>
      <c r="RIE63" s="957">
        <f t="shared" ref="RIE63" si="12378">RIC63-RIE62</f>
        <v>0</v>
      </c>
      <c r="RIF63" s="957">
        <f t="shared" ref="RIF63" si="12379">RID63-RIF62</f>
        <v>0</v>
      </c>
      <c r="RIG63" s="957">
        <f t="shared" ref="RIG63" si="12380">RIE63-RIG62</f>
        <v>0</v>
      </c>
      <c r="RIH63" s="957">
        <f t="shared" ref="RIH63" si="12381">RIF63-RIH62</f>
        <v>0</v>
      </c>
      <c r="RII63" s="957">
        <f t="shared" ref="RII63" si="12382">RIG63-RII62</f>
        <v>0</v>
      </c>
      <c r="RIJ63" s="957">
        <f t="shared" ref="RIJ63" si="12383">RIH63-RIJ62</f>
        <v>0</v>
      </c>
      <c r="RIK63" s="957">
        <f t="shared" ref="RIK63" si="12384">RII63-RIK62</f>
        <v>0</v>
      </c>
      <c r="RIL63" s="957">
        <f t="shared" ref="RIL63" si="12385">RIJ63-RIL62</f>
        <v>0</v>
      </c>
      <c r="RIM63" s="957">
        <f t="shared" ref="RIM63" si="12386">RIK63-RIM62</f>
        <v>0</v>
      </c>
      <c r="RIN63" s="957">
        <f t="shared" ref="RIN63" si="12387">RIL63-RIN62</f>
        <v>0</v>
      </c>
      <c r="RIO63" s="957">
        <f t="shared" ref="RIO63" si="12388">RIM63-RIO62</f>
        <v>0</v>
      </c>
      <c r="RIP63" s="957">
        <f t="shared" ref="RIP63" si="12389">RIN63-RIP62</f>
        <v>0</v>
      </c>
      <c r="RIQ63" s="957">
        <f t="shared" ref="RIQ63" si="12390">RIO63-RIQ62</f>
        <v>0</v>
      </c>
      <c r="RIR63" s="957">
        <f t="shared" ref="RIR63" si="12391">RIP63-RIR62</f>
        <v>0</v>
      </c>
      <c r="RIS63" s="957">
        <f t="shared" ref="RIS63" si="12392">RIQ63-RIS62</f>
        <v>0</v>
      </c>
      <c r="RIT63" s="957">
        <f t="shared" ref="RIT63" si="12393">RIR63-RIT62</f>
        <v>0</v>
      </c>
      <c r="RIU63" s="957">
        <f t="shared" ref="RIU63" si="12394">RIS63-RIU62</f>
        <v>0</v>
      </c>
      <c r="RIV63" s="957">
        <f t="shared" ref="RIV63" si="12395">RIT63-RIV62</f>
        <v>0</v>
      </c>
      <c r="RIW63" s="957">
        <f t="shared" ref="RIW63" si="12396">RIU63-RIW62</f>
        <v>0</v>
      </c>
      <c r="RIX63" s="957">
        <f t="shared" ref="RIX63" si="12397">RIV63-RIX62</f>
        <v>0</v>
      </c>
      <c r="RIY63" s="957">
        <f t="shared" ref="RIY63" si="12398">RIW63-RIY62</f>
        <v>0</v>
      </c>
      <c r="RIZ63" s="957">
        <f t="shared" ref="RIZ63" si="12399">RIX63-RIZ62</f>
        <v>0</v>
      </c>
      <c r="RJA63" s="957">
        <f t="shared" ref="RJA63" si="12400">RIY63-RJA62</f>
        <v>0</v>
      </c>
      <c r="RJB63" s="957">
        <f t="shared" ref="RJB63" si="12401">RIZ63-RJB62</f>
        <v>0</v>
      </c>
      <c r="RJC63" s="957">
        <f t="shared" ref="RJC63" si="12402">RJA63-RJC62</f>
        <v>0</v>
      </c>
      <c r="RJD63" s="957">
        <f t="shared" ref="RJD63" si="12403">RJB63-RJD62</f>
        <v>0</v>
      </c>
      <c r="RJE63" s="957">
        <f t="shared" ref="RJE63" si="12404">RJC63-RJE62</f>
        <v>0</v>
      </c>
      <c r="RJF63" s="957">
        <f t="shared" ref="RJF63" si="12405">RJD63-RJF62</f>
        <v>0</v>
      </c>
      <c r="RJG63" s="957">
        <f t="shared" ref="RJG63" si="12406">RJE63-RJG62</f>
        <v>0</v>
      </c>
      <c r="RJH63" s="957">
        <f t="shared" ref="RJH63" si="12407">RJF63-RJH62</f>
        <v>0</v>
      </c>
      <c r="RJI63" s="957">
        <f t="shared" ref="RJI63" si="12408">RJG63-RJI62</f>
        <v>0</v>
      </c>
      <c r="RJJ63" s="957">
        <f t="shared" ref="RJJ63" si="12409">RJH63-RJJ62</f>
        <v>0</v>
      </c>
      <c r="RJK63" s="957">
        <f t="shared" ref="RJK63" si="12410">RJI63-RJK62</f>
        <v>0</v>
      </c>
      <c r="RJL63" s="957">
        <f t="shared" ref="RJL63" si="12411">RJJ63-RJL62</f>
        <v>0</v>
      </c>
      <c r="RJM63" s="957">
        <f t="shared" ref="RJM63" si="12412">RJK63-RJM62</f>
        <v>0</v>
      </c>
      <c r="RJN63" s="957">
        <f t="shared" ref="RJN63" si="12413">RJL63-RJN62</f>
        <v>0</v>
      </c>
      <c r="RJO63" s="957">
        <f t="shared" ref="RJO63" si="12414">RJM63-RJO62</f>
        <v>0</v>
      </c>
      <c r="RJP63" s="957">
        <f t="shared" ref="RJP63" si="12415">RJN63-RJP62</f>
        <v>0</v>
      </c>
      <c r="RJQ63" s="957">
        <f t="shared" ref="RJQ63" si="12416">RJO63-RJQ62</f>
        <v>0</v>
      </c>
      <c r="RJR63" s="957">
        <f t="shared" ref="RJR63" si="12417">RJP63-RJR62</f>
        <v>0</v>
      </c>
      <c r="RJS63" s="957">
        <f t="shared" ref="RJS63" si="12418">RJQ63-RJS62</f>
        <v>0</v>
      </c>
      <c r="RJT63" s="957">
        <f t="shared" ref="RJT63" si="12419">RJR63-RJT62</f>
        <v>0</v>
      </c>
      <c r="RJU63" s="957">
        <f t="shared" ref="RJU63" si="12420">RJS63-RJU62</f>
        <v>0</v>
      </c>
      <c r="RJV63" s="957">
        <f t="shared" ref="RJV63" si="12421">RJT63-RJV62</f>
        <v>0</v>
      </c>
      <c r="RJW63" s="957">
        <f t="shared" ref="RJW63" si="12422">RJU63-RJW62</f>
        <v>0</v>
      </c>
      <c r="RJX63" s="957">
        <f t="shared" ref="RJX63" si="12423">RJV63-RJX62</f>
        <v>0</v>
      </c>
      <c r="RJY63" s="957">
        <f t="shared" ref="RJY63" si="12424">RJW63-RJY62</f>
        <v>0</v>
      </c>
      <c r="RJZ63" s="957">
        <f t="shared" ref="RJZ63" si="12425">RJX63-RJZ62</f>
        <v>0</v>
      </c>
      <c r="RKA63" s="957">
        <f t="shared" ref="RKA63" si="12426">RJY63-RKA62</f>
        <v>0</v>
      </c>
      <c r="RKB63" s="957">
        <f t="shared" ref="RKB63" si="12427">RJZ63-RKB62</f>
        <v>0</v>
      </c>
      <c r="RKC63" s="957">
        <f t="shared" ref="RKC63" si="12428">RKA63-RKC62</f>
        <v>0</v>
      </c>
      <c r="RKD63" s="957">
        <f t="shared" ref="RKD63" si="12429">RKB63-RKD62</f>
        <v>0</v>
      </c>
      <c r="RKE63" s="957">
        <f t="shared" ref="RKE63" si="12430">RKC63-RKE62</f>
        <v>0</v>
      </c>
      <c r="RKF63" s="957">
        <f t="shared" ref="RKF63" si="12431">RKD63-RKF62</f>
        <v>0</v>
      </c>
      <c r="RKG63" s="957">
        <f t="shared" ref="RKG63" si="12432">RKE63-RKG62</f>
        <v>0</v>
      </c>
      <c r="RKH63" s="957">
        <f t="shared" ref="RKH63" si="12433">RKF63-RKH62</f>
        <v>0</v>
      </c>
      <c r="RKI63" s="957">
        <f t="shared" ref="RKI63" si="12434">RKG63-RKI62</f>
        <v>0</v>
      </c>
      <c r="RKJ63" s="957">
        <f t="shared" ref="RKJ63" si="12435">RKH63-RKJ62</f>
        <v>0</v>
      </c>
      <c r="RKK63" s="957">
        <f t="shared" ref="RKK63" si="12436">RKI63-RKK62</f>
        <v>0</v>
      </c>
      <c r="RKL63" s="957">
        <f t="shared" ref="RKL63" si="12437">RKJ63-RKL62</f>
        <v>0</v>
      </c>
      <c r="RKM63" s="957">
        <f t="shared" ref="RKM63" si="12438">RKK63-RKM62</f>
        <v>0</v>
      </c>
      <c r="RKN63" s="957">
        <f t="shared" ref="RKN63" si="12439">RKL63-RKN62</f>
        <v>0</v>
      </c>
      <c r="RKO63" s="957">
        <f t="shared" ref="RKO63" si="12440">RKM63-RKO62</f>
        <v>0</v>
      </c>
      <c r="RKP63" s="957">
        <f t="shared" ref="RKP63" si="12441">RKN63-RKP62</f>
        <v>0</v>
      </c>
      <c r="RKQ63" s="957">
        <f t="shared" ref="RKQ63" si="12442">RKO63-RKQ62</f>
        <v>0</v>
      </c>
      <c r="RKR63" s="957">
        <f t="shared" ref="RKR63" si="12443">RKP63-RKR62</f>
        <v>0</v>
      </c>
      <c r="RKS63" s="957">
        <f t="shared" ref="RKS63" si="12444">RKQ63-RKS62</f>
        <v>0</v>
      </c>
      <c r="RKT63" s="957">
        <f t="shared" ref="RKT63" si="12445">RKR63-RKT62</f>
        <v>0</v>
      </c>
      <c r="RKU63" s="957">
        <f t="shared" ref="RKU63" si="12446">RKS63-RKU62</f>
        <v>0</v>
      </c>
      <c r="RKV63" s="957">
        <f t="shared" ref="RKV63" si="12447">RKT63-RKV62</f>
        <v>0</v>
      </c>
      <c r="RKW63" s="957">
        <f t="shared" ref="RKW63" si="12448">RKU63-RKW62</f>
        <v>0</v>
      </c>
      <c r="RKX63" s="957">
        <f t="shared" ref="RKX63" si="12449">RKV63-RKX62</f>
        <v>0</v>
      </c>
      <c r="RKY63" s="957">
        <f t="shared" ref="RKY63" si="12450">RKW63-RKY62</f>
        <v>0</v>
      </c>
      <c r="RKZ63" s="957">
        <f t="shared" ref="RKZ63" si="12451">RKX63-RKZ62</f>
        <v>0</v>
      </c>
      <c r="RLA63" s="957">
        <f t="shared" ref="RLA63" si="12452">RKY63-RLA62</f>
        <v>0</v>
      </c>
      <c r="RLB63" s="957">
        <f t="shared" ref="RLB63" si="12453">RKZ63-RLB62</f>
        <v>0</v>
      </c>
      <c r="RLC63" s="957">
        <f t="shared" ref="RLC63" si="12454">RLA63-RLC62</f>
        <v>0</v>
      </c>
      <c r="RLD63" s="957">
        <f t="shared" ref="RLD63" si="12455">RLB63-RLD62</f>
        <v>0</v>
      </c>
      <c r="RLE63" s="957">
        <f t="shared" ref="RLE63" si="12456">RLC63-RLE62</f>
        <v>0</v>
      </c>
      <c r="RLF63" s="957">
        <f t="shared" ref="RLF63" si="12457">RLD63-RLF62</f>
        <v>0</v>
      </c>
      <c r="RLG63" s="957">
        <f t="shared" ref="RLG63" si="12458">RLE63-RLG62</f>
        <v>0</v>
      </c>
      <c r="RLH63" s="957">
        <f t="shared" ref="RLH63" si="12459">RLF63-RLH62</f>
        <v>0</v>
      </c>
      <c r="RLI63" s="957">
        <f t="shared" ref="RLI63" si="12460">RLG63-RLI62</f>
        <v>0</v>
      </c>
      <c r="RLJ63" s="957">
        <f t="shared" ref="RLJ63" si="12461">RLH63-RLJ62</f>
        <v>0</v>
      </c>
      <c r="RLK63" s="957">
        <f t="shared" ref="RLK63" si="12462">RLI63-RLK62</f>
        <v>0</v>
      </c>
      <c r="RLL63" s="957">
        <f t="shared" ref="RLL63" si="12463">RLJ63-RLL62</f>
        <v>0</v>
      </c>
      <c r="RLM63" s="957">
        <f t="shared" ref="RLM63" si="12464">RLK63-RLM62</f>
        <v>0</v>
      </c>
      <c r="RLN63" s="957">
        <f t="shared" ref="RLN63" si="12465">RLL63-RLN62</f>
        <v>0</v>
      </c>
      <c r="RLO63" s="957">
        <f t="shared" ref="RLO63" si="12466">RLM63-RLO62</f>
        <v>0</v>
      </c>
      <c r="RLP63" s="957">
        <f t="shared" ref="RLP63" si="12467">RLN63-RLP62</f>
        <v>0</v>
      </c>
      <c r="RLQ63" s="957">
        <f t="shared" ref="RLQ63" si="12468">RLO63-RLQ62</f>
        <v>0</v>
      </c>
      <c r="RLR63" s="957">
        <f t="shared" ref="RLR63" si="12469">RLP63-RLR62</f>
        <v>0</v>
      </c>
      <c r="RLS63" s="957">
        <f t="shared" ref="RLS63" si="12470">RLQ63-RLS62</f>
        <v>0</v>
      </c>
      <c r="RLT63" s="957">
        <f t="shared" ref="RLT63" si="12471">RLR63-RLT62</f>
        <v>0</v>
      </c>
      <c r="RLU63" s="957">
        <f t="shared" ref="RLU63" si="12472">RLS63-RLU62</f>
        <v>0</v>
      </c>
      <c r="RLV63" s="957">
        <f t="shared" ref="RLV63" si="12473">RLT63-RLV62</f>
        <v>0</v>
      </c>
      <c r="RLW63" s="957">
        <f t="shared" ref="RLW63" si="12474">RLU63-RLW62</f>
        <v>0</v>
      </c>
      <c r="RLX63" s="957">
        <f t="shared" ref="RLX63" si="12475">RLV63-RLX62</f>
        <v>0</v>
      </c>
      <c r="RLY63" s="957">
        <f t="shared" ref="RLY63" si="12476">RLW63-RLY62</f>
        <v>0</v>
      </c>
      <c r="RLZ63" s="957">
        <f t="shared" ref="RLZ63" si="12477">RLX63-RLZ62</f>
        <v>0</v>
      </c>
      <c r="RMA63" s="957">
        <f t="shared" ref="RMA63" si="12478">RLY63-RMA62</f>
        <v>0</v>
      </c>
      <c r="RMB63" s="957">
        <f t="shared" ref="RMB63" si="12479">RLZ63-RMB62</f>
        <v>0</v>
      </c>
      <c r="RMC63" s="957">
        <f t="shared" ref="RMC63" si="12480">RMA63-RMC62</f>
        <v>0</v>
      </c>
      <c r="RMD63" s="957">
        <f t="shared" ref="RMD63" si="12481">RMB63-RMD62</f>
        <v>0</v>
      </c>
      <c r="RME63" s="957">
        <f t="shared" ref="RME63" si="12482">RMC63-RME62</f>
        <v>0</v>
      </c>
      <c r="RMF63" s="957">
        <f t="shared" ref="RMF63" si="12483">RMD63-RMF62</f>
        <v>0</v>
      </c>
      <c r="RMG63" s="957">
        <f t="shared" ref="RMG63" si="12484">RME63-RMG62</f>
        <v>0</v>
      </c>
      <c r="RMH63" s="957">
        <f t="shared" ref="RMH63" si="12485">RMF63-RMH62</f>
        <v>0</v>
      </c>
      <c r="RMI63" s="957">
        <f t="shared" ref="RMI63" si="12486">RMG63-RMI62</f>
        <v>0</v>
      </c>
      <c r="RMJ63" s="957">
        <f t="shared" ref="RMJ63" si="12487">RMH63-RMJ62</f>
        <v>0</v>
      </c>
      <c r="RMK63" s="957">
        <f t="shared" ref="RMK63" si="12488">RMI63-RMK62</f>
        <v>0</v>
      </c>
      <c r="RML63" s="957">
        <f t="shared" ref="RML63" si="12489">RMJ63-RML62</f>
        <v>0</v>
      </c>
      <c r="RMM63" s="957">
        <f t="shared" ref="RMM63" si="12490">RMK63-RMM62</f>
        <v>0</v>
      </c>
      <c r="RMN63" s="957">
        <f t="shared" ref="RMN63" si="12491">RML63-RMN62</f>
        <v>0</v>
      </c>
      <c r="RMO63" s="957">
        <f t="shared" ref="RMO63" si="12492">RMM63-RMO62</f>
        <v>0</v>
      </c>
      <c r="RMP63" s="957">
        <f t="shared" ref="RMP63" si="12493">RMN63-RMP62</f>
        <v>0</v>
      </c>
      <c r="RMQ63" s="957">
        <f t="shared" ref="RMQ63" si="12494">RMO63-RMQ62</f>
        <v>0</v>
      </c>
      <c r="RMR63" s="957">
        <f t="shared" ref="RMR63" si="12495">RMP63-RMR62</f>
        <v>0</v>
      </c>
      <c r="RMS63" s="957">
        <f t="shared" ref="RMS63" si="12496">RMQ63-RMS62</f>
        <v>0</v>
      </c>
      <c r="RMT63" s="957">
        <f t="shared" ref="RMT63" si="12497">RMR63-RMT62</f>
        <v>0</v>
      </c>
      <c r="RMU63" s="957">
        <f t="shared" ref="RMU63" si="12498">RMS63-RMU62</f>
        <v>0</v>
      </c>
      <c r="RMV63" s="957">
        <f t="shared" ref="RMV63" si="12499">RMT63-RMV62</f>
        <v>0</v>
      </c>
      <c r="RMW63" s="957">
        <f t="shared" ref="RMW63" si="12500">RMU63-RMW62</f>
        <v>0</v>
      </c>
      <c r="RMX63" s="957">
        <f t="shared" ref="RMX63" si="12501">RMV63-RMX62</f>
        <v>0</v>
      </c>
      <c r="RMY63" s="957">
        <f t="shared" ref="RMY63" si="12502">RMW63-RMY62</f>
        <v>0</v>
      </c>
      <c r="RMZ63" s="957">
        <f t="shared" ref="RMZ63" si="12503">RMX63-RMZ62</f>
        <v>0</v>
      </c>
      <c r="RNA63" s="957">
        <f t="shared" ref="RNA63" si="12504">RMY63-RNA62</f>
        <v>0</v>
      </c>
      <c r="RNB63" s="957">
        <f t="shared" ref="RNB63" si="12505">RMZ63-RNB62</f>
        <v>0</v>
      </c>
      <c r="RNC63" s="957">
        <f t="shared" ref="RNC63" si="12506">RNA63-RNC62</f>
        <v>0</v>
      </c>
      <c r="RND63" s="957">
        <f t="shared" ref="RND63" si="12507">RNB63-RND62</f>
        <v>0</v>
      </c>
      <c r="RNE63" s="957">
        <f t="shared" ref="RNE63" si="12508">RNC63-RNE62</f>
        <v>0</v>
      </c>
      <c r="RNF63" s="957">
        <f t="shared" ref="RNF63" si="12509">RND63-RNF62</f>
        <v>0</v>
      </c>
      <c r="RNG63" s="957">
        <f t="shared" ref="RNG63" si="12510">RNE63-RNG62</f>
        <v>0</v>
      </c>
      <c r="RNH63" s="957">
        <f t="shared" ref="RNH63" si="12511">RNF63-RNH62</f>
        <v>0</v>
      </c>
      <c r="RNI63" s="957">
        <f t="shared" ref="RNI63" si="12512">RNG63-RNI62</f>
        <v>0</v>
      </c>
      <c r="RNJ63" s="957">
        <f t="shared" ref="RNJ63" si="12513">RNH63-RNJ62</f>
        <v>0</v>
      </c>
      <c r="RNK63" s="957">
        <f t="shared" ref="RNK63" si="12514">RNI63-RNK62</f>
        <v>0</v>
      </c>
      <c r="RNL63" s="957">
        <f t="shared" ref="RNL63" si="12515">RNJ63-RNL62</f>
        <v>0</v>
      </c>
      <c r="RNM63" s="957">
        <f t="shared" ref="RNM63" si="12516">RNK63-RNM62</f>
        <v>0</v>
      </c>
      <c r="RNN63" s="957">
        <f t="shared" ref="RNN63" si="12517">RNL63-RNN62</f>
        <v>0</v>
      </c>
      <c r="RNO63" s="957">
        <f t="shared" ref="RNO63" si="12518">RNM63-RNO62</f>
        <v>0</v>
      </c>
      <c r="RNP63" s="957">
        <f t="shared" ref="RNP63" si="12519">RNN63-RNP62</f>
        <v>0</v>
      </c>
      <c r="RNQ63" s="957">
        <f t="shared" ref="RNQ63" si="12520">RNO63-RNQ62</f>
        <v>0</v>
      </c>
      <c r="RNR63" s="957">
        <f t="shared" ref="RNR63" si="12521">RNP63-RNR62</f>
        <v>0</v>
      </c>
      <c r="RNS63" s="957">
        <f t="shared" ref="RNS63" si="12522">RNQ63-RNS62</f>
        <v>0</v>
      </c>
      <c r="RNT63" s="957">
        <f t="shared" ref="RNT63" si="12523">RNR63-RNT62</f>
        <v>0</v>
      </c>
      <c r="RNU63" s="957">
        <f t="shared" ref="RNU63" si="12524">RNS63-RNU62</f>
        <v>0</v>
      </c>
      <c r="RNV63" s="957">
        <f t="shared" ref="RNV63" si="12525">RNT63-RNV62</f>
        <v>0</v>
      </c>
      <c r="RNW63" s="957">
        <f t="shared" ref="RNW63" si="12526">RNU63-RNW62</f>
        <v>0</v>
      </c>
      <c r="RNX63" s="957">
        <f t="shared" ref="RNX63" si="12527">RNV63-RNX62</f>
        <v>0</v>
      </c>
      <c r="RNY63" s="957">
        <f t="shared" ref="RNY63" si="12528">RNW63-RNY62</f>
        <v>0</v>
      </c>
      <c r="RNZ63" s="957">
        <f t="shared" ref="RNZ63" si="12529">RNX63-RNZ62</f>
        <v>0</v>
      </c>
      <c r="ROA63" s="957">
        <f t="shared" ref="ROA63" si="12530">RNY63-ROA62</f>
        <v>0</v>
      </c>
      <c r="ROB63" s="957">
        <f t="shared" ref="ROB63" si="12531">RNZ63-ROB62</f>
        <v>0</v>
      </c>
      <c r="ROC63" s="957">
        <f t="shared" ref="ROC63" si="12532">ROA63-ROC62</f>
        <v>0</v>
      </c>
      <c r="ROD63" s="957">
        <f t="shared" ref="ROD63" si="12533">ROB63-ROD62</f>
        <v>0</v>
      </c>
      <c r="ROE63" s="957">
        <f t="shared" ref="ROE63" si="12534">ROC63-ROE62</f>
        <v>0</v>
      </c>
      <c r="ROF63" s="957">
        <f t="shared" ref="ROF63" si="12535">ROD63-ROF62</f>
        <v>0</v>
      </c>
      <c r="ROG63" s="957">
        <f t="shared" ref="ROG63" si="12536">ROE63-ROG62</f>
        <v>0</v>
      </c>
      <c r="ROH63" s="957">
        <f t="shared" ref="ROH63" si="12537">ROF63-ROH62</f>
        <v>0</v>
      </c>
      <c r="ROI63" s="957">
        <f t="shared" ref="ROI63" si="12538">ROG63-ROI62</f>
        <v>0</v>
      </c>
      <c r="ROJ63" s="957">
        <f t="shared" ref="ROJ63" si="12539">ROH63-ROJ62</f>
        <v>0</v>
      </c>
      <c r="ROK63" s="957">
        <f t="shared" ref="ROK63" si="12540">ROI63-ROK62</f>
        <v>0</v>
      </c>
      <c r="ROL63" s="957">
        <f t="shared" ref="ROL63" si="12541">ROJ63-ROL62</f>
        <v>0</v>
      </c>
      <c r="ROM63" s="957">
        <f t="shared" ref="ROM63" si="12542">ROK63-ROM62</f>
        <v>0</v>
      </c>
      <c r="RON63" s="957">
        <f t="shared" ref="RON63" si="12543">ROL63-RON62</f>
        <v>0</v>
      </c>
      <c r="ROO63" s="957">
        <f t="shared" ref="ROO63" si="12544">ROM63-ROO62</f>
        <v>0</v>
      </c>
      <c r="ROP63" s="957">
        <f t="shared" ref="ROP63" si="12545">RON63-ROP62</f>
        <v>0</v>
      </c>
      <c r="ROQ63" s="957">
        <f t="shared" ref="ROQ63" si="12546">ROO63-ROQ62</f>
        <v>0</v>
      </c>
      <c r="ROR63" s="957">
        <f t="shared" ref="ROR63" si="12547">ROP63-ROR62</f>
        <v>0</v>
      </c>
      <c r="ROS63" s="957">
        <f t="shared" ref="ROS63" si="12548">ROQ63-ROS62</f>
        <v>0</v>
      </c>
      <c r="ROT63" s="957">
        <f t="shared" ref="ROT63" si="12549">ROR63-ROT62</f>
        <v>0</v>
      </c>
      <c r="ROU63" s="957">
        <f t="shared" ref="ROU63" si="12550">ROS63-ROU62</f>
        <v>0</v>
      </c>
      <c r="ROV63" s="957">
        <f t="shared" ref="ROV63" si="12551">ROT63-ROV62</f>
        <v>0</v>
      </c>
      <c r="ROW63" s="957">
        <f t="shared" ref="ROW63" si="12552">ROU63-ROW62</f>
        <v>0</v>
      </c>
      <c r="ROX63" s="957">
        <f t="shared" ref="ROX63" si="12553">ROV63-ROX62</f>
        <v>0</v>
      </c>
      <c r="ROY63" s="957">
        <f t="shared" ref="ROY63" si="12554">ROW63-ROY62</f>
        <v>0</v>
      </c>
      <c r="ROZ63" s="957">
        <f t="shared" ref="ROZ63" si="12555">ROX63-ROZ62</f>
        <v>0</v>
      </c>
      <c r="RPA63" s="957">
        <f t="shared" ref="RPA63" si="12556">ROY63-RPA62</f>
        <v>0</v>
      </c>
      <c r="RPB63" s="957">
        <f t="shared" ref="RPB63" si="12557">ROZ63-RPB62</f>
        <v>0</v>
      </c>
      <c r="RPC63" s="957">
        <f t="shared" ref="RPC63" si="12558">RPA63-RPC62</f>
        <v>0</v>
      </c>
      <c r="RPD63" s="957">
        <f t="shared" ref="RPD63" si="12559">RPB63-RPD62</f>
        <v>0</v>
      </c>
      <c r="RPE63" s="957">
        <f t="shared" ref="RPE63" si="12560">RPC63-RPE62</f>
        <v>0</v>
      </c>
      <c r="RPF63" s="957">
        <f t="shared" ref="RPF63" si="12561">RPD63-RPF62</f>
        <v>0</v>
      </c>
      <c r="RPG63" s="957">
        <f t="shared" ref="RPG63" si="12562">RPE63-RPG62</f>
        <v>0</v>
      </c>
      <c r="RPH63" s="957">
        <f t="shared" ref="RPH63" si="12563">RPF63-RPH62</f>
        <v>0</v>
      </c>
      <c r="RPI63" s="957">
        <f t="shared" ref="RPI63" si="12564">RPG63-RPI62</f>
        <v>0</v>
      </c>
      <c r="RPJ63" s="957">
        <f t="shared" ref="RPJ63" si="12565">RPH63-RPJ62</f>
        <v>0</v>
      </c>
      <c r="RPK63" s="957">
        <f t="shared" ref="RPK63" si="12566">RPI63-RPK62</f>
        <v>0</v>
      </c>
      <c r="RPL63" s="957">
        <f t="shared" ref="RPL63" si="12567">RPJ63-RPL62</f>
        <v>0</v>
      </c>
      <c r="RPM63" s="957">
        <f t="shared" ref="RPM63" si="12568">RPK63-RPM62</f>
        <v>0</v>
      </c>
      <c r="RPN63" s="957">
        <f t="shared" ref="RPN63" si="12569">RPL63-RPN62</f>
        <v>0</v>
      </c>
      <c r="RPO63" s="957">
        <f t="shared" ref="RPO63" si="12570">RPM63-RPO62</f>
        <v>0</v>
      </c>
      <c r="RPP63" s="957">
        <f t="shared" ref="RPP63" si="12571">RPN63-RPP62</f>
        <v>0</v>
      </c>
      <c r="RPQ63" s="957">
        <f t="shared" ref="RPQ63" si="12572">RPO63-RPQ62</f>
        <v>0</v>
      </c>
      <c r="RPR63" s="957">
        <f t="shared" ref="RPR63" si="12573">RPP63-RPR62</f>
        <v>0</v>
      </c>
      <c r="RPS63" s="957">
        <f t="shared" ref="RPS63" si="12574">RPQ63-RPS62</f>
        <v>0</v>
      </c>
      <c r="RPT63" s="957">
        <f t="shared" ref="RPT63" si="12575">RPR63-RPT62</f>
        <v>0</v>
      </c>
      <c r="RPU63" s="957">
        <f t="shared" ref="RPU63" si="12576">RPS63-RPU62</f>
        <v>0</v>
      </c>
      <c r="RPV63" s="957">
        <f t="shared" ref="RPV63" si="12577">RPT63-RPV62</f>
        <v>0</v>
      </c>
      <c r="RPW63" s="957">
        <f t="shared" ref="RPW63" si="12578">RPU63-RPW62</f>
        <v>0</v>
      </c>
      <c r="RPX63" s="957">
        <f t="shared" ref="RPX63" si="12579">RPV63-RPX62</f>
        <v>0</v>
      </c>
      <c r="RPY63" s="957">
        <f t="shared" ref="RPY63" si="12580">RPW63-RPY62</f>
        <v>0</v>
      </c>
      <c r="RPZ63" s="957">
        <f t="shared" ref="RPZ63" si="12581">RPX63-RPZ62</f>
        <v>0</v>
      </c>
      <c r="RQA63" s="957">
        <f t="shared" ref="RQA63" si="12582">RPY63-RQA62</f>
        <v>0</v>
      </c>
      <c r="RQB63" s="957">
        <f t="shared" ref="RQB63" si="12583">RPZ63-RQB62</f>
        <v>0</v>
      </c>
      <c r="RQC63" s="957">
        <f t="shared" ref="RQC63" si="12584">RQA63-RQC62</f>
        <v>0</v>
      </c>
      <c r="RQD63" s="957">
        <f t="shared" ref="RQD63" si="12585">RQB63-RQD62</f>
        <v>0</v>
      </c>
      <c r="RQE63" s="957">
        <f t="shared" ref="RQE63" si="12586">RQC63-RQE62</f>
        <v>0</v>
      </c>
      <c r="RQF63" s="957">
        <f t="shared" ref="RQF63" si="12587">RQD63-RQF62</f>
        <v>0</v>
      </c>
      <c r="RQG63" s="957">
        <f t="shared" ref="RQG63" si="12588">RQE63-RQG62</f>
        <v>0</v>
      </c>
      <c r="RQH63" s="957">
        <f t="shared" ref="RQH63" si="12589">RQF63-RQH62</f>
        <v>0</v>
      </c>
      <c r="RQI63" s="957">
        <f t="shared" ref="RQI63" si="12590">RQG63-RQI62</f>
        <v>0</v>
      </c>
      <c r="RQJ63" s="957">
        <f t="shared" ref="RQJ63" si="12591">RQH63-RQJ62</f>
        <v>0</v>
      </c>
      <c r="RQK63" s="957">
        <f t="shared" ref="RQK63" si="12592">RQI63-RQK62</f>
        <v>0</v>
      </c>
      <c r="RQL63" s="957">
        <f t="shared" ref="RQL63" si="12593">RQJ63-RQL62</f>
        <v>0</v>
      </c>
      <c r="RQM63" s="957">
        <f t="shared" ref="RQM63" si="12594">RQK63-RQM62</f>
        <v>0</v>
      </c>
      <c r="RQN63" s="957">
        <f t="shared" ref="RQN63" si="12595">RQL63-RQN62</f>
        <v>0</v>
      </c>
      <c r="RQO63" s="957">
        <f t="shared" ref="RQO63" si="12596">RQM63-RQO62</f>
        <v>0</v>
      </c>
      <c r="RQP63" s="957">
        <f t="shared" ref="RQP63" si="12597">RQN63-RQP62</f>
        <v>0</v>
      </c>
      <c r="RQQ63" s="957">
        <f t="shared" ref="RQQ63" si="12598">RQO63-RQQ62</f>
        <v>0</v>
      </c>
      <c r="RQR63" s="957">
        <f t="shared" ref="RQR63" si="12599">RQP63-RQR62</f>
        <v>0</v>
      </c>
      <c r="RQS63" s="957">
        <f t="shared" ref="RQS63" si="12600">RQQ63-RQS62</f>
        <v>0</v>
      </c>
      <c r="RQT63" s="957">
        <f t="shared" ref="RQT63" si="12601">RQR63-RQT62</f>
        <v>0</v>
      </c>
      <c r="RQU63" s="957">
        <f t="shared" ref="RQU63" si="12602">RQS63-RQU62</f>
        <v>0</v>
      </c>
      <c r="RQV63" s="957">
        <f t="shared" ref="RQV63" si="12603">RQT63-RQV62</f>
        <v>0</v>
      </c>
      <c r="RQW63" s="957">
        <f t="shared" ref="RQW63" si="12604">RQU63-RQW62</f>
        <v>0</v>
      </c>
      <c r="RQX63" s="957">
        <f t="shared" ref="RQX63" si="12605">RQV63-RQX62</f>
        <v>0</v>
      </c>
      <c r="RQY63" s="957">
        <f t="shared" ref="RQY63" si="12606">RQW63-RQY62</f>
        <v>0</v>
      </c>
      <c r="RQZ63" s="957">
        <f t="shared" ref="RQZ63" si="12607">RQX63-RQZ62</f>
        <v>0</v>
      </c>
      <c r="RRA63" s="957">
        <f t="shared" ref="RRA63" si="12608">RQY63-RRA62</f>
        <v>0</v>
      </c>
      <c r="RRB63" s="957">
        <f t="shared" ref="RRB63" si="12609">RQZ63-RRB62</f>
        <v>0</v>
      </c>
      <c r="RRC63" s="957">
        <f t="shared" ref="RRC63" si="12610">RRA63-RRC62</f>
        <v>0</v>
      </c>
      <c r="RRD63" s="957">
        <f t="shared" ref="RRD63" si="12611">RRB63-RRD62</f>
        <v>0</v>
      </c>
      <c r="RRE63" s="957">
        <f t="shared" ref="RRE63" si="12612">RRC63-RRE62</f>
        <v>0</v>
      </c>
      <c r="RRF63" s="957">
        <f t="shared" ref="RRF63" si="12613">RRD63-RRF62</f>
        <v>0</v>
      </c>
      <c r="RRG63" s="957">
        <f t="shared" ref="RRG63" si="12614">RRE63-RRG62</f>
        <v>0</v>
      </c>
      <c r="RRH63" s="957">
        <f t="shared" ref="RRH63" si="12615">RRF63-RRH62</f>
        <v>0</v>
      </c>
      <c r="RRI63" s="957">
        <f t="shared" ref="RRI63" si="12616">RRG63-RRI62</f>
        <v>0</v>
      </c>
      <c r="RRJ63" s="957">
        <f t="shared" ref="RRJ63" si="12617">RRH63-RRJ62</f>
        <v>0</v>
      </c>
      <c r="RRK63" s="957">
        <f t="shared" ref="RRK63" si="12618">RRI63-RRK62</f>
        <v>0</v>
      </c>
      <c r="RRL63" s="957">
        <f t="shared" ref="RRL63" si="12619">RRJ63-RRL62</f>
        <v>0</v>
      </c>
      <c r="RRM63" s="957">
        <f t="shared" ref="RRM63" si="12620">RRK63-RRM62</f>
        <v>0</v>
      </c>
      <c r="RRN63" s="957">
        <f t="shared" ref="RRN63" si="12621">RRL63-RRN62</f>
        <v>0</v>
      </c>
      <c r="RRO63" s="957">
        <f t="shared" ref="RRO63" si="12622">RRM63-RRO62</f>
        <v>0</v>
      </c>
      <c r="RRP63" s="957">
        <f t="shared" ref="RRP63" si="12623">RRN63-RRP62</f>
        <v>0</v>
      </c>
      <c r="RRQ63" s="957">
        <f t="shared" ref="RRQ63" si="12624">RRO63-RRQ62</f>
        <v>0</v>
      </c>
      <c r="RRR63" s="957">
        <f t="shared" ref="RRR63" si="12625">RRP63-RRR62</f>
        <v>0</v>
      </c>
      <c r="RRS63" s="957">
        <f t="shared" ref="RRS63" si="12626">RRQ63-RRS62</f>
        <v>0</v>
      </c>
      <c r="RRT63" s="957">
        <f t="shared" ref="RRT63" si="12627">RRR63-RRT62</f>
        <v>0</v>
      </c>
      <c r="RRU63" s="957">
        <f t="shared" ref="RRU63" si="12628">RRS63-RRU62</f>
        <v>0</v>
      </c>
      <c r="RRV63" s="957">
        <f t="shared" ref="RRV63" si="12629">RRT63-RRV62</f>
        <v>0</v>
      </c>
      <c r="RRW63" s="957">
        <f t="shared" ref="RRW63" si="12630">RRU63-RRW62</f>
        <v>0</v>
      </c>
      <c r="RRX63" s="957">
        <f t="shared" ref="RRX63" si="12631">RRV63-RRX62</f>
        <v>0</v>
      </c>
      <c r="RRY63" s="957">
        <f t="shared" ref="RRY63" si="12632">RRW63-RRY62</f>
        <v>0</v>
      </c>
      <c r="RRZ63" s="957">
        <f t="shared" ref="RRZ63" si="12633">RRX63-RRZ62</f>
        <v>0</v>
      </c>
      <c r="RSA63" s="957">
        <f t="shared" ref="RSA63" si="12634">RRY63-RSA62</f>
        <v>0</v>
      </c>
      <c r="RSB63" s="957">
        <f t="shared" ref="RSB63" si="12635">RRZ63-RSB62</f>
        <v>0</v>
      </c>
      <c r="RSC63" s="957">
        <f t="shared" ref="RSC63" si="12636">RSA63-RSC62</f>
        <v>0</v>
      </c>
      <c r="RSD63" s="957">
        <f t="shared" ref="RSD63" si="12637">RSB63-RSD62</f>
        <v>0</v>
      </c>
      <c r="RSE63" s="957">
        <f t="shared" ref="RSE63" si="12638">RSC63-RSE62</f>
        <v>0</v>
      </c>
      <c r="RSF63" s="957">
        <f t="shared" ref="RSF63" si="12639">RSD63-RSF62</f>
        <v>0</v>
      </c>
      <c r="RSG63" s="957">
        <f t="shared" ref="RSG63" si="12640">RSE63-RSG62</f>
        <v>0</v>
      </c>
      <c r="RSH63" s="957">
        <f t="shared" ref="RSH63" si="12641">RSF63-RSH62</f>
        <v>0</v>
      </c>
      <c r="RSI63" s="957">
        <f t="shared" ref="RSI63" si="12642">RSG63-RSI62</f>
        <v>0</v>
      </c>
      <c r="RSJ63" s="957">
        <f t="shared" ref="RSJ63" si="12643">RSH63-RSJ62</f>
        <v>0</v>
      </c>
      <c r="RSK63" s="957">
        <f t="shared" ref="RSK63" si="12644">RSI63-RSK62</f>
        <v>0</v>
      </c>
      <c r="RSL63" s="957">
        <f t="shared" ref="RSL63" si="12645">RSJ63-RSL62</f>
        <v>0</v>
      </c>
      <c r="RSM63" s="957">
        <f t="shared" ref="RSM63" si="12646">RSK63-RSM62</f>
        <v>0</v>
      </c>
      <c r="RSN63" s="957">
        <f t="shared" ref="RSN63" si="12647">RSL63-RSN62</f>
        <v>0</v>
      </c>
      <c r="RSO63" s="957">
        <f t="shared" ref="RSO63" si="12648">RSM63-RSO62</f>
        <v>0</v>
      </c>
      <c r="RSP63" s="957">
        <f t="shared" ref="RSP63" si="12649">RSN63-RSP62</f>
        <v>0</v>
      </c>
      <c r="RSQ63" s="957">
        <f t="shared" ref="RSQ63" si="12650">RSO63-RSQ62</f>
        <v>0</v>
      </c>
      <c r="RSR63" s="957">
        <f t="shared" ref="RSR63" si="12651">RSP63-RSR62</f>
        <v>0</v>
      </c>
      <c r="RSS63" s="957">
        <f t="shared" ref="RSS63" si="12652">RSQ63-RSS62</f>
        <v>0</v>
      </c>
      <c r="RST63" s="957">
        <f t="shared" ref="RST63" si="12653">RSR63-RST62</f>
        <v>0</v>
      </c>
      <c r="RSU63" s="957">
        <f t="shared" ref="RSU63" si="12654">RSS63-RSU62</f>
        <v>0</v>
      </c>
      <c r="RSV63" s="957">
        <f t="shared" ref="RSV63" si="12655">RST63-RSV62</f>
        <v>0</v>
      </c>
      <c r="RSW63" s="957">
        <f t="shared" ref="RSW63" si="12656">RSU63-RSW62</f>
        <v>0</v>
      </c>
      <c r="RSX63" s="957">
        <f t="shared" ref="RSX63" si="12657">RSV63-RSX62</f>
        <v>0</v>
      </c>
      <c r="RSY63" s="957">
        <f t="shared" ref="RSY63" si="12658">RSW63-RSY62</f>
        <v>0</v>
      </c>
      <c r="RSZ63" s="957">
        <f t="shared" ref="RSZ63" si="12659">RSX63-RSZ62</f>
        <v>0</v>
      </c>
      <c r="RTA63" s="957">
        <f t="shared" ref="RTA63" si="12660">RSY63-RTA62</f>
        <v>0</v>
      </c>
      <c r="RTB63" s="957">
        <f t="shared" ref="RTB63" si="12661">RSZ63-RTB62</f>
        <v>0</v>
      </c>
      <c r="RTC63" s="957">
        <f t="shared" ref="RTC63" si="12662">RTA63-RTC62</f>
        <v>0</v>
      </c>
      <c r="RTD63" s="957">
        <f t="shared" ref="RTD63" si="12663">RTB63-RTD62</f>
        <v>0</v>
      </c>
      <c r="RTE63" s="957">
        <f t="shared" ref="RTE63" si="12664">RTC63-RTE62</f>
        <v>0</v>
      </c>
      <c r="RTF63" s="957">
        <f t="shared" ref="RTF63" si="12665">RTD63-RTF62</f>
        <v>0</v>
      </c>
      <c r="RTG63" s="957">
        <f t="shared" ref="RTG63" si="12666">RTE63-RTG62</f>
        <v>0</v>
      </c>
      <c r="RTH63" s="957">
        <f t="shared" ref="RTH63" si="12667">RTF63-RTH62</f>
        <v>0</v>
      </c>
      <c r="RTI63" s="957">
        <f t="shared" ref="RTI63" si="12668">RTG63-RTI62</f>
        <v>0</v>
      </c>
      <c r="RTJ63" s="957">
        <f t="shared" ref="RTJ63" si="12669">RTH63-RTJ62</f>
        <v>0</v>
      </c>
      <c r="RTK63" s="957">
        <f t="shared" ref="RTK63" si="12670">RTI63-RTK62</f>
        <v>0</v>
      </c>
      <c r="RTL63" s="957">
        <f t="shared" ref="RTL63" si="12671">RTJ63-RTL62</f>
        <v>0</v>
      </c>
      <c r="RTM63" s="957">
        <f t="shared" ref="RTM63" si="12672">RTK63-RTM62</f>
        <v>0</v>
      </c>
      <c r="RTN63" s="957">
        <f t="shared" ref="RTN63" si="12673">RTL63-RTN62</f>
        <v>0</v>
      </c>
      <c r="RTO63" s="957">
        <f t="shared" ref="RTO63" si="12674">RTM63-RTO62</f>
        <v>0</v>
      </c>
      <c r="RTP63" s="957">
        <f t="shared" ref="RTP63" si="12675">RTN63-RTP62</f>
        <v>0</v>
      </c>
      <c r="RTQ63" s="957">
        <f t="shared" ref="RTQ63" si="12676">RTO63-RTQ62</f>
        <v>0</v>
      </c>
      <c r="RTR63" s="957">
        <f t="shared" ref="RTR63" si="12677">RTP63-RTR62</f>
        <v>0</v>
      </c>
      <c r="RTS63" s="957">
        <f t="shared" ref="RTS63" si="12678">RTQ63-RTS62</f>
        <v>0</v>
      </c>
      <c r="RTT63" s="957">
        <f t="shared" ref="RTT63" si="12679">RTR63-RTT62</f>
        <v>0</v>
      </c>
      <c r="RTU63" s="957">
        <f t="shared" ref="RTU63" si="12680">RTS63-RTU62</f>
        <v>0</v>
      </c>
      <c r="RTV63" s="957">
        <f t="shared" ref="RTV63" si="12681">RTT63-RTV62</f>
        <v>0</v>
      </c>
      <c r="RTW63" s="957">
        <f t="shared" ref="RTW63" si="12682">RTU63-RTW62</f>
        <v>0</v>
      </c>
      <c r="RTX63" s="957">
        <f t="shared" ref="RTX63" si="12683">RTV63-RTX62</f>
        <v>0</v>
      </c>
      <c r="RTY63" s="957">
        <f t="shared" ref="RTY63" si="12684">RTW63-RTY62</f>
        <v>0</v>
      </c>
      <c r="RTZ63" s="957">
        <f t="shared" ref="RTZ63" si="12685">RTX63-RTZ62</f>
        <v>0</v>
      </c>
      <c r="RUA63" s="957">
        <f t="shared" ref="RUA63" si="12686">RTY63-RUA62</f>
        <v>0</v>
      </c>
      <c r="RUB63" s="957">
        <f t="shared" ref="RUB63" si="12687">RTZ63-RUB62</f>
        <v>0</v>
      </c>
      <c r="RUC63" s="957">
        <f t="shared" ref="RUC63" si="12688">RUA63-RUC62</f>
        <v>0</v>
      </c>
      <c r="RUD63" s="957">
        <f t="shared" ref="RUD63" si="12689">RUB63-RUD62</f>
        <v>0</v>
      </c>
      <c r="RUE63" s="957">
        <f t="shared" ref="RUE63" si="12690">RUC63-RUE62</f>
        <v>0</v>
      </c>
      <c r="RUF63" s="957">
        <f t="shared" ref="RUF63" si="12691">RUD63-RUF62</f>
        <v>0</v>
      </c>
      <c r="RUG63" s="957">
        <f t="shared" ref="RUG63" si="12692">RUE63-RUG62</f>
        <v>0</v>
      </c>
      <c r="RUH63" s="957">
        <f t="shared" ref="RUH63" si="12693">RUF63-RUH62</f>
        <v>0</v>
      </c>
      <c r="RUI63" s="957">
        <f t="shared" ref="RUI63" si="12694">RUG63-RUI62</f>
        <v>0</v>
      </c>
      <c r="RUJ63" s="957">
        <f t="shared" ref="RUJ63" si="12695">RUH63-RUJ62</f>
        <v>0</v>
      </c>
      <c r="RUK63" s="957">
        <f t="shared" ref="RUK63" si="12696">RUI63-RUK62</f>
        <v>0</v>
      </c>
      <c r="RUL63" s="957">
        <f t="shared" ref="RUL63" si="12697">RUJ63-RUL62</f>
        <v>0</v>
      </c>
      <c r="RUM63" s="957">
        <f t="shared" ref="RUM63" si="12698">RUK63-RUM62</f>
        <v>0</v>
      </c>
      <c r="RUN63" s="957">
        <f t="shared" ref="RUN63" si="12699">RUL63-RUN62</f>
        <v>0</v>
      </c>
      <c r="RUO63" s="957">
        <f t="shared" ref="RUO63" si="12700">RUM63-RUO62</f>
        <v>0</v>
      </c>
      <c r="RUP63" s="957">
        <f t="shared" ref="RUP63" si="12701">RUN63-RUP62</f>
        <v>0</v>
      </c>
      <c r="RUQ63" s="957">
        <f t="shared" ref="RUQ63" si="12702">RUO63-RUQ62</f>
        <v>0</v>
      </c>
      <c r="RUR63" s="957">
        <f t="shared" ref="RUR63" si="12703">RUP63-RUR62</f>
        <v>0</v>
      </c>
      <c r="RUS63" s="957">
        <f t="shared" ref="RUS63" si="12704">RUQ63-RUS62</f>
        <v>0</v>
      </c>
      <c r="RUT63" s="957">
        <f t="shared" ref="RUT63" si="12705">RUR63-RUT62</f>
        <v>0</v>
      </c>
      <c r="RUU63" s="957">
        <f t="shared" ref="RUU63" si="12706">RUS63-RUU62</f>
        <v>0</v>
      </c>
      <c r="RUV63" s="957">
        <f t="shared" ref="RUV63" si="12707">RUT63-RUV62</f>
        <v>0</v>
      </c>
      <c r="RUW63" s="957">
        <f t="shared" ref="RUW63" si="12708">RUU63-RUW62</f>
        <v>0</v>
      </c>
      <c r="RUX63" s="957">
        <f t="shared" ref="RUX63" si="12709">RUV63-RUX62</f>
        <v>0</v>
      </c>
      <c r="RUY63" s="957">
        <f t="shared" ref="RUY63" si="12710">RUW63-RUY62</f>
        <v>0</v>
      </c>
      <c r="RUZ63" s="957">
        <f t="shared" ref="RUZ63" si="12711">RUX63-RUZ62</f>
        <v>0</v>
      </c>
      <c r="RVA63" s="957">
        <f t="shared" ref="RVA63" si="12712">RUY63-RVA62</f>
        <v>0</v>
      </c>
      <c r="RVB63" s="957">
        <f t="shared" ref="RVB63" si="12713">RUZ63-RVB62</f>
        <v>0</v>
      </c>
      <c r="RVC63" s="957">
        <f t="shared" ref="RVC63" si="12714">RVA63-RVC62</f>
        <v>0</v>
      </c>
      <c r="RVD63" s="957">
        <f t="shared" ref="RVD63" si="12715">RVB63-RVD62</f>
        <v>0</v>
      </c>
      <c r="RVE63" s="957">
        <f t="shared" ref="RVE63" si="12716">RVC63-RVE62</f>
        <v>0</v>
      </c>
      <c r="RVF63" s="957">
        <f t="shared" ref="RVF63" si="12717">RVD63-RVF62</f>
        <v>0</v>
      </c>
      <c r="RVG63" s="957">
        <f t="shared" ref="RVG63" si="12718">RVE63-RVG62</f>
        <v>0</v>
      </c>
      <c r="RVH63" s="957">
        <f t="shared" ref="RVH63" si="12719">RVF63-RVH62</f>
        <v>0</v>
      </c>
      <c r="RVI63" s="957">
        <f t="shared" ref="RVI63" si="12720">RVG63-RVI62</f>
        <v>0</v>
      </c>
      <c r="RVJ63" s="957">
        <f t="shared" ref="RVJ63" si="12721">RVH63-RVJ62</f>
        <v>0</v>
      </c>
      <c r="RVK63" s="957">
        <f t="shared" ref="RVK63" si="12722">RVI63-RVK62</f>
        <v>0</v>
      </c>
      <c r="RVL63" s="957">
        <f t="shared" ref="RVL63" si="12723">RVJ63-RVL62</f>
        <v>0</v>
      </c>
      <c r="RVM63" s="957">
        <f t="shared" ref="RVM63" si="12724">RVK63-RVM62</f>
        <v>0</v>
      </c>
      <c r="RVN63" s="957">
        <f t="shared" ref="RVN63" si="12725">RVL63-RVN62</f>
        <v>0</v>
      </c>
      <c r="RVO63" s="957">
        <f t="shared" ref="RVO63" si="12726">RVM63-RVO62</f>
        <v>0</v>
      </c>
      <c r="RVP63" s="957">
        <f t="shared" ref="RVP63" si="12727">RVN63-RVP62</f>
        <v>0</v>
      </c>
      <c r="RVQ63" s="957">
        <f t="shared" ref="RVQ63" si="12728">RVO63-RVQ62</f>
        <v>0</v>
      </c>
      <c r="RVR63" s="957">
        <f t="shared" ref="RVR63" si="12729">RVP63-RVR62</f>
        <v>0</v>
      </c>
      <c r="RVS63" s="957">
        <f t="shared" ref="RVS63" si="12730">RVQ63-RVS62</f>
        <v>0</v>
      </c>
      <c r="RVT63" s="957">
        <f t="shared" ref="RVT63" si="12731">RVR63-RVT62</f>
        <v>0</v>
      </c>
      <c r="RVU63" s="957">
        <f t="shared" ref="RVU63" si="12732">RVS63-RVU62</f>
        <v>0</v>
      </c>
      <c r="RVV63" s="957">
        <f t="shared" ref="RVV63" si="12733">RVT63-RVV62</f>
        <v>0</v>
      </c>
      <c r="RVW63" s="957">
        <f t="shared" ref="RVW63" si="12734">RVU63-RVW62</f>
        <v>0</v>
      </c>
      <c r="RVX63" s="957">
        <f t="shared" ref="RVX63" si="12735">RVV63-RVX62</f>
        <v>0</v>
      </c>
      <c r="RVY63" s="957">
        <f t="shared" ref="RVY63" si="12736">RVW63-RVY62</f>
        <v>0</v>
      </c>
      <c r="RVZ63" s="957">
        <f t="shared" ref="RVZ63" si="12737">RVX63-RVZ62</f>
        <v>0</v>
      </c>
      <c r="RWA63" s="957">
        <f t="shared" ref="RWA63" si="12738">RVY63-RWA62</f>
        <v>0</v>
      </c>
      <c r="RWB63" s="957">
        <f t="shared" ref="RWB63" si="12739">RVZ63-RWB62</f>
        <v>0</v>
      </c>
      <c r="RWC63" s="957">
        <f t="shared" ref="RWC63" si="12740">RWA63-RWC62</f>
        <v>0</v>
      </c>
      <c r="RWD63" s="957">
        <f t="shared" ref="RWD63" si="12741">RWB63-RWD62</f>
        <v>0</v>
      </c>
      <c r="RWE63" s="957">
        <f t="shared" ref="RWE63" si="12742">RWC63-RWE62</f>
        <v>0</v>
      </c>
      <c r="RWF63" s="957">
        <f t="shared" ref="RWF63" si="12743">RWD63-RWF62</f>
        <v>0</v>
      </c>
      <c r="RWG63" s="957">
        <f t="shared" ref="RWG63" si="12744">RWE63-RWG62</f>
        <v>0</v>
      </c>
      <c r="RWH63" s="957">
        <f t="shared" ref="RWH63" si="12745">RWF63-RWH62</f>
        <v>0</v>
      </c>
      <c r="RWI63" s="957">
        <f t="shared" ref="RWI63" si="12746">RWG63-RWI62</f>
        <v>0</v>
      </c>
      <c r="RWJ63" s="957">
        <f t="shared" ref="RWJ63" si="12747">RWH63-RWJ62</f>
        <v>0</v>
      </c>
      <c r="RWK63" s="957">
        <f t="shared" ref="RWK63" si="12748">RWI63-RWK62</f>
        <v>0</v>
      </c>
      <c r="RWL63" s="957">
        <f t="shared" ref="RWL63" si="12749">RWJ63-RWL62</f>
        <v>0</v>
      </c>
      <c r="RWM63" s="957">
        <f t="shared" ref="RWM63" si="12750">RWK63-RWM62</f>
        <v>0</v>
      </c>
      <c r="RWN63" s="957">
        <f t="shared" ref="RWN63" si="12751">RWL63-RWN62</f>
        <v>0</v>
      </c>
      <c r="RWO63" s="957">
        <f t="shared" ref="RWO63" si="12752">RWM63-RWO62</f>
        <v>0</v>
      </c>
      <c r="RWP63" s="957">
        <f t="shared" ref="RWP63" si="12753">RWN63-RWP62</f>
        <v>0</v>
      </c>
      <c r="RWQ63" s="957">
        <f t="shared" ref="RWQ63" si="12754">RWO63-RWQ62</f>
        <v>0</v>
      </c>
      <c r="RWR63" s="957">
        <f t="shared" ref="RWR63" si="12755">RWP63-RWR62</f>
        <v>0</v>
      </c>
      <c r="RWS63" s="957">
        <f t="shared" ref="RWS63" si="12756">RWQ63-RWS62</f>
        <v>0</v>
      </c>
      <c r="RWT63" s="957">
        <f t="shared" ref="RWT63" si="12757">RWR63-RWT62</f>
        <v>0</v>
      </c>
      <c r="RWU63" s="957">
        <f t="shared" ref="RWU63" si="12758">RWS63-RWU62</f>
        <v>0</v>
      </c>
      <c r="RWV63" s="957">
        <f t="shared" ref="RWV63" si="12759">RWT63-RWV62</f>
        <v>0</v>
      </c>
      <c r="RWW63" s="957">
        <f t="shared" ref="RWW63" si="12760">RWU63-RWW62</f>
        <v>0</v>
      </c>
      <c r="RWX63" s="957">
        <f t="shared" ref="RWX63" si="12761">RWV63-RWX62</f>
        <v>0</v>
      </c>
      <c r="RWY63" s="957">
        <f t="shared" ref="RWY63" si="12762">RWW63-RWY62</f>
        <v>0</v>
      </c>
      <c r="RWZ63" s="957">
        <f t="shared" ref="RWZ63" si="12763">RWX63-RWZ62</f>
        <v>0</v>
      </c>
      <c r="RXA63" s="957">
        <f t="shared" ref="RXA63" si="12764">RWY63-RXA62</f>
        <v>0</v>
      </c>
      <c r="RXB63" s="957">
        <f t="shared" ref="RXB63" si="12765">RWZ63-RXB62</f>
        <v>0</v>
      </c>
      <c r="RXC63" s="957">
        <f t="shared" ref="RXC63" si="12766">RXA63-RXC62</f>
        <v>0</v>
      </c>
      <c r="RXD63" s="957">
        <f t="shared" ref="RXD63" si="12767">RXB63-RXD62</f>
        <v>0</v>
      </c>
      <c r="RXE63" s="957">
        <f t="shared" ref="RXE63" si="12768">RXC63-RXE62</f>
        <v>0</v>
      </c>
      <c r="RXF63" s="957">
        <f t="shared" ref="RXF63" si="12769">RXD63-RXF62</f>
        <v>0</v>
      </c>
      <c r="RXG63" s="957">
        <f t="shared" ref="RXG63" si="12770">RXE63-RXG62</f>
        <v>0</v>
      </c>
      <c r="RXH63" s="957">
        <f t="shared" ref="RXH63" si="12771">RXF63-RXH62</f>
        <v>0</v>
      </c>
      <c r="RXI63" s="957">
        <f t="shared" ref="RXI63" si="12772">RXG63-RXI62</f>
        <v>0</v>
      </c>
      <c r="RXJ63" s="957">
        <f t="shared" ref="RXJ63" si="12773">RXH63-RXJ62</f>
        <v>0</v>
      </c>
      <c r="RXK63" s="957">
        <f t="shared" ref="RXK63" si="12774">RXI63-RXK62</f>
        <v>0</v>
      </c>
      <c r="RXL63" s="957">
        <f t="shared" ref="RXL63" si="12775">RXJ63-RXL62</f>
        <v>0</v>
      </c>
      <c r="RXM63" s="957">
        <f t="shared" ref="RXM63" si="12776">RXK63-RXM62</f>
        <v>0</v>
      </c>
      <c r="RXN63" s="957">
        <f t="shared" ref="RXN63" si="12777">RXL63-RXN62</f>
        <v>0</v>
      </c>
      <c r="RXO63" s="957">
        <f t="shared" ref="RXO63" si="12778">RXM63-RXO62</f>
        <v>0</v>
      </c>
      <c r="RXP63" s="957">
        <f t="shared" ref="RXP63" si="12779">RXN63-RXP62</f>
        <v>0</v>
      </c>
      <c r="RXQ63" s="957">
        <f t="shared" ref="RXQ63" si="12780">RXO63-RXQ62</f>
        <v>0</v>
      </c>
      <c r="RXR63" s="957">
        <f t="shared" ref="RXR63" si="12781">RXP63-RXR62</f>
        <v>0</v>
      </c>
      <c r="RXS63" s="957">
        <f t="shared" ref="RXS63" si="12782">RXQ63-RXS62</f>
        <v>0</v>
      </c>
      <c r="RXT63" s="957">
        <f t="shared" ref="RXT63" si="12783">RXR63-RXT62</f>
        <v>0</v>
      </c>
      <c r="RXU63" s="957">
        <f t="shared" ref="RXU63" si="12784">RXS63-RXU62</f>
        <v>0</v>
      </c>
      <c r="RXV63" s="957">
        <f t="shared" ref="RXV63" si="12785">RXT63-RXV62</f>
        <v>0</v>
      </c>
      <c r="RXW63" s="957">
        <f t="shared" ref="RXW63" si="12786">RXU63-RXW62</f>
        <v>0</v>
      </c>
      <c r="RXX63" s="957">
        <f t="shared" ref="RXX63" si="12787">RXV63-RXX62</f>
        <v>0</v>
      </c>
      <c r="RXY63" s="957">
        <f t="shared" ref="RXY63" si="12788">RXW63-RXY62</f>
        <v>0</v>
      </c>
      <c r="RXZ63" s="957">
        <f t="shared" ref="RXZ63" si="12789">RXX63-RXZ62</f>
        <v>0</v>
      </c>
      <c r="RYA63" s="957">
        <f t="shared" ref="RYA63" si="12790">RXY63-RYA62</f>
        <v>0</v>
      </c>
      <c r="RYB63" s="957">
        <f t="shared" ref="RYB63" si="12791">RXZ63-RYB62</f>
        <v>0</v>
      </c>
      <c r="RYC63" s="957">
        <f t="shared" ref="RYC63" si="12792">RYA63-RYC62</f>
        <v>0</v>
      </c>
      <c r="RYD63" s="957">
        <f t="shared" ref="RYD63" si="12793">RYB63-RYD62</f>
        <v>0</v>
      </c>
      <c r="RYE63" s="957">
        <f t="shared" ref="RYE63" si="12794">RYC63-RYE62</f>
        <v>0</v>
      </c>
      <c r="RYF63" s="957">
        <f t="shared" ref="RYF63" si="12795">RYD63-RYF62</f>
        <v>0</v>
      </c>
      <c r="RYG63" s="957">
        <f t="shared" ref="RYG63" si="12796">RYE63-RYG62</f>
        <v>0</v>
      </c>
      <c r="RYH63" s="957">
        <f t="shared" ref="RYH63" si="12797">RYF63-RYH62</f>
        <v>0</v>
      </c>
      <c r="RYI63" s="957">
        <f t="shared" ref="RYI63" si="12798">RYG63-RYI62</f>
        <v>0</v>
      </c>
      <c r="RYJ63" s="957">
        <f t="shared" ref="RYJ63" si="12799">RYH63-RYJ62</f>
        <v>0</v>
      </c>
      <c r="RYK63" s="957">
        <f t="shared" ref="RYK63" si="12800">RYI63-RYK62</f>
        <v>0</v>
      </c>
      <c r="RYL63" s="957">
        <f t="shared" ref="RYL63" si="12801">RYJ63-RYL62</f>
        <v>0</v>
      </c>
      <c r="RYM63" s="957">
        <f t="shared" ref="RYM63" si="12802">RYK63-RYM62</f>
        <v>0</v>
      </c>
      <c r="RYN63" s="957">
        <f t="shared" ref="RYN63" si="12803">RYL63-RYN62</f>
        <v>0</v>
      </c>
      <c r="RYO63" s="957">
        <f t="shared" ref="RYO63" si="12804">RYM63-RYO62</f>
        <v>0</v>
      </c>
      <c r="RYP63" s="957">
        <f t="shared" ref="RYP63" si="12805">RYN63-RYP62</f>
        <v>0</v>
      </c>
      <c r="RYQ63" s="957">
        <f t="shared" ref="RYQ63" si="12806">RYO63-RYQ62</f>
        <v>0</v>
      </c>
      <c r="RYR63" s="957">
        <f t="shared" ref="RYR63" si="12807">RYP63-RYR62</f>
        <v>0</v>
      </c>
      <c r="RYS63" s="957">
        <f t="shared" ref="RYS63" si="12808">RYQ63-RYS62</f>
        <v>0</v>
      </c>
      <c r="RYT63" s="957">
        <f t="shared" ref="RYT63" si="12809">RYR63-RYT62</f>
        <v>0</v>
      </c>
      <c r="RYU63" s="957">
        <f t="shared" ref="RYU63" si="12810">RYS63-RYU62</f>
        <v>0</v>
      </c>
      <c r="RYV63" s="957">
        <f t="shared" ref="RYV63" si="12811">RYT63-RYV62</f>
        <v>0</v>
      </c>
      <c r="RYW63" s="957">
        <f t="shared" ref="RYW63" si="12812">RYU63-RYW62</f>
        <v>0</v>
      </c>
      <c r="RYX63" s="957">
        <f t="shared" ref="RYX63" si="12813">RYV63-RYX62</f>
        <v>0</v>
      </c>
      <c r="RYY63" s="957">
        <f t="shared" ref="RYY63" si="12814">RYW63-RYY62</f>
        <v>0</v>
      </c>
      <c r="RYZ63" s="957">
        <f t="shared" ref="RYZ63" si="12815">RYX63-RYZ62</f>
        <v>0</v>
      </c>
      <c r="RZA63" s="957">
        <f t="shared" ref="RZA63" si="12816">RYY63-RZA62</f>
        <v>0</v>
      </c>
      <c r="RZB63" s="957">
        <f t="shared" ref="RZB63" si="12817">RYZ63-RZB62</f>
        <v>0</v>
      </c>
      <c r="RZC63" s="957">
        <f t="shared" ref="RZC63" si="12818">RZA63-RZC62</f>
        <v>0</v>
      </c>
      <c r="RZD63" s="957">
        <f t="shared" ref="RZD63" si="12819">RZB63-RZD62</f>
        <v>0</v>
      </c>
      <c r="RZE63" s="957">
        <f t="shared" ref="RZE63" si="12820">RZC63-RZE62</f>
        <v>0</v>
      </c>
      <c r="RZF63" s="957">
        <f t="shared" ref="RZF63" si="12821">RZD63-RZF62</f>
        <v>0</v>
      </c>
      <c r="RZG63" s="957">
        <f t="shared" ref="RZG63" si="12822">RZE63-RZG62</f>
        <v>0</v>
      </c>
      <c r="RZH63" s="957">
        <f t="shared" ref="RZH63" si="12823">RZF63-RZH62</f>
        <v>0</v>
      </c>
      <c r="RZI63" s="957">
        <f t="shared" ref="RZI63" si="12824">RZG63-RZI62</f>
        <v>0</v>
      </c>
      <c r="RZJ63" s="957">
        <f t="shared" ref="RZJ63" si="12825">RZH63-RZJ62</f>
        <v>0</v>
      </c>
      <c r="RZK63" s="957">
        <f t="shared" ref="RZK63" si="12826">RZI63-RZK62</f>
        <v>0</v>
      </c>
      <c r="RZL63" s="957">
        <f t="shared" ref="RZL63" si="12827">RZJ63-RZL62</f>
        <v>0</v>
      </c>
      <c r="RZM63" s="957">
        <f t="shared" ref="RZM63" si="12828">RZK63-RZM62</f>
        <v>0</v>
      </c>
      <c r="RZN63" s="957">
        <f t="shared" ref="RZN63" si="12829">RZL63-RZN62</f>
        <v>0</v>
      </c>
      <c r="RZO63" s="957">
        <f t="shared" ref="RZO63" si="12830">RZM63-RZO62</f>
        <v>0</v>
      </c>
      <c r="RZP63" s="957">
        <f t="shared" ref="RZP63" si="12831">RZN63-RZP62</f>
        <v>0</v>
      </c>
      <c r="RZQ63" s="957">
        <f t="shared" ref="RZQ63" si="12832">RZO63-RZQ62</f>
        <v>0</v>
      </c>
      <c r="RZR63" s="957">
        <f t="shared" ref="RZR63" si="12833">RZP63-RZR62</f>
        <v>0</v>
      </c>
      <c r="RZS63" s="957">
        <f t="shared" ref="RZS63" si="12834">RZQ63-RZS62</f>
        <v>0</v>
      </c>
      <c r="RZT63" s="957">
        <f t="shared" ref="RZT63" si="12835">RZR63-RZT62</f>
        <v>0</v>
      </c>
      <c r="RZU63" s="957">
        <f t="shared" ref="RZU63" si="12836">RZS63-RZU62</f>
        <v>0</v>
      </c>
      <c r="RZV63" s="957">
        <f t="shared" ref="RZV63" si="12837">RZT63-RZV62</f>
        <v>0</v>
      </c>
      <c r="RZW63" s="957">
        <f t="shared" ref="RZW63" si="12838">RZU63-RZW62</f>
        <v>0</v>
      </c>
      <c r="RZX63" s="957">
        <f t="shared" ref="RZX63" si="12839">RZV63-RZX62</f>
        <v>0</v>
      </c>
      <c r="RZY63" s="957">
        <f t="shared" ref="RZY63" si="12840">RZW63-RZY62</f>
        <v>0</v>
      </c>
      <c r="RZZ63" s="957">
        <f t="shared" ref="RZZ63" si="12841">RZX63-RZZ62</f>
        <v>0</v>
      </c>
      <c r="SAA63" s="957">
        <f t="shared" ref="SAA63" si="12842">RZY63-SAA62</f>
        <v>0</v>
      </c>
      <c r="SAB63" s="957">
        <f t="shared" ref="SAB63" si="12843">RZZ63-SAB62</f>
        <v>0</v>
      </c>
      <c r="SAC63" s="957">
        <f t="shared" ref="SAC63" si="12844">SAA63-SAC62</f>
        <v>0</v>
      </c>
      <c r="SAD63" s="957">
        <f t="shared" ref="SAD63" si="12845">SAB63-SAD62</f>
        <v>0</v>
      </c>
      <c r="SAE63" s="957">
        <f t="shared" ref="SAE63" si="12846">SAC63-SAE62</f>
        <v>0</v>
      </c>
      <c r="SAF63" s="957">
        <f t="shared" ref="SAF63" si="12847">SAD63-SAF62</f>
        <v>0</v>
      </c>
      <c r="SAG63" s="957">
        <f t="shared" ref="SAG63" si="12848">SAE63-SAG62</f>
        <v>0</v>
      </c>
      <c r="SAH63" s="957">
        <f t="shared" ref="SAH63" si="12849">SAF63-SAH62</f>
        <v>0</v>
      </c>
      <c r="SAI63" s="957">
        <f t="shared" ref="SAI63" si="12850">SAG63-SAI62</f>
        <v>0</v>
      </c>
      <c r="SAJ63" s="957">
        <f t="shared" ref="SAJ63" si="12851">SAH63-SAJ62</f>
        <v>0</v>
      </c>
      <c r="SAK63" s="957">
        <f t="shared" ref="SAK63" si="12852">SAI63-SAK62</f>
        <v>0</v>
      </c>
      <c r="SAL63" s="957">
        <f t="shared" ref="SAL63" si="12853">SAJ63-SAL62</f>
        <v>0</v>
      </c>
      <c r="SAM63" s="957">
        <f t="shared" ref="SAM63" si="12854">SAK63-SAM62</f>
        <v>0</v>
      </c>
      <c r="SAN63" s="957">
        <f t="shared" ref="SAN63" si="12855">SAL63-SAN62</f>
        <v>0</v>
      </c>
      <c r="SAO63" s="957">
        <f t="shared" ref="SAO63" si="12856">SAM63-SAO62</f>
        <v>0</v>
      </c>
      <c r="SAP63" s="957">
        <f t="shared" ref="SAP63" si="12857">SAN63-SAP62</f>
        <v>0</v>
      </c>
      <c r="SAQ63" s="957">
        <f t="shared" ref="SAQ63" si="12858">SAO63-SAQ62</f>
        <v>0</v>
      </c>
      <c r="SAR63" s="957">
        <f t="shared" ref="SAR63" si="12859">SAP63-SAR62</f>
        <v>0</v>
      </c>
      <c r="SAS63" s="957">
        <f t="shared" ref="SAS63" si="12860">SAQ63-SAS62</f>
        <v>0</v>
      </c>
      <c r="SAT63" s="957">
        <f t="shared" ref="SAT63" si="12861">SAR63-SAT62</f>
        <v>0</v>
      </c>
      <c r="SAU63" s="957">
        <f t="shared" ref="SAU63" si="12862">SAS63-SAU62</f>
        <v>0</v>
      </c>
      <c r="SAV63" s="957">
        <f t="shared" ref="SAV63" si="12863">SAT63-SAV62</f>
        <v>0</v>
      </c>
      <c r="SAW63" s="957">
        <f t="shared" ref="SAW63" si="12864">SAU63-SAW62</f>
        <v>0</v>
      </c>
      <c r="SAX63" s="957">
        <f t="shared" ref="SAX63" si="12865">SAV63-SAX62</f>
        <v>0</v>
      </c>
      <c r="SAY63" s="957">
        <f t="shared" ref="SAY63" si="12866">SAW63-SAY62</f>
        <v>0</v>
      </c>
      <c r="SAZ63" s="957">
        <f t="shared" ref="SAZ63" si="12867">SAX63-SAZ62</f>
        <v>0</v>
      </c>
      <c r="SBA63" s="957">
        <f t="shared" ref="SBA63" si="12868">SAY63-SBA62</f>
        <v>0</v>
      </c>
      <c r="SBB63" s="957">
        <f t="shared" ref="SBB63" si="12869">SAZ63-SBB62</f>
        <v>0</v>
      </c>
      <c r="SBC63" s="957">
        <f t="shared" ref="SBC63" si="12870">SBA63-SBC62</f>
        <v>0</v>
      </c>
      <c r="SBD63" s="957">
        <f t="shared" ref="SBD63" si="12871">SBB63-SBD62</f>
        <v>0</v>
      </c>
      <c r="SBE63" s="957">
        <f t="shared" ref="SBE63" si="12872">SBC63-SBE62</f>
        <v>0</v>
      </c>
      <c r="SBF63" s="957">
        <f t="shared" ref="SBF63" si="12873">SBD63-SBF62</f>
        <v>0</v>
      </c>
      <c r="SBG63" s="957">
        <f t="shared" ref="SBG63" si="12874">SBE63-SBG62</f>
        <v>0</v>
      </c>
      <c r="SBH63" s="957">
        <f t="shared" ref="SBH63" si="12875">SBF63-SBH62</f>
        <v>0</v>
      </c>
      <c r="SBI63" s="957">
        <f t="shared" ref="SBI63" si="12876">SBG63-SBI62</f>
        <v>0</v>
      </c>
      <c r="SBJ63" s="957">
        <f t="shared" ref="SBJ63" si="12877">SBH63-SBJ62</f>
        <v>0</v>
      </c>
      <c r="SBK63" s="957">
        <f t="shared" ref="SBK63" si="12878">SBI63-SBK62</f>
        <v>0</v>
      </c>
      <c r="SBL63" s="957">
        <f t="shared" ref="SBL63" si="12879">SBJ63-SBL62</f>
        <v>0</v>
      </c>
      <c r="SBM63" s="957">
        <f t="shared" ref="SBM63" si="12880">SBK63-SBM62</f>
        <v>0</v>
      </c>
      <c r="SBN63" s="957">
        <f t="shared" ref="SBN63" si="12881">SBL63-SBN62</f>
        <v>0</v>
      </c>
      <c r="SBO63" s="957">
        <f t="shared" ref="SBO63" si="12882">SBM63-SBO62</f>
        <v>0</v>
      </c>
      <c r="SBP63" s="957">
        <f t="shared" ref="SBP63" si="12883">SBN63-SBP62</f>
        <v>0</v>
      </c>
      <c r="SBQ63" s="957">
        <f t="shared" ref="SBQ63" si="12884">SBO63-SBQ62</f>
        <v>0</v>
      </c>
      <c r="SBR63" s="957">
        <f t="shared" ref="SBR63" si="12885">SBP63-SBR62</f>
        <v>0</v>
      </c>
      <c r="SBS63" s="957">
        <f t="shared" ref="SBS63" si="12886">SBQ63-SBS62</f>
        <v>0</v>
      </c>
      <c r="SBT63" s="957">
        <f t="shared" ref="SBT63" si="12887">SBR63-SBT62</f>
        <v>0</v>
      </c>
      <c r="SBU63" s="957">
        <f t="shared" ref="SBU63" si="12888">SBS63-SBU62</f>
        <v>0</v>
      </c>
      <c r="SBV63" s="957">
        <f t="shared" ref="SBV63" si="12889">SBT63-SBV62</f>
        <v>0</v>
      </c>
      <c r="SBW63" s="957">
        <f t="shared" ref="SBW63" si="12890">SBU63-SBW62</f>
        <v>0</v>
      </c>
      <c r="SBX63" s="957">
        <f t="shared" ref="SBX63" si="12891">SBV63-SBX62</f>
        <v>0</v>
      </c>
      <c r="SBY63" s="957">
        <f t="shared" ref="SBY63" si="12892">SBW63-SBY62</f>
        <v>0</v>
      </c>
      <c r="SBZ63" s="957">
        <f t="shared" ref="SBZ63" si="12893">SBX63-SBZ62</f>
        <v>0</v>
      </c>
      <c r="SCA63" s="957">
        <f t="shared" ref="SCA63" si="12894">SBY63-SCA62</f>
        <v>0</v>
      </c>
      <c r="SCB63" s="957">
        <f t="shared" ref="SCB63" si="12895">SBZ63-SCB62</f>
        <v>0</v>
      </c>
      <c r="SCC63" s="957">
        <f t="shared" ref="SCC63" si="12896">SCA63-SCC62</f>
        <v>0</v>
      </c>
      <c r="SCD63" s="957">
        <f t="shared" ref="SCD63" si="12897">SCB63-SCD62</f>
        <v>0</v>
      </c>
      <c r="SCE63" s="957">
        <f t="shared" ref="SCE63" si="12898">SCC63-SCE62</f>
        <v>0</v>
      </c>
      <c r="SCF63" s="957">
        <f t="shared" ref="SCF63" si="12899">SCD63-SCF62</f>
        <v>0</v>
      </c>
      <c r="SCG63" s="957">
        <f t="shared" ref="SCG63" si="12900">SCE63-SCG62</f>
        <v>0</v>
      </c>
      <c r="SCH63" s="957">
        <f t="shared" ref="SCH63" si="12901">SCF63-SCH62</f>
        <v>0</v>
      </c>
      <c r="SCI63" s="957">
        <f t="shared" ref="SCI63" si="12902">SCG63-SCI62</f>
        <v>0</v>
      </c>
      <c r="SCJ63" s="957">
        <f t="shared" ref="SCJ63" si="12903">SCH63-SCJ62</f>
        <v>0</v>
      </c>
      <c r="SCK63" s="957">
        <f t="shared" ref="SCK63" si="12904">SCI63-SCK62</f>
        <v>0</v>
      </c>
      <c r="SCL63" s="957">
        <f t="shared" ref="SCL63" si="12905">SCJ63-SCL62</f>
        <v>0</v>
      </c>
      <c r="SCM63" s="957">
        <f t="shared" ref="SCM63" si="12906">SCK63-SCM62</f>
        <v>0</v>
      </c>
      <c r="SCN63" s="957">
        <f t="shared" ref="SCN63" si="12907">SCL63-SCN62</f>
        <v>0</v>
      </c>
      <c r="SCO63" s="957">
        <f t="shared" ref="SCO63" si="12908">SCM63-SCO62</f>
        <v>0</v>
      </c>
      <c r="SCP63" s="957">
        <f t="shared" ref="SCP63" si="12909">SCN63-SCP62</f>
        <v>0</v>
      </c>
      <c r="SCQ63" s="957">
        <f t="shared" ref="SCQ63" si="12910">SCO63-SCQ62</f>
        <v>0</v>
      </c>
      <c r="SCR63" s="957">
        <f t="shared" ref="SCR63" si="12911">SCP63-SCR62</f>
        <v>0</v>
      </c>
      <c r="SCS63" s="957">
        <f t="shared" ref="SCS63" si="12912">SCQ63-SCS62</f>
        <v>0</v>
      </c>
      <c r="SCT63" s="957">
        <f t="shared" ref="SCT63" si="12913">SCR63-SCT62</f>
        <v>0</v>
      </c>
      <c r="SCU63" s="957">
        <f t="shared" ref="SCU63" si="12914">SCS63-SCU62</f>
        <v>0</v>
      </c>
      <c r="SCV63" s="957">
        <f t="shared" ref="SCV63" si="12915">SCT63-SCV62</f>
        <v>0</v>
      </c>
      <c r="SCW63" s="957">
        <f t="shared" ref="SCW63" si="12916">SCU63-SCW62</f>
        <v>0</v>
      </c>
      <c r="SCX63" s="957">
        <f t="shared" ref="SCX63" si="12917">SCV63-SCX62</f>
        <v>0</v>
      </c>
      <c r="SCY63" s="957">
        <f t="shared" ref="SCY63" si="12918">SCW63-SCY62</f>
        <v>0</v>
      </c>
      <c r="SCZ63" s="957">
        <f t="shared" ref="SCZ63" si="12919">SCX63-SCZ62</f>
        <v>0</v>
      </c>
      <c r="SDA63" s="957">
        <f t="shared" ref="SDA63" si="12920">SCY63-SDA62</f>
        <v>0</v>
      </c>
      <c r="SDB63" s="957">
        <f t="shared" ref="SDB63" si="12921">SCZ63-SDB62</f>
        <v>0</v>
      </c>
      <c r="SDC63" s="957">
        <f t="shared" ref="SDC63" si="12922">SDA63-SDC62</f>
        <v>0</v>
      </c>
      <c r="SDD63" s="957">
        <f t="shared" ref="SDD63" si="12923">SDB63-SDD62</f>
        <v>0</v>
      </c>
      <c r="SDE63" s="957">
        <f t="shared" ref="SDE63" si="12924">SDC63-SDE62</f>
        <v>0</v>
      </c>
      <c r="SDF63" s="957">
        <f t="shared" ref="SDF63" si="12925">SDD63-SDF62</f>
        <v>0</v>
      </c>
      <c r="SDG63" s="957">
        <f t="shared" ref="SDG63" si="12926">SDE63-SDG62</f>
        <v>0</v>
      </c>
      <c r="SDH63" s="957">
        <f t="shared" ref="SDH63" si="12927">SDF63-SDH62</f>
        <v>0</v>
      </c>
      <c r="SDI63" s="957">
        <f t="shared" ref="SDI63" si="12928">SDG63-SDI62</f>
        <v>0</v>
      </c>
      <c r="SDJ63" s="957">
        <f t="shared" ref="SDJ63" si="12929">SDH63-SDJ62</f>
        <v>0</v>
      </c>
      <c r="SDK63" s="957">
        <f t="shared" ref="SDK63" si="12930">SDI63-SDK62</f>
        <v>0</v>
      </c>
      <c r="SDL63" s="957">
        <f t="shared" ref="SDL63" si="12931">SDJ63-SDL62</f>
        <v>0</v>
      </c>
      <c r="SDM63" s="957">
        <f t="shared" ref="SDM63" si="12932">SDK63-SDM62</f>
        <v>0</v>
      </c>
      <c r="SDN63" s="957">
        <f t="shared" ref="SDN63" si="12933">SDL63-SDN62</f>
        <v>0</v>
      </c>
      <c r="SDO63" s="957">
        <f t="shared" ref="SDO63" si="12934">SDM63-SDO62</f>
        <v>0</v>
      </c>
      <c r="SDP63" s="957">
        <f t="shared" ref="SDP63" si="12935">SDN63-SDP62</f>
        <v>0</v>
      </c>
      <c r="SDQ63" s="957">
        <f t="shared" ref="SDQ63" si="12936">SDO63-SDQ62</f>
        <v>0</v>
      </c>
      <c r="SDR63" s="957">
        <f t="shared" ref="SDR63" si="12937">SDP63-SDR62</f>
        <v>0</v>
      </c>
      <c r="SDS63" s="957">
        <f t="shared" ref="SDS63" si="12938">SDQ63-SDS62</f>
        <v>0</v>
      </c>
      <c r="SDT63" s="957">
        <f t="shared" ref="SDT63" si="12939">SDR63-SDT62</f>
        <v>0</v>
      </c>
      <c r="SDU63" s="957">
        <f t="shared" ref="SDU63" si="12940">SDS63-SDU62</f>
        <v>0</v>
      </c>
      <c r="SDV63" s="957">
        <f t="shared" ref="SDV63" si="12941">SDT63-SDV62</f>
        <v>0</v>
      </c>
      <c r="SDW63" s="957">
        <f t="shared" ref="SDW63" si="12942">SDU63-SDW62</f>
        <v>0</v>
      </c>
      <c r="SDX63" s="957">
        <f t="shared" ref="SDX63" si="12943">SDV63-SDX62</f>
        <v>0</v>
      </c>
      <c r="SDY63" s="957">
        <f t="shared" ref="SDY63" si="12944">SDW63-SDY62</f>
        <v>0</v>
      </c>
      <c r="SDZ63" s="957">
        <f t="shared" ref="SDZ63" si="12945">SDX63-SDZ62</f>
        <v>0</v>
      </c>
      <c r="SEA63" s="957">
        <f t="shared" ref="SEA63" si="12946">SDY63-SEA62</f>
        <v>0</v>
      </c>
      <c r="SEB63" s="957">
        <f t="shared" ref="SEB63" si="12947">SDZ63-SEB62</f>
        <v>0</v>
      </c>
      <c r="SEC63" s="957">
        <f t="shared" ref="SEC63" si="12948">SEA63-SEC62</f>
        <v>0</v>
      </c>
      <c r="SED63" s="957">
        <f t="shared" ref="SED63" si="12949">SEB63-SED62</f>
        <v>0</v>
      </c>
      <c r="SEE63" s="957">
        <f t="shared" ref="SEE63" si="12950">SEC63-SEE62</f>
        <v>0</v>
      </c>
      <c r="SEF63" s="957">
        <f t="shared" ref="SEF63" si="12951">SED63-SEF62</f>
        <v>0</v>
      </c>
      <c r="SEG63" s="957">
        <f t="shared" ref="SEG63" si="12952">SEE63-SEG62</f>
        <v>0</v>
      </c>
      <c r="SEH63" s="957">
        <f t="shared" ref="SEH63" si="12953">SEF63-SEH62</f>
        <v>0</v>
      </c>
      <c r="SEI63" s="957">
        <f t="shared" ref="SEI63" si="12954">SEG63-SEI62</f>
        <v>0</v>
      </c>
      <c r="SEJ63" s="957">
        <f t="shared" ref="SEJ63" si="12955">SEH63-SEJ62</f>
        <v>0</v>
      </c>
      <c r="SEK63" s="957">
        <f t="shared" ref="SEK63" si="12956">SEI63-SEK62</f>
        <v>0</v>
      </c>
      <c r="SEL63" s="957">
        <f t="shared" ref="SEL63" si="12957">SEJ63-SEL62</f>
        <v>0</v>
      </c>
      <c r="SEM63" s="957">
        <f t="shared" ref="SEM63" si="12958">SEK63-SEM62</f>
        <v>0</v>
      </c>
      <c r="SEN63" s="957">
        <f t="shared" ref="SEN63" si="12959">SEL63-SEN62</f>
        <v>0</v>
      </c>
      <c r="SEO63" s="957">
        <f t="shared" ref="SEO63" si="12960">SEM63-SEO62</f>
        <v>0</v>
      </c>
      <c r="SEP63" s="957">
        <f t="shared" ref="SEP63" si="12961">SEN63-SEP62</f>
        <v>0</v>
      </c>
      <c r="SEQ63" s="957">
        <f t="shared" ref="SEQ63" si="12962">SEO63-SEQ62</f>
        <v>0</v>
      </c>
      <c r="SER63" s="957">
        <f t="shared" ref="SER63" si="12963">SEP63-SER62</f>
        <v>0</v>
      </c>
      <c r="SES63" s="957">
        <f t="shared" ref="SES63" si="12964">SEQ63-SES62</f>
        <v>0</v>
      </c>
      <c r="SET63" s="957">
        <f t="shared" ref="SET63" si="12965">SER63-SET62</f>
        <v>0</v>
      </c>
      <c r="SEU63" s="957">
        <f t="shared" ref="SEU63" si="12966">SES63-SEU62</f>
        <v>0</v>
      </c>
      <c r="SEV63" s="957">
        <f t="shared" ref="SEV63" si="12967">SET63-SEV62</f>
        <v>0</v>
      </c>
      <c r="SEW63" s="957">
        <f t="shared" ref="SEW63" si="12968">SEU63-SEW62</f>
        <v>0</v>
      </c>
      <c r="SEX63" s="957">
        <f t="shared" ref="SEX63" si="12969">SEV63-SEX62</f>
        <v>0</v>
      </c>
      <c r="SEY63" s="957">
        <f t="shared" ref="SEY63" si="12970">SEW63-SEY62</f>
        <v>0</v>
      </c>
      <c r="SEZ63" s="957">
        <f t="shared" ref="SEZ63" si="12971">SEX63-SEZ62</f>
        <v>0</v>
      </c>
      <c r="SFA63" s="957">
        <f t="shared" ref="SFA63" si="12972">SEY63-SFA62</f>
        <v>0</v>
      </c>
      <c r="SFB63" s="957">
        <f t="shared" ref="SFB63" si="12973">SEZ63-SFB62</f>
        <v>0</v>
      </c>
      <c r="SFC63" s="957">
        <f t="shared" ref="SFC63" si="12974">SFA63-SFC62</f>
        <v>0</v>
      </c>
      <c r="SFD63" s="957">
        <f t="shared" ref="SFD63" si="12975">SFB63-SFD62</f>
        <v>0</v>
      </c>
      <c r="SFE63" s="957">
        <f t="shared" ref="SFE63" si="12976">SFC63-SFE62</f>
        <v>0</v>
      </c>
      <c r="SFF63" s="957">
        <f t="shared" ref="SFF63" si="12977">SFD63-SFF62</f>
        <v>0</v>
      </c>
      <c r="SFG63" s="957">
        <f t="shared" ref="SFG63" si="12978">SFE63-SFG62</f>
        <v>0</v>
      </c>
      <c r="SFH63" s="957">
        <f t="shared" ref="SFH63" si="12979">SFF63-SFH62</f>
        <v>0</v>
      </c>
      <c r="SFI63" s="957">
        <f t="shared" ref="SFI63" si="12980">SFG63-SFI62</f>
        <v>0</v>
      </c>
      <c r="SFJ63" s="957">
        <f t="shared" ref="SFJ63" si="12981">SFH63-SFJ62</f>
        <v>0</v>
      </c>
      <c r="SFK63" s="957">
        <f t="shared" ref="SFK63" si="12982">SFI63-SFK62</f>
        <v>0</v>
      </c>
      <c r="SFL63" s="957">
        <f t="shared" ref="SFL63" si="12983">SFJ63-SFL62</f>
        <v>0</v>
      </c>
      <c r="SFM63" s="957">
        <f t="shared" ref="SFM63" si="12984">SFK63-SFM62</f>
        <v>0</v>
      </c>
      <c r="SFN63" s="957">
        <f t="shared" ref="SFN63" si="12985">SFL63-SFN62</f>
        <v>0</v>
      </c>
      <c r="SFO63" s="957">
        <f t="shared" ref="SFO63" si="12986">SFM63-SFO62</f>
        <v>0</v>
      </c>
      <c r="SFP63" s="957">
        <f t="shared" ref="SFP63" si="12987">SFN63-SFP62</f>
        <v>0</v>
      </c>
      <c r="SFQ63" s="957">
        <f t="shared" ref="SFQ63" si="12988">SFO63-SFQ62</f>
        <v>0</v>
      </c>
      <c r="SFR63" s="957">
        <f t="shared" ref="SFR63" si="12989">SFP63-SFR62</f>
        <v>0</v>
      </c>
      <c r="SFS63" s="957">
        <f t="shared" ref="SFS63" si="12990">SFQ63-SFS62</f>
        <v>0</v>
      </c>
      <c r="SFT63" s="957">
        <f t="shared" ref="SFT63" si="12991">SFR63-SFT62</f>
        <v>0</v>
      </c>
      <c r="SFU63" s="957">
        <f t="shared" ref="SFU63" si="12992">SFS63-SFU62</f>
        <v>0</v>
      </c>
      <c r="SFV63" s="957">
        <f t="shared" ref="SFV63" si="12993">SFT63-SFV62</f>
        <v>0</v>
      </c>
      <c r="SFW63" s="957">
        <f t="shared" ref="SFW63" si="12994">SFU63-SFW62</f>
        <v>0</v>
      </c>
      <c r="SFX63" s="957">
        <f t="shared" ref="SFX63" si="12995">SFV63-SFX62</f>
        <v>0</v>
      </c>
      <c r="SFY63" s="957">
        <f t="shared" ref="SFY63" si="12996">SFW63-SFY62</f>
        <v>0</v>
      </c>
      <c r="SFZ63" s="957">
        <f t="shared" ref="SFZ63" si="12997">SFX63-SFZ62</f>
        <v>0</v>
      </c>
      <c r="SGA63" s="957">
        <f t="shared" ref="SGA63" si="12998">SFY63-SGA62</f>
        <v>0</v>
      </c>
      <c r="SGB63" s="957">
        <f t="shared" ref="SGB63" si="12999">SFZ63-SGB62</f>
        <v>0</v>
      </c>
      <c r="SGC63" s="957">
        <f t="shared" ref="SGC63" si="13000">SGA63-SGC62</f>
        <v>0</v>
      </c>
      <c r="SGD63" s="957">
        <f t="shared" ref="SGD63" si="13001">SGB63-SGD62</f>
        <v>0</v>
      </c>
      <c r="SGE63" s="957">
        <f t="shared" ref="SGE63" si="13002">SGC63-SGE62</f>
        <v>0</v>
      </c>
      <c r="SGF63" s="957">
        <f t="shared" ref="SGF63" si="13003">SGD63-SGF62</f>
        <v>0</v>
      </c>
      <c r="SGG63" s="957">
        <f t="shared" ref="SGG63" si="13004">SGE63-SGG62</f>
        <v>0</v>
      </c>
      <c r="SGH63" s="957">
        <f t="shared" ref="SGH63" si="13005">SGF63-SGH62</f>
        <v>0</v>
      </c>
      <c r="SGI63" s="957">
        <f t="shared" ref="SGI63" si="13006">SGG63-SGI62</f>
        <v>0</v>
      </c>
      <c r="SGJ63" s="957">
        <f t="shared" ref="SGJ63" si="13007">SGH63-SGJ62</f>
        <v>0</v>
      </c>
      <c r="SGK63" s="957">
        <f t="shared" ref="SGK63" si="13008">SGI63-SGK62</f>
        <v>0</v>
      </c>
      <c r="SGL63" s="957">
        <f t="shared" ref="SGL63" si="13009">SGJ63-SGL62</f>
        <v>0</v>
      </c>
      <c r="SGM63" s="957">
        <f t="shared" ref="SGM63" si="13010">SGK63-SGM62</f>
        <v>0</v>
      </c>
      <c r="SGN63" s="957">
        <f t="shared" ref="SGN63" si="13011">SGL63-SGN62</f>
        <v>0</v>
      </c>
      <c r="SGO63" s="957">
        <f t="shared" ref="SGO63" si="13012">SGM63-SGO62</f>
        <v>0</v>
      </c>
      <c r="SGP63" s="957">
        <f t="shared" ref="SGP63" si="13013">SGN63-SGP62</f>
        <v>0</v>
      </c>
      <c r="SGQ63" s="957">
        <f t="shared" ref="SGQ63" si="13014">SGO63-SGQ62</f>
        <v>0</v>
      </c>
      <c r="SGR63" s="957">
        <f t="shared" ref="SGR63" si="13015">SGP63-SGR62</f>
        <v>0</v>
      </c>
      <c r="SGS63" s="957">
        <f t="shared" ref="SGS63" si="13016">SGQ63-SGS62</f>
        <v>0</v>
      </c>
      <c r="SGT63" s="957">
        <f t="shared" ref="SGT63" si="13017">SGR63-SGT62</f>
        <v>0</v>
      </c>
      <c r="SGU63" s="957">
        <f t="shared" ref="SGU63" si="13018">SGS63-SGU62</f>
        <v>0</v>
      </c>
      <c r="SGV63" s="957">
        <f t="shared" ref="SGV63" si="13019">SGT63-SGV62</f>
        <v>0</v>
      </c>
      <c r="SGW63" s="957">
        <f t="shared" ref="SGW63" si="13020">SGU63-SGW62</f>
        <v>0</v>
      </c>
      <c r="SGX63" s="957">
        <f t="shared" ref="SGX63" si="13021">SGV63-SGX62</f>
        <v>0</v>
      </c>
      <c r="SGY63" s="957">
        <f t="shared" ref="SGY63" si="13022">SGW63-SGY62</f>
        <v>0</v>
      </c>
      <c r="SGZ63" s="957">
        <f t="shared" ref="SGZ63" si="13023">SGX63-SGZ62</f>
        <v>0</v>
      </c>
      <c r="SHA63" s="957">
        <f t="shared" ref="SHA63" si="13024">SGY63-SHA62</f>
        <v>0</v>
      </c>
      <c r="SHB63" s="957">
        <f t="shared" ref="SHB63" si="13025">SGZ63-SHB62</f>
        <v>0</v>
      </c>
      <c r="SHC63" s="957">
        <f t="shared" ref="SHC63" si="13026">SHA63-SHC62</f>
        <v>0</v>
      </c>
      <c r="SHD63" s="957">
        <f t="shared" ref="SHD63" si="13027">SHB63-SHD62</f>
        <v>0</v>
      </c>
      <c r="SHE63" s="957">
        <f t="shared" ref="SHE63" si="13028">SHC63-SHE62</f>
        <v>0</v>
      </c>
      <c r="SHF63" s="957">
        <f t="shared" ref="SHF63" si="13029">SHD63-SHF62</f>
        <v>0</v>
      </c>
      <c r="SHG63" s="957">
        <f t="shared" ref="SHG63" si="13030">SHE63-SHG62</f>
        <v>0</v>
      </c>
      <c r="SHH63" s="957">
        <f t="shared" ref="SHH63" si="13031">SHF63-SHH62</f>
        <v>0</v>
      </c>
      <c r="SHI63" s="957">
        <f t="shared" ref="SHI63" si="13032">SHG63-SHI62</f>
        <v>0</v>
      </c>
      <c r="SHJ63" s="957">
        <f t="shared" ref="SHJ63" si="13033">SHH63-SHJ62</f>
        <v>0</v>
      </c>
      <c r="SHK63" s="957">
        <f t="shared" ref="SHK63" si="13034">SHI63-SHK62</f>
        <v>0</v>
      </c>
      <c r="SHL63" s="957">
        <f t="shared" ref="SHL63" si="13035">SHJ63-SHL62</f>
        <v>0</v>
      </c>
      <c r="SHM63" s="957">
        <f t="shared" ref="SHM63" si="13036">SHK63-SHM62</f>
        <v>0</v>
      </c>
      <c r="SHN63" s="957">
        <f t="shared" ref="SHN63" si="13037">SHL63-SHN62</f>
        <v>0</v>
      </c>
      <c r="SHO63" s="957">
        <f t="shared" ref="SHO63" si="13038">SHM63-SHO62</f>
        <v>0</v>
      </c>
      <c r="SHP63" s="957">
        <f t="shared" ref="SHP63" si="13039">SHN63-SHP62</f>
        <v>0</v>
      </c>
      <c r="SHQ63" s="957">
        <f t="shared" ref="SHQ63" si="13040">SHO63-SHQ62</f>
        <v>0</v>
      </c>
      <c r="SHR63" s="957">
        <f t="shared" ref="SHR63" si="13041">SHP63-SHR62</f>
        <v>0</v>
      </c>
      <c r="SHS63" s="957">
        <f t="shared" ref="SHS63" si="13042">SHQ63-SHS62</f>
        <v>0</v>
      </c>
      <c r="SHT63" s="957">
        <f t="shared" ref="SHT63" si="13043">SHR63-SHT62</f>
        <v>0</v>
      </c>
      <c r="SHU63" s="957">
        <f t="shared" ref="SHU63" si="13044">SHS63-SHU62</f>
        <v>0</v>
      </c>
      <c r="SHV63" s="957">
        <f t="shared" ref="SHV63" si="13045">SHT63-SHV62</f>
        <v>0</v>
      </c>
      <c r="SHW63" s="957">
        <f t="shared" ref="SHW63" si="13046">SHU63-SHW62</f>
        <v>0</v>
      </c>
      <c r="SHX63" s="957">
        <f t="shared" ref="SHX63" si="13047">SHV63-SHX62</f>
        <v>0</v>
      </c>
      <c r="SHY63" s="957">
        <f t="shared" ref="SHY63" si="13048">SHW63-SHY62</f>
        <v>0</v>
      </c>
      <c r="SHZ63" s="957">
        <f t="shared" ref="SHZ63" si="13049">SHX63-SHZ62</f>
        <v>0</v>
      </c>
      <c r="SIA63" s="957">
        <f t="shared" ref="SIA63" si="13050">SHY63-SIA62</f>
        <v>0</v>
      </c>
      <c r="SIB63" s="957">
        <f t="shared" ref="SIB63" si="13051">SHZ63-SIB62</f>
        <v>0</v>
      </c>
      <c r="SIC63" s="957">
        <f t="shared" ref="SIC63" si="13052">SIA63-SIC62</f>
        <v>0</v>
      </c>
      <c r="SID63" s="957">
        <f t="shared" ref="SID63" si="13053">SIB63-SID62</f>
        <v>0</v>
      </c>
      <c r="SIE63" s="957">
        <f t="shared" ref="SIE63" si="13054">SIC63-SIE62</f>
        <v>0</v>
      </c>
      <c r="SIF63" s="957">
        <f t="shared" ref="SIF63" si="13055">SID63-SIF62</f>
        <v>0</v>
      </c>
      <c r="SIG63" s="957">
        <f t="shared" ref="SIG63" si="13056">SIE63-SIG62</f>
        <v>0</v>
      </c>
      <c r="SIH63" s="957">
        <f t="shared" ref="SIH63" si="13057">SIF63-SIH62</f>
        <v>0</v>
      </c>
      <c r="SII63" s="957">
        <f t="shared" ref="SII63" si="13058">SIG63-SII62</f>
        <v>0</v>
      </c>
      <c r="SIJ63" s="957">
        <f t="shared" ref="SIJ63" si="13059">SIH63-SIJ62</f>
        <v>0</v>
      </c>
      <c r="SIK63" s="957">
        <f t="shared" ref="SIK63" si="13060">SII63-SIK62</f>
        <v>0</v>
      </c>
      <c r="SIL63" s="957">
        <f t="shared" ref="SIL63" si="13061">SIJ63-SIL62</f>
        <v>0</v>
      </c>
      <c r="SIM63" s="957">
        <f t="shared" ref="SIM63" si="13062">SIK63-SIM62</f>
        <v>0</v>
      </c>
      <c r="SIN63" s="957">
        <f t="shared" ref="SIN63" si="13063">SIL63-SIN62</f>
        <v>0</v>
      </c>
      <c r="SIO63" s="957">
        <f t="shared" ref="SIO63" si="13064">SIM63-SIO62</f>
        <v>0</v>
      </c>
      <c r="SIP63" s="957">
        <f t="shared" ref="SIP63" si="13065">SIN63-SIP62</f>
        <v>0</v>
      </c>
      <c r="SIQ63" s="957">
        <f t="shared" ref="SIQ63" si="13066">SIO63-SIQ62</f>
        <v>0</v>
      </c>
      <c r="SIR63" s="957">
        <f t="shared" ref="SIR63" si="13067">SIP63-SIR62</f>
        <v>0</v>
      </c>
      <c r="SIS63" s="957">
        <f t="shared" ref="SIS63" si="13068">SIQ63-SIS62</f>
        <v>0</v>
      </c>
      <c r="SIT63" s="957">
        <f t="shared" ref="SIT63" si="13069">SIR63-SIT62</f>
        <v>0</v>
      </c>
      <c r="SIU63" s="957">
        <f t="shared" ref="SIU63" si="13070">SIS63-SIU62</f>
        <v>0</v>
      </c>
      <c r="SIV63" s="957">
        <f t="shared" ref="SIV63" si="13071">SIT63-SIV62</f>
        <v>0</v>
      </c>
      <c r="SIW63" s="957">
        <f t="shared" ref="SIW63" si="13072">SIU63-SIW62</f>
        <v>0</v>
      </c>
      <c r="SIX63" s="957">
        <f t="shared" ref="SIX63" si="13073">SIV63-SIX62</f>
        <v>0</v>
      </c>
      <c r="SIY63" s="957">
        <f t="shared" ref="SIY63" si="13074">SIW63-SIY62</f>
        <v>0</v>
      </c>
      <c r="SIZ63" s="957">
        <f t="shared" ref="SIZ63" si="13075">SIX63-SIZ62</f>
        <v>0</v>
      </c>
      <c r="SJA63" s="957">
        <f t="shared" ref="SJA63" si="13076">SIY63-SJA62</f>
        <v>0</v>
      </c>
      <c r="SJB63" s="957">
        <f t="shared" ref="SJB63" si="13077">SIZ63-SJB62</f>
        <v>0</v>
      </c>
      <c r="SJC63" s="957">
        <f t="shared" ref="SJC63" si="13078">SJA63-SJC62</f>
        <v>0</v>
      </c>
      <c r="SJD63" s="957">
        <f t="shared" ref="SJD63" si="13079">SJB63-SJD62</f>
        <v>0</v>
      </c>
      <c r="SJE63" s="957">
        <f t="shared" ref="SJE63" si="13080">SJC63-SJE62</f>
        <v>0</v>
      </c>
      <c r="SJF63" s="957">
        <f t="shared" ref="SJF63" si="13081">SJD63-SJF62</f>
        <v>0</v>
      </c>
      <c r="SJG63" s="957">
        <f t="shared" ref="SJG63" si="13082">SJE63-SJG62</f>
        <v>0</v>
      </c>
      <c r="SJH63" s="957">
        <f t="shared" ref="SJH63" si="13083">SJF63-SJH62</f>
        <v>0</v>
      </c>
      <c r="SJI63" s="957">
        <f t="shared" ref="SJI63" si="13084">SJG63-SJI62</f>
        <v>0</v>
      </c>
      <c r="SJJ63" s="957">
        <f t="shared" ref="SJJ63" si="13085">SJH63-SJJ62</f>
        <v>0</v>
      </c>
      <c r="SJK63" s="957">
        <f t="shared" ref="SJK63" si="13086">SJI63-SJK62</f>
        <v>0</v>
      </c>
      <c r="SJL63" s="957">
        <f t="shared" ref="SJL63" si="13087">SJJ63-SJL62</f>
        <v>0</v>
      </c>
      <c r="SJM63" s="957">
        <f t="shared" ref="SJM63" si="13088">SJK63-SJM62</f>
        <v>0</v>
      </c>
      <c r="SJN63" s="957">
        <f t="shared" ref="SJN63" si="13089">SJL63-SJN62</f>
        <v>0</v>
      </c>
      <c r="SJO63" s="957">
        <f t="shared" ref="SJO63" si="13090">SJM63-SJO62</f>
        <v>0</v>
      </c>
      <c r="SJP63" s="957">
        <f t="shared" ref="SJP63" si="13091">SJN63-SJP62</f>
        <v>0</v>
      </c>
      <c r="SJQ63" s="957">
        <f t="shared" ref="SJQ63" si="13092">SJO63-SJQ62</f>
        <v>0</v>
      </c>
      <c r="SJR63" s="957">
        <f t="shared" ref="SJR63" si="13093">SJP63-SJR62</f>
        <v>0</v>
      </c>
      <c r="SJS63" s="957">
        <f t="shared" ref="SJS63" si="13094">SJQ63-SJS62</f>
        <v>0</v>
      </c>
      <c r="SJT63" s="957">
        <f t="shared" ref="SJT63" si="13095">SJR63-SJT62</f>
        <v>0</v>
      </c>
      <c r="SJU63" s="957">
        <f t="shared" ref="SJU63" si="13096">SJS63-SJU62</f>
        <v>0</v>
      </c>
      <c r="SJV63" s="957">
        <f t="shared" ref="SJV63" si="13097">SJT63-SJV62</f>
        <v>0</v>
      </c>
      <c r="SJW63" s="957">
        <f t="shared" ref="SJW63" si="13098">SJU63-SJW62</f>
        <v>0</v>
      </c>
      <c r="SJX63" s="957">
        <f t="shared" ref="SJX63" si="13099">SJV63-SJX62</f>
        <v>0</v>
      </c>
      <c r="SJY63" s="957">
        <f t="shared" ref="SJY63" si="13100">SJW63-SJY62</f>
        <v>0</v>
      </c>
      <c r="SJZ63" s="957">
        <f t="shared" ref="SJZ63" si="13101">SJX63-SJZ62</f>
        <v>0</v>
      </c>
      <c r="SKA63" s="957">
        <f t="shared" ref="SKA63" si="13102">SJY63-SKA62</f>
        <v>0</v>
      </c>
      <c r="SKB63" s="957">
        <f t="shared" ref="SKB63" si="13103">SJZ63-SKB62</f>
        <v>0</v>
      </c>
      <c r="SKC63" s="957">
        <f t="shared" ref="SKC63" si="13104">SKA63-SKC62</f>
        <v>0</v>
      </c>
      <c r="SKD63" s="957">
        <f t="shared" ref="SKD63" si="13105">SKB63-SKD62</f>
        <v>0</v>
      </c>
      <c r="SKE63" s="957">
        <f t="shared" ref="SKE63" si="13106">SKC63-SKE62</f>
        <v>0</v>
      </c>
      <c r="SKF63" s="957">
        <f t="shared" ref="SKF63" si="13107">SKD63-SKF62</f>
        <v>0</v>
      </c>
      <c r="SKG63" s="957">
        <f t="shared" ref="SKG63" si="13108">SKE63-SKG62</f>
        <v>0</v>
      </c>
      <c r="SKH63" s="957">
        <f t="shared" ref="SKH63" si="13109">SKF63-SKH62</f>
        <v>0</v>
      </c>
      <c r="SKI63" s="957">
        <f t="shared" ref="SKI63" si="13110">SKG63-SKI62</f>
        <v>0</v>
      </c>
      <c r="SKJ63" s="957">
        <f t="shared" ref="SKJ63" si="13111">SKH63-SKJ62</f>
        <v>0</v>
      </c>
      <c r="SKK63" s="957">
        <f t="shared" ref="SKK63" si="13112">SKI63-SKK62</f>
        <v>0</v>
      </c>
      <c r="SKL63" s="957">
        <f t="shared" ref="SKL63" si="13113">SKJ63-SKL62</f>
        <v>0</v>
      </c>
      <c r="SKM63" s="957">
        <f t="shared" ref="SKM63" si="13114">SKK63-SKM62</f>
        <v>0</v>
      </c>
      <c r="SKN63" s="957">
        <f t="shared" ref="SKN63" si="13115">SKL63-SKN62</f>
        <v>0</v>
      </c>
      <c r="SKO63" s="957">
        <f t="shared" ref="SKO63" si="13116">SKM63-SKO62</f>
        <v>0</v>
      </c>
      <c r="SKP63" s="957">
        <f t="shared" ref="SKP63" si="13117">SKN63-SKP62</f>
        <v>0</v>
      </c>
      <c r="SKQ63" s="957">
        <f t="shared" ref="SKQ63" si="13118">SKO63-SKQ62</f>
        <v>0</v>
      </c>
      <c r="SKR63" s="957">
        <f t="shared" ref="SKR63" si="13119">SKP63-SKR62</f>
        <v>0</v>
      </c>
      <c r="SKS63" s="957">
        <f t="shared" ref="SKS63" si="13120">SKQ63-SKS62</f>
        <v>0</v>
      </c>
      <c r="SKT63" s="957">
        <f t="shared" ref="SKT63" si="13121">SKR63-SKT62</f>
        <v>0</v>
      </c>
      <c r="SKU63" s="957">
        <f t="shared" ref="SKU63" si="13122">SKS63-SKU62</f>
        <v>0</v>
      </c>
      <c r="SKV63" s="957">
        <f t="shared" ref="SKV63" si="13123">SKT63-SKV62</f>
        <v>0</v>
      </c>
      <c r="SKW63" s="957">
        <f t="shared" ref="SKW63" si="13124">SKU63-SKW62</f>
        <v>0</v>
      </c>
      <c r="SKX63" s="957">
        <f t="shared" ref="SKX63" si="13125">SKV63-SKX62</f>
        <v>0</v>
      </c>
      <c r="SKY63" s="957">
        <f t="shared" ref="SKY63" si="13126">SKW63-SKY62</f>
        <v>0</v>
      </c>
      <c r="SKZ63" s="957">
        <f t="shared" ref="SKZ63" si="13127">SKX63-SKZ62</f>
        <v>0</v>
      </c>
      <c r="SLA63" s="957">
        <f t="shared" ref="SLA63" si="13128">SKY63-SLA62</f>
        <v>0</v>
      </c>
      <c r="SLB63" s="957">
        <f t="shared" ref="SLB63" si="13129">SKZ63-SLB62</f>
        <v>0</v>
      </c>
      <c r="SLC63" s="957">
        <f t="shared" ref="SLC63" si="13130">SLA63-SLC62</f>
        <v>0</v>
      </c>
      <c r="SLD63" s="957">
        <f t="shared" ref="SLD63" si="13131">SLB63-SLD62</f>
        <v>0</v>
      </c>
      <c r="SLE63" s="957">
        <f t="shared" ref="SLE63" si="13132">SLC63-SLE62</f>
        <v>0</v>
      </c>
      <c r="SLF63" s="957">
        <f t="shared" ref="SLF63" si="13133">SLD63-SLF62</f>
        <v>0</v>
      </c>
      <c r="SLG63" s="957">
        <f t="shared" ref="SLG63" si="13134">SLE63-SLG62</f>
        <v>0</v>
      </c>
      <c r="SLH63" s="957">
        <f t="shared" ref="SLH63" si="13135">SLF63-SLH62</f>
        <v>0</v>
      </c>
      <c r="SLI63" s="957">
        <f t="shared" ref="SLI63" si="13136">SLG63-SLI62</f>
        <v>0</v>
      </c>
      <c r="SLJ63" s="957">
        <f t="shared" ref="SLJ63" si="13137">SLH63-SLJ62</f>
        <v>0</v>
      </c>
      <c r="SLK63" s="957">
        <f t="shared" ref="SLK63" si="13138">SLI63-SLK62</f>
        <v>0</v>
      </c>
      <c r="SLL63" s="957">
        <f t="shared" ref="SLL63" si="13139">SLJ63-SLL62</f>
        <v>0</v>
      </c>
      <c r="SLM63" s="957">
        <f t="shared" ref="SLM63" si="13140">SLK63-SLM62</f>
        <v>0</v>
      </c>
      <c r="SLN63" s="957">
        <f t="shared" ref="SLN63" si="13141">SLL63-SLN62</f>
        <v>0</v>
      </c>
      <c r="SLO63" s="957">
        <f t="shared" ref="SLO63" si="13142">SLM63-SLO62</f>
        <v>0</v>
      </c>
      <c r="SLP63" s="957">
        <f t="shared" ref="SLP63" si="13143">SLN63-SLP62</f>
        <v>0</v>
      </c>
      <c r="SLQ63" s="957">
        <f t="shared" ref="SLQ63" si="13144">SLO63-SLQ62</f>
        <v>0</v>
      </c>
      <c r="SLR63" s="957">
        <f t="shared" ref="SLR63" si="13145">SLP63-SLR62</f>
        <v>0</v>
      </c>
      <c r="SLS63" s="957">
        <f t="shared" ref="SLS63" si="13146">SLQ63-SLS62</f>
        <v>0</v>
      </c>
      <c r="SLT63" s="957">
        <f t="shared" ref="SLT63" si="13147">SLR63-SLT62</f>
        <v>0</v>
      </c>
      <c r="SLU63" s="957">
        <f t="shared" ref="SLU63" si="13148">SLS63-SLU62</f>
        <v>0</v>
      </c>
      <c r="SLV63" s="957">
        <f t="shared" ref="SLV63" si="13149">SLT63-SLV62</f>
        <v>0</v>
      </c>
      <c r="SLW63" s="957">
        <f t="shared" ref="SLW63" si="13150">SLU63-SLW62</f>
        <v>0</v>
      </c>
      <c r="SLX63" s="957">
        <f t="shared" ref="SLX63" si="13151">SLV63-SLX62</f>
        <v>0</v>
      </c>
      <c r="SLY63" s="957">
        <f t="shared" ref="SLY63" si="13152">SLW63-SLY62</f>
        <v>0</v>
      </c>
      <c r="SLZ63" s="957">
        <f t="shared" ref="SLZ63" si="13153">SLX63-SLZ62</f>
        <v>0</v>
      </c>
      <c r="SMA63" s="957">
        <f t="shared" ref="SMA63" si="13154">SLY63-SMA62</f>
        <v>0</v>
      </c>
      <c r="SMB63" s="957">
        <f t="shared" ref="SMB63" si="13155">SLZ63-SMB62</f>
        <v>0</v>
      </c>
      <c r="SMC63" s="957">
        <f t="shared" ref="SMC63" si="13156">SMA63-SMC62</f>
        <v>0</v>
      </c>
      <c r="SMD63" s="957">
        <f t="shared" ref="SMD63" si="13157">SMB63-SMD62</f>
        <v>0</v>
      </c>
      <c r="SME63" s="957">
        <f t="shared" ref="SME63" si="13158">SMC63-SME62</f>
        <v>0</v>
      </c>
      <c r="SMF63" s="957">
        <f t="shared" ref="SMF63" si="13159">SMD63-SMF62</f>
        <v>0</v>
      </c>
      <c r="SMG63" s="957">
        <f t="shared" ref="SMG63" si="13160">SME63-SMG62</f>
        <v>0</v>
      </c>
      <c r="SMH63" s="957">
        <f t="shared" ref="SMH63" si="13161">SMF63-SMH62</f>
        <v>0</v>
      </c>
      <c r="SMI63" s="957">
        <f t="shared" ref="SMI63" si="13162">SMG63-SMI62</f>
        <v>0</v>
      </c>
      <c r="SMJ63" s="957">
        <f t="shared" ref="SMJ63" si="13163">SMH63-SMJ62</f>
        <v>0</v>
      </c>
      <c r="SMK63" s="957">
        <f t="shared" ref="SMK63" si="13164">SMI63-SMK62</f>
        <v>0</v>
      </c>
      <c r="SML63" s="957">
        <f t="shared" ref="SML63" si="13165">SMJ63-SML62</f>
        <v>0</v>
      </c>
      <c r="SMM63" s="957">
        <f t="shared" ref="SMM63" si="13166">SMK63-SMM62</f>
        <v>0</v>
      </c>
      <c r="SMN63" s="957">
        <f t="shared" ref="SMN63" si="13167">SML63-SMN62</f>
        <v>0</v>
      </c>
      <c r="SMO63" s="957">
        <f t="shared" ref="SMO63" si="13168">SMM63-SMO62</f>
        <v>0</v>
      </c>
      <c r="SMP63" s="957">
        <f t="shared" ref="SMP63" si="13169">SMN63-SMP62</f>
        <v>0</v>
      </c>
      <c r="SMQ63" s="957">
        <f t="shared" ref="SMQ63" si="13170">SMO63-SMQ62</f>
        <v>0</v>
      </c>
      <c r="SMR63" s="957">
        <f t="shared" ref="SMR63" si="13171">SMP63-SMR62</f>
        <v>0</v>
      </c>
      <c r="SMS63" s="957">
        <f t="shared" ref="SMS63" si="13172">SMQ63-SMS62</f>
        <v>0</v>
      </c>
      <c r="SMT63" s="957">
        <f t="shared" ref="SMT63" si="13173">SMR63-SMT62</f>
        <v>0</v>
      </c>
      <c r="SMU63" s="957">
        <f t="shared" ref="SMU63" si="13174">SMS63-SMU62</f>
        <v>0</v>
      </c>
      <c r="SMV63" s="957">
        <f t="shared" ref="SMV63" si="13175">SMT63-SMV62</f>
        <v>0</v>
      </c>
      <c r="SMW63" s="957">
        <f t="shared" ref="SMW63" si="13176">SMU63-SMW62</f>
        <v>0</v>
      </c>
      <c r="SMX63" s="957">
        <f t="shared" ref="SMX63" si="13177">SMV63-SMX62</f>
        <v>0</v>
      </c>
      <c r="SMY63" s="957">
        <f t="shared" ref="SMY63" si="13178">SMW63-SMY62</f>
        <v>0</v>
      </c>
      <c r="SMZ63" s="957">
        <f t="shared" ref="SMZ63" si="13179">SMX63-SMZ62</f>
        <v>0</v>
      </c>
      <c r="SNA63" s="957">
        <f t="shared" ref="SNA63" si="13180">SMY63-SNA62</f>
        <v>0</v>
      </c>
      <c r="SNB63" s="957">
        <f t="shared" ref="SNB63" si="13181">SMZ63-SNB62</f>
        <v>0</v>
      </c>
      <c r="SNC63" s="957">
        <f t="shared" ref="SNC63" si="13182">SNA63-SNC62</f>
        <v>0</v>
      </c>
      <c r="SND63" s="957">
        <f t="shared" ref="SND63" si="13183">SNB63-SND62</f>
        <v>0</v>
      </c>
      <c r="SNE63" s="957">
        <f t="shared" ref="SNE63" si="13184">SNC63-SNE62</f>
        <v>0</v>
      </c>
      <c r="SNF63" s="957">
        <f t="shared" ref="SNF63" si="13185">SND63-SNF62</f>
        <v>0</v>
      </c>
      <c r="SNG63" s="957">
        <f t="shared" ref="SNG63" si="13186">SNE63-SNG62</f>
        <v>0</v>
      </c>
      <c r="SNH63" s="957">
        <f t="shared" ref="SNH63" si="13187">SNF63-SNH62</f>
        <v>0</v>
      </c>
      <c r="SNI63" s="957">
        <f t="shared" ref="SNI63" si="13188">SNG63-SNI62</f>
        <v>0</v>
      </c>
      <c r="SNJ63" s="957">
        <f t="shared" ref="SNJ63" si="13189">SNH63-SNJ62</f>
        <v>0</v>
      </c>
      <c r="SNK63" s="957">
        <f t="shared" ref="SNK63" si="13190">SNI63-SNK62</f>
        <v>0</v>
      </c>
      <c r="SNL63" s="957">
        <f t="shared" ref="SNL63" si="13191">SNJ63-SNL62</f>
        <v>0</v>
      </c>
      <c r="SNM63" s="957">
        <f t="shared" ref="SNM63" si="13192">SNK63-SNM62</f>
        <v>0</v>
      </c>
      <c r="SNN63" s="957">
        <f t="shared" ref="SNN63" si="13193">SNL63-SNN62</f>
        <v>0</v>
      </c>
      <c r="SNO63" s="957">
        <f t="shared" ref="SNO63" si="13194">SNM63-SNO62</f>
        <v>0</v>
      </c>
      <c r="SNP63" s="957">
        <f t="shared" ref="SNP63" si="13195">SNN63-SNP62</f>
        <v>0</v>
      </c>
      <c r="SNQ63" s="957">
        <f t="shared" ref="SNQ63" si="13196">SNO63-SNQ62</f>
        <v>0</v>
      </c>
      <c r="SNR63" s="957">
        <f t="shared" ref="SNR63" si="13197">SNP63-SNR62</f>
        <v>0</v>
      </c>
      <c r="SNS63" s="957">
        <f t="shared" ref="SNS63" si="13198">SNQ63-SNS62</f>
        <v>0</v>
      </c>
      <c r="SNT63" s="957">
        <f t="shared" ref="SNT63" si="13199">SNR63-SNT62</f>
        <v>0</v>
      </c>
      <c r="SNU63" s="957">
        <f t="shared" ref="SNU63" si="13200">SNS63-SNU62</f>
        <v>0</v>
      </c>
      <c r="SNV63" s="957">
        <f t="shared" ref="SNV63" si="13201">SNT63-SNV62</f>
        <v>0</v>
      </c>
      <c r="SNW63" s="957">
        <f t="shared" ref="SNW63" si="13202">SNU63-SNW62</f>
        <v>0</v>
      </c>
      <c r="SNX63" s="957">
        <f t="shared" ref="SNX63" si="13203">SNV63-SNX62</f>
        <v>0</v>
      </c>
      <c r="SNY63" s="957">
        <f t="shared" ref="SNY63" si="13204">SNW63-SNY62</f>
        <v>0</v>
      </c>
      <c r="SNZ63" s="957">
        <f t="shared" ref="SNZ63" si="13205">SNX63-SNZ62</f>
        <v>0</v>
      </c>
      <c r="SOA63" s="957">
        <f t="shared" ref="SOA63" si="13206">SNY63-SOA62</f>
        <v>0</v>
      </c>
      <c r="SOB63" s="957">
        <f t="shared" ref="SOB63" si="13207">SNZ63-SOB62</f>
        <v>0</v>
      </c>
      <c r="SOC63" s="957">
        <f t="shared" ref="SOC63" si="13208">SOA63-SOC62</f>
        <v>0</v>
      </c>
      <c r="SOD63" s="957">
        <f t="shared" ref="SOD63" si="13209">SOB63-SOD62</f>
        <v>0</v>
      </c>
      <c r="SOE63" s="957">
        <f t="shared" ref="SOE63" si="13210">SOC63-SOE62</f>
        <v>0</v>
      </c>
      <c r="SOF63" s="957">
        <f t="shared" ref="SOF63" si="13211">SOD63-SOF62</f>
        <v>0</v>
      </c>
      <c r="SOG63" s="957">
        <f t="shared" ref="SOG63" si="13212">SOE63-SOG62</f>
        <v>0</v>
      </c>
      <c r="SOH63" s="957">
        <f t="shared" ref="SOH63" si="13213">SOF63-SOH62</f>
        <v>0</v>
      </c>
      <c r="SOI63" s="957">
        <f t="shared" ref="SOI63" si="13214">SOG63-SOI62</f>
        <v>0</v>
      </c>
      <c r="SOJ63" s="957">
        <f t="shared" ref="SOJ63" si="13215">SOH63-SOJ62</f>
        <v>0</v>
      </c>
      <c r="SOK63" s="957">
        <f t="shared" ref="SOK63" si="13216">SOI63-SOK62</f>
        <v>0</v>
      </c>
      <c r="SOL63" s="957">
        <f t="shared" ref="SOL63" si="13217">SOJ63-SOL62</f>
        <v>0</v>
      </c>
      <c r="SOM63" s="957">
        <f t="shared" ref="SOM63" si="13218">SOK63-SOM62</f>
        <v>0</v>
      </c>
      <c r="SON63" s="957">
        <f t="shared" ref="SON63" si="13219">SOL63-SON62</f>
        <v>0</v>
      </c>
      <c r="SOO63" s="957">
        <f t="shared" ref="SOO63" si="13220">SOM63-SOO62</f>
        <v>0</v>
      </c>
      <c r="SOP63" s="957">
        <f t="shared" ref="SOP63" si="13221">SON63-SOP62</f>
        <v>0</v>
      </c>
      <c r="SOQ63" s="957">
        <f t="shared" ref="SOQ63" si="13222">SOO63-SOQ62</f>
        <v>0</v>
      </c>
      <c r="SOR63" s="957">
        <f t="shared" ref="SOR63" si="13223">SOP63-SOR62</f>
        <v>0</v>
      </c>
      <c r="SOS63" s="957">
        <f t="shared" ref="SOS63" si="13224">SOQ63-SOS62</f>
        <v>0</v>
      </c>
      <c r="SOT63" s="957">
        <f t="shared" ref="SOT63" si="13225">SOR63-SOT62</f>
        <v>0</v>
      </c>
      <c r="SOU63" s="957">
        <f t="shared" ref="SOU63" si="13226">SOS63-SOU62</f>
        <v>0</v>
      </c>
      <c r="SOV63" s="957">
        <f t="shared" ref="SOV63" si="13227">SOT63-SOV62</f>
        <v>0</v>
      </c>
      <c r="SOW63" s="957">
        <f t="shared" ref="SOW63" si="13228">SOU63-SOW62</f>
        <v>0</v>
      </c>
      <c r="SOX63" s="957">
        <f t="shared" ref="SOX63" si="13229">SOV63-SOX62</f>
        <v>0</v>
      </c>
      <c r="SOY63" s="957">
        <f t="shared" ref="SOY63" si="13230">SOW63-SOY62</f>
        <v>0</v>
      </c>
      <c r="SOZ63" s="957">
        <f t="shared" ref="SOZ63" si="13231">SOX63-SOZ62</f>
        <v>0</v>
      </c>
      <c r="SPA63" s="957">
        <f t="shared" ref="SPA63" si="13232">SOY63-SPA62</f>
        <v>0</v>
      </c>
      <c r="SPB63" s="957">
        <f t="shared" ref="SPB63" si="13233">SOZ63-SPB62</f>
        <v>0</v>
      </c>
      <c r="SPC63" s="957">
        <f t="shared" ref="SPC63" si="13234">SPA63-SPC62</f>
        <v>0</v>
      </c>
      <c r="SPD63" s="957">
        <f t="shared" ref="SPD63" si="13235">SPB63-SPD62</f>
        <v>0</v>
      </c>
      <c r="SPE63" s="957">
        <f t="shared" ref="SPE63" si="13236">SPC63-SPE62</f>
        <v>0</v>
      </c>
      <c r="SPF63" s="957">
        <f t="shared" ref="SPF63" si="13237">SPD63-SPF62</f>
        <v>0</v>
      </c>
      <c r="SPG63" s="957">
        <f t="shared" ref="SPG63" si="13238">SPE63-SPG62</f>
        <v>0</v>
      </c>
      <c r="SPH63" s="957">
        <f t="shared" ref="SPH63" si="13239">SPF63-SPH62</f>
        <v>0</v>
      </c>
      <c r="SPI63" s="957">
        <f t="shared" ref="SPI63" si="13240">SPG63-SPI62</f>
        <v>0</v>
      </c>
      <c r="SPJ63" s="957">
        <f t="shared" ref="SPJ63" si="13241">SPH63-SPJ62</f>
        <v>0</v>
      </c>
      <c r="SPK63" s="957">
        <f t="shared" ref="SPK63" si="13242">SPI63-SPK62</f>
        <v>0</v>
      </c>
      <c r="SPL63" s="957">
        <f t="shared" ref="SPL63" si="13243">SPJ63-SPL62</f>
        <v>0</v>
      </c>
      <c r="SPM63" s="957">
        <f t="shared" ref="SPM63" si="13244">SPK63-SPM62</f>
        <v>0</v>
      </c>
      <c r="SPN63" s="957">
        <f t="shared" ref="SPN63" si="13245">SPL63-SPN62</f>
        <v>0</v>
      </c>
      <c r="SPO63" s="957">
        <f t="shared" ref="SPO63" si="13246">SPM63-SPO62</f>
        <v>0</v>
      </c>
      <c r="SPP63" s="957">
        <f t="shared" ref="SPP63" si="13247">SPN63-SPP62</f>
        <v>0</v>
      </c>
      <c r="SPQ63" s="957">
        <f t="shared" ref="SPQ63" si="13248">SPO63-SPQ62</f>
        <v>0</v>
      </c>
      <c r="SPR63" s="957">
        <f t="shared" ref="SPR63" si="13249">SPP63-SPR62</f>
        <v>0</v>
      </c>
      <c r="SPS63" s="957">
        <f t="shared" ref="SPS63" si="13250">SPQ63-SPS62</f>
        <v>0</v>
      </c>
      <c r="SPT63" s="957">
        <f t="shared" ref="SPT63" si="13251">SPR63-SPT62</f>
        <v>0</v>
      </c>
      <c r="SPU63" s="957">
        <f t="shared" ref="SPU63" si="13252">SPS63-SPU62</f>
        <v>0</v>
      </c>
      <c r="SPV63" s="957">
        <f t="shared" ref="SPV63" si="13253">SPT63-SPV62</f>
        <v>0</v>
      </c>
      <c r="SPW63" s="957">
        <f t="shared" ref="SPW63" si="13254">SPU63-SPW62</f>
        <v>0</v>
      </c>
      <c r="SPX63" s="957">
        <f t="shared" ref="SPX63" si="13255">SPV63-SPX62</f>
        <v>0</v>
      </c>
      <c r="SPY63" s="957">
        <f t="shared" ref="SPY63" si="13256">SPW63-SPY62</f>
        <v>0</v>
      </c>
      <c r="SPZ63" s="957">
        <f t="shared" ref="SPZ63" si="13257">SPX63-SPZ62</f>
        <v>0</v>
      </c>
      <c r="SQA63" s="957">
        <f t="shared" ref="SQA63" si="13258">SPY63-SQA62</f>
        <v>0</v>
      </c>
      <c r="SQB63" s="957">
        <f t="shared" ref="SQB63" si="13259">SPZ63-SQB62</f>
        <v>0</v>
      </c>
      <c r="SQC63" s="957">
        <f t="shared" ref="SQC63" si="13260">SQA63-SQC62</f>
        <v>0</v>
      </c>
      <c r="SQD63" s="957">
        <f t="shared" ref="SQD63" si="13261">SQB63-SQD62</f>
        <v>0</v>
      </c>
      <c r="SQE63" s="957">
        <f t="shared" ref="SQE63" si="13262">SQC63-SQE62</f>
        <v>0</v>
      </c>
      <c r="SQF63" s="957">
        <f t="shared" ref="SQF63" si="13263">SQD63-SQF62</f>
        <v>0</v>
      </c>
      <c r="SQG63" s="957">
        <f t="shared" ref="SQG63" si="13264">SQE63-SQG62</f>
        <v>0</v>
      </c>
      <c r="SQH63" s="957">
        <f t="shared" ref="SQH63" si="13265">SQF63-SQH62</f>
        <v>0</v>
      </c>
      <c r="SQI63" s="957">
        <f t="shared" ref="SQI63" si="13266">SQG63-SQI62</f>
        <v>0</v>
      </c>
      <c r="SQJ63" s="957">
        <f t="shared" ref="SQJ63" si="13267">SQH63-SQJ62</f>
        <v>0</v>
      </c>
      <c r="SQK63" s="957">
        <f t="shared" ref="SQK63" si="13268">SQI63-SQK62</f>
        <v>0</v>
      </c>
      <c r="SQL63" s="957">
        <f t="shared" ref="SQL63" si="13269">SQJ63-SQL62</f>
        <v>0</v>
      </c>
      <c r="SQM63" s="957">
        <f t="shared" ref="SQM63" si="13270">SQK63-SQM62</f>
        <v>0</v>
      </c>
      <c r="SQN63" s="957">
        <f t="shared" ref="SQN63" si="13271">SQL63-SQN62</f>
        <v>0</v>
      </c>
      <c r="SQO63" s="957">
        <f t="shared" ref="SQO63" si="13272">SQM63-SQO62</f>
        <v>0</v>
      </c>
      <c r="SQP63" s="957">
        <f t="shared" ref="SQP63" si="13273">SQN63-SQP62</f>
        <v>0</v>
      </c>
      <c r="SQQ63" s="957">
        <f t="shared" ref="SQQ63" si="13274">SQO63-SQQ62</f>
        <v>0</v>
      </c>
      <c r="SQR63" s="957">
        <f t="shared" ref="SQR63" si="13275">SQP63-SQR62</f>
        <v>0</v>
      </c>
      <c r="SQS63" s="957">
        <f t="shared" ref="SQS63" si="13276">SQQ63-SQS62</f>
        <v>0</v>
      </c>
      <c r="SQT63" s="957">
        <f t="shared" ref="SQT63" si="13277">SQR63-SQT62</f>
        <v>0</v>
      </c>
      <c r="SQU63" s="957">
        <f t="shared" ref="SQU63" si="13278">SQS63-SQU62</f>
        <v>0</v>
      </c>
      <c r="SQV63" s="957">
        <f t="shared" ref="SQV63" si="13279">SQT63-SQV62</f>
        <v>0</v>
      </c>
      <c r="SQW63" s="957">
        <f t="shared" ref="SQW63" si="13280">SQU63-SQW62</f>
        <v>0</v>
      </c>
      <c r="SQX63" s="957">
        <f t="shared" ref="SQX63" si="13281">SQV63-SQX62</f>
        <v>0</v>
      </c>
      <c r="SQY63" s="957">
        <f t="shared" ref="SQY63" si="13282">SQW63-SQY62</f>
        <v>0</v>
      </c>
      <c r="SQZ63" s="957">
        <f t="shared" ref="SQZ63" si="13283">SQX63-SQZ62</f>
        <v>0</v>
      </c>
      <c r="SRA63" s="957">
        <f t="shared" ref="SRA63" si="13284">SQY63-SRA62</f>
        <v>0</v>
      </c>
      <c r="SRB63" s="957">
        <f t="shared" ref="SRB63" si="13285">SQZ63-SRB62</f>
        <v>0</v>
      </c>
      <c r="SRC63" s="957">
        <f t="shared" ref="SRC63" si="13286">SRA63-SRC62</f>
        <v>0</v>
      </c>
      <c r="SRD63" s="957">
        <f t="shared" ref="SRD63" si="13287">SRB63-SRD62</f>
        <v>0</v>
      </c>
      <c r="SRE63" s="957">
        <f t="shared" ref="SRE63" si="13288">SRC63-SRE62</f>
        <v>0</v>
      </c>
      <c r="SRF63" s="957">
        <f t="shared" ref="SRF63" si="13289">SRD63-SRF62</f>
        <v>0</v>
      </c>
      <c r="SRG63" s="957">
        <f t="shared" ref="SRG63" si="13290">SRE63-SRG62</f>
        <v>0</v>
      </c>
      <c r="SRH63" s="957">
        <f t="shared" ref="SRH63" si="13291">SRF63-SRH62</f>
        <v>0</v>
      </c>
      <c r="SRI63" s="957">
        <f t="shared" ref="SRI63" si="13292">SRG63-SRI62</f>
        <v>0</v>
      </c>
      <c r="SRJ63" s="957">
        <f t="shared" ref="SRJ63" si="13293">SRH63-SRJ62</f>
        <v>0</v>
      </c>
      <c r="SRK63" s="957">
        <f t="shared" ref="SRK63" si="13294">SRI63-SRK62</f>
        <v>0</v>
      </c>
      <c r="SRL63" s="957">
        <f t="shared" ref="SRL63" si="13295">SRJ63-SRL62</f>
        <v>0</v>
      </c>
      <c r="SRM63" s="957">
        <f t="shared" ref="SRM63" si="13296">SRK63-SRM62</f>
        <v>0</v>
      </c>
      <c r="SRN63" s="957">
        <f t="shared" ref="SRN63" si="13297">SRL63-SRN62</f>
        <v>0</v>
      </c>
      <c r="SRO63" s="957">
        <f t="shared" ref="SRO63" si="13298">SRM63-SRO62</f>
        <v>0</v>
      </c>
      <c r="SRP63" s="957">
        <f t="shared" ref="SRP63" si="13299">SRN63-SRP62</f>
        <v>0</v>
      </c>
      <c r="SRQ63" s="957">
        <f t="shared" ref="SRQ63" si="13300">SRO63-SRQ62</f>
        <v>0</v>
      </c>
      <c r="SRR63" s="957">
        <f t="shared" ref="SRR63" si="13301">SRP63-SRR62</f>
        <v>0</v>
      </c>
      <c r="SRS63" s="957">
        <f t="shared" ref="SRS63" si="13302">SRQ63-SRS62</f>
        <v>0</v>
      </c>
      <c r="SRT63" s="957">
        <f t="shared" ref="SRT63" si="13303">SRR63-SRT62</f>
        <v>0</v>
      </c>
      <c r="SRU63" s="957">
        <f t="shared" ref="SRU63" si="13304">SRS63-SRU62</f>
        <v>0</v>
      </c>
      <c r="SRV63" s="957">
        <f t="shared" ref="SRV63" si="13305">SRT63-SRV62</f>
        <v>0</v>
      </c>
      <c r="SRW63" s="957">
        <f t="shared" ref="SRW63" si="13306">SRU63-SRW62</f>
        <v>0</v>
      </c>
      <c r="SRX63" s="957">
        <f t="shared" ref="SRX63" si="13307">SRV63-SRX62</f>
        <v>0</v>
      </c>
      <c r="SRY63" s="957">
        <f t="shared" ref="SRY63" si="13308">SRW63-SRY62</f>
        <v>0</v>
      </c>
      <c r="SRZ63" s="957">
        <f t="shared" ref="SRZ63" si="13309">SRX63-SRZ62</f>
        <v>0</v>
      </c>
      <c r="SSA63" s="957">
        <f t="shared" ref="SSA63" si="13310">SRY63-SSA62</f>
        <v>0</v>
      </c>
      <c r="SSB63" s="957">
        <f t="shared" ref="SSB63" si="13311">SRZ63-SSB62</f>
        <v>0</v>
      </c>
      <c r="SSC63" s="957">
        <f t="shared" ref="SSC63" si="13312">SSA63-SSC62</f>
        <v>0</v>
      </c>
      <c r="SSD63" s="957">
        <f t="shared" ref="SSD63" si="13313">SSB63-SSD62</f>
        <v>0</v>
      </c>
      <c r="SSE63" s="957">
        <f t="shared" ref="SSE63" si="13314">SSC63-SSE62</f>
        <v>0</v>
      </c>
      <c r="SSF63" s="957">
        <f t="shared" ref="SSF63" si="13315">SSD63-SSF62</f>
        <v>0</v>
      </c>
      <c r="SSG63" s="957">
        <f t="shared" ref="SSG63" si="13316">SSE63-SSG62</f>
        <v>0</v>
      </c>
      <c r="SSH63" s="957">
        <f t="shared" ref="SSH63" si="13317">SSF63-SSH62</f>
        <v>0</v>
      </c>
      <c r="SSI63" s="957">
        <f t="shared" ref="SSI63" si="13318">SSG63-SSI62</f>
        <v>0</v>
      </c>
      <c r="SSJ63" s="957">
        <f t="shared" ref="SSJ63" si="13319">SSH63-SSJ62</f>
        <v>0</v>
      </c>
      <c r="SSK63" s="957">
        <f t="shared" ref="SSK63" si="13320">SSI63-SSK62</f>
        <v>0</v>
      </c>
      <c r="SSL63" s="957">
        <f t="shared" ref="SSL63" si="13321">SSJ63-SSL62</f>
        <v>0</v>
      </c>
      <c r="SSM63" s="957">
        <f t="shared" ref="SSM63" si="13322">SSK63-SSM62</f>
        <v>0</v>
      </c>
      <c r="SSN63" s="957">
        <f t="shared" ref="SSN63" si="13323">SSL63-SSN62</f>
        <v>0</v>
      </c>
      <c r="SSO63" s="957">
        <f t="shared" ref="SSO63" si="13324">SSM63-SSO62</f>
        <v>0</v>
      </c>
      <c r="SSP63" s="957">
        <f t="shared" ref="SSP63" si="13325">SSN63-SSP62</f>
        <v>0</v>
      </c>
      <c r="SSQ63" s="957">
        <f t="shared" ref="SSQ63" si="13326">SSO63-SSQ62</f>
        <v>0</v>
      </c>
      <c r="SSR63" s="957">
        <f t="shared" ref="SSR63" si="13327">SSP63-SSR62</f>
        <v>0</v>
      </c>
      <c r="SSS63" s="957">
        <f t="shared" ref="SSS63" si="13328">SSQ63-SSS62</f>
        <v>0</v>
      </c>
      <c r="SST63" s="957">
        <f t="shared" ref="SST63" si="13329">SSR63-SST62</f>
        <v>0</v>
      </c>
      <c r="SSU63" s="957">
        <f t="shared" ref="SSU63" si="13330">SSS63-SSU62</f>
        <v>0</v>
      </c>
      <c r="SSV63" s="957">
        <f t="shared" ref="SSV63" si="13331">SST63-SSV62</f>
        <v>0</v>
      </c>
      <c r="SSW63" s="957">
        <f t="shared" ref="SSW63" si="13332">SSU63-SSW62</f>
        <v>0</v>
      </c>
      <c r="SSX63" s="957">
        <f t="shared" ref="SSX63" si="13333">SSV63-SSX62</f>
        <v>0</v>
      </c>
      <c r="SSY63" s="957">
        <f t="shared" ref="SSY63" si="13334">SSW63-SSY62</f>
        <v>0</v>
      </c>
      <c r="SSZ63" s="957">
        <f t="shared" ref="SSZ63" si="13335">SSX63-SSZ62</f>
        <v>0</v>
      </c>
      <c r="STA63" s="957">
        <f t="shared" ref="STA63" si="13336">SSY63-STA62</f>
        <v>0</v>
      </c>
      <c r="STB63" s="957">
        <f t="shared" ref="STB63" si="13337">SSZ63-STB62</f>
        <v>0</v>
      </c>
      <c r="STC63" s="957">
        <f t="shared" ref="STC63" si="13338">STA63-STC62</f>
        <v>0</v>
      </c>
      <c r="STD63" s="957">
        <f t="shared" ref="STD63" si="13339">STB63-STD62</f>
        <v>0</v>
      </c>
      <c r="STE63" s="957">
        <f t="shared" ref="STE63" si="13340">STC63-STE62</f>
        <v>0</v>
      </c>
      <c r="STF63" s="957">
        <f t="shared" ref="STF63" si="13341">STD63-STF62</f>
        <v>0</v>
      </c>
      <c r="STG63" s="957">
        <f t="shared" ref="STG63" si="13342">STE63-STG62</f>
        <v>0</v>
      </c>
      <c r="STH63" s="957">
        <f t="shared" ref="STH63" si="13343">STF63-STH62</f>
        <v>0</v>
      </c>
      <c r="STI63" s="957">
        <f t="shared" ref="STI63" si="13344">STG63-STI62</f>
        <v>0</v>
      </c>
      <c r="STJ63" s="957">
        <f t="shared" ref="STJ63" si="13345">STH63-STJ62</f>
        <v>0</v>
      </c>
      <c r="STK63" s="957">
        <f t="shared" ref="STK63" si="13346">STI63-STK62</f>
        <v>0</v>
      </c>
      <c r="STL63" s="957">
        <f t="shared" ref="STL63" si="13347">STJ63-STL62</f>
        <v>0</v>
      </c>
      <c r="STM63" s="957">
        <f t="shared" ref="STM63" si="13348">STK63-STM62</f>
        <v>0</v>
      </c>
      <c r="STN63" s="957">
        <f t="shared" ref="STN63" si="13349">STL63-STN62</f>
        <v>0</v>
      </c>
      <c r="STO63" s="957">
        <f t="shared" ref="STO63" si="13350">STM63-STO62</f>
        <v>0</v>
      </c>
      <c r="STP63" s="957">
        <f t="shared" ref="STP63" si="13351">STN63-STP62</f>
        <v>0</v>
      </c>
      <c r="STQ63" s="957">
        <f t="shared" ref="STQ63" si="13352">STO63-STQ62</f>
        <v>0</v>
      </c>
      <c r="STR63" s="957">
        <f t="shared" ref="STR63" si="13353">STP63-STR62</f>
        <v>0</v>
      </c>
      <c r="STS63" s="957">
        <f t="shared" ref="STS63" si="13354">STQ63-STS62</f>
        <v>0</v>
      </c>
      <c r="STT63" s="957">
        <f t="shared" ref="STT63" si="13355">STR63-STT62</f>
        <v>0</v>
      </c>
      <c r="STU63" s="957">
        <f t="shared" ref="STU63" si="13356">STS63-STU62</f>
        <v>0</v>
      </c>
      <c r="STV63" s="957">
        <f t="shared" ref="STV63" si="13357">STT63-STV62</f>
        <v>0</v>
      </c>
      <c r="STW63" s="957">
        <f t="shared" ref="STW63" si="13358">STU63-STW62</f>
        <v>0</v>
      </c>
      <c r="STX63" s="957">
        <f t="shared" ref="STX63" si="13359">STV63-STX62</f>
        <v>0</v>
      </c>
      <c r="STY63" s="957">
        <f t="shared" ref="STY63" si="13360">STW63-STY62</f>
        <v>0</v>
      </c>
      <c r="STZ63" s="957">
        <f t="shared" ref="STZ63" si="13361">STX63-STZ62</f>
        <v>0</v>
      </c>
      <c r="SUA63" s="957">
        <f t="shared" ref="SUA63" si="13362">STY63-SUA62</f>
        <v>0</v>
      </c>
      <c r="SUB63" s="957">
        <f t="shared" ref="SUB63" si="13363">STZ63-SUB62</f>
        <v>0</v>
      </c>
      <c r="SUC63" s="957">
        <f t="shared" ref="SUC63" si="13364">SUA63-SUC62</f>
        <v>0</v>
      </c>
      <c r="SUD63" s="957">
        <f t="shared" ref="SUD63" si="13365">SUB63-SUD62</f>
        <v>0</v>
      </c>
      <c r="SUE63" s="957">
        <f t="shared" ref="SUE63" si="13366">SUC63-SUE62</f>
        <v>0</v>
      </c>
      <c r="SUF63" s="957">
        <f t="shared" ref="SUF63" si="13367">SUD63-SUF62</f>
        <v>0</v>
      </c>
      <c r="SUG63" s="957">
        <f t="shared" ref="SUG63" si="13368">SUE63-SUG62</f>
        <v>0</v>
      </c>
      <c r="SUH63" s="957">
        <f t="shared" ref="SUH63" si="13369">SUF63-SUH62</f>
        <v>0</v>
      </c>
      <c r="SUI63" s="957">
        <f t="shared" ref="SUI63" si="13370">SUG63-SUI62</f>
        <v>0</v>
      </c>
      <c r="SUJ63" s="957">
        <f t="shared" ref="SUJ63" si="13371">SUH63-SUJ62</f>
        <v>0</v>
      </c>
      <c r="SUK63" s="957">
        <f t="shared" ref="SUK63" si="13372">SUI63-SUK62</f>
        <v>0</v>
      </c>
      <c r="SUL63" s="957">
        <f t="shared" ref="SUL63" si="13373">SUJ63-SUL62</f>
        <v>0</v>
      </c>
      <c r="SUM63" s="957">
        <f t="shared" ref="SUM63" si="13374">SUK63-SUM62</f>
        <v>0</v>
      </c>
      <c r="SUN63" s="957">
        <f t="shared" ref="SUN63" si="13375">SUL63-SUN62</f>
        <v>0</v>
      </c>
      <c r="SUO63" s="957">
        <f t="shared" ref="SUO63" si="13376">SUM63-SUO62</f>
        <v>0</v>
      </c>
      <c r="SUP63" s="957">
        <f t="shared" ref="SUP63" si="13377">SUN63-SUP62</f>
        <v>0</v>
      </c>
      <c r="SUQ63" s="957">
        <f t="shared" ref="SUQ63" si="13378">SUO63-SUQ62</f>
        <v>0</v>
      </c>
      <c r="SUR63" s="957">
        <f t="shared" ref="SUR63" si="13379">SUP63-SUR62</f>
        <v>0</v>
      </c>
      <c r="SUS63" s="957">
        <f t="shared" ref="SUS63" si="13380">SUQ63-SUS62</f>
        <v>0</v>
      </c>
      <c r="SUT63" s="957">
        <f t="shared" ref="SUT63" si="13381">SUR63-SUT62</f>
        <v>0</v>
      </c>
      <c r="SUU63" s="957">
        <f t="shared" ref="SUU63" si="13382">SUS63-SUU62</f>
        <v>0</v>
      </c>
      <c r="SUV63" s="957">
        <f t="shared" ref="SUV63" si="13383">SUT63-SUV62</f>
        <v>0</v>
      </c>
      <c r="SUW63" s="957">
        <f t="shared" ref="SUW63" si="13384">SUU63-SUW62</f>
        <v>0</v>
      </c>
      <c r="SUX63" s="957">
        <f t="shared" ref="SUX63" si="13385">SUV63-SUX62</f>
        <v>0</v>
      </c>
      <c r="SUY63" s="957">
        <f t="shared" ref="SUY63" si="13386">SUW63-SUY62</f>
        <v>0</v>
      </c>
      <c r="SUZ63" s="957">
        <f t="shared" ref="SUZ63" si="13387">SUX63-SUZ62</f>
        <v>0</v>
      </c>
      <c r="SVA63" s="957">
        <f t="shared" ref="SVA63" si="13388">SUY63-SVA62</f>
        <v>0</v>
      </c>
      <c r="SVB63" s="957">
        <f t="shared" ref="SVB63" si="13389">SUZ63-SVB62</f>
        <v>0</v>
      </c>
      <c r="SVC63" s="957">
        <f t="shared" ref="SVC63" si="13390">SVA63-SVC62</f>
        <v>0</v>
      </c>
      <c r="SVD63" s="957">
        <f t="shared" ref="SVD63" si="13391">SVB63-SVD62</f>
        <v>0</v>
      </c>
      <c r="SVE63" s="957">
        <f t="shared" ref="SVE63" si="13392">SVC63-SVE62</f>
        <v>0</v>
      </c>
      <c r="SVF63" s="957">
        <f t="shared" ref="SVF63" si="13393">SVD63-SVF62</f>
        <v>0</v>
      </c>
      <c r="SVG63" s="957">
        <f t="shared" ref="SVG63" si="13394">SVE63-SVG62</f>
        <v>0</v>
      </c>
      <c r="SVH63" s="957">
        <f t="shared" ref="SVH63" si="13395">SVF63-SVH62</f>
        <v>0</v>
      </c>
      <c r="SVI63" s="957">
        <f t="shared" ref="SVI63" si="13396">SVG63-SVI62</f>
        <v>0</v>
      </c>
      <c r="SVJ63" s="957">
        <f t="shared" ref="SVJ63" si="13397">SVH63-SVJ62</f>
        <v>0</v>
      </c>
      <c r="SVK63" s="957">
        <f t="shared" ref="SVK63" si="13398">SVI63-SVK62</f>
        <v>0</v>
      </c>
      <c r="SVL63" s="957">
        <f t="shared" ref="SVL63" si="13399">SVJ63-SVL62</f>
        <v>0</v>
      </c>
      <c r="SVM63" s="957">
        <f t="shared" ref="SVM63" si="13400">SVK63-SVM62</f>
        <v>0</v>
      </c>
      <c r="SVN63" s="957">
        <f t="shared" ref="SVN63" si="13401">SVL63-SVN62</f>
        <v>0</v>
      </c>
      <c r="SVO63" s="957">
        <f t="shared" ref="SVO63" si="13402">SVM63-SVO62</f>
        <v>0</v>
      </c>
      <c r="SVP63" s="957">
        <f t="shared" ref="SVP63" si="13403">SVN63-SVP62</f>
        <v>0</v>
      </c>
      <c r="SVQ63" s="957">
        <f t="shared" ref="SVQ63" si="13404">SVO63-SVQ62</f>
        <v>0</v>
      </c>
      <c r="SVR63" s="957">
        <f t="shared" ref="SVR63" si="13405">SVP63-SVR62</f>
        <v>0</v>
      </c>
      <c r="SVS63" s="957">
        <f t="shared" ref="SVS63" si="13406">SVQ63-SVS62</f>
        <v>0</v>
      </c>
      <c r="SVT63" s="957">
        <f t="shared" ref="SVT63" si="13407">SVR63-SVT62</f>
        <v>0</v>
      </c>
      <c r="SVU63" s="957">
        <f t="shared" ref="SVU63" si="13408">SVS63-SVU62</f>
        <v>0</v>
      </c>
      <c r="SVV63" s="957">
        <f t="shared" ref="SVV63" si="13409">SVT63-SVV62</f>
        <v>0</v>
      </c>
      <c r="SVW63" s="957">
        <f t="shared" ref="SVW63" si="13410">SVU63-SVW62</f>
        <v>0</v>
      </c>
      <c r="SVX63" s="957">
        <f t="shared" ref="SVX63" si="13411">SVV63-SVX62</f>
        <v>0</v>
      </c>
      <c r="SVY63" s="957">
        <f t="shared" ref="SVY63" si="13412">SVW63-SVY62</f>
        <v>0</v>
      </c>
      <c r="SVZ63" s="957">
        <f t="shared" ref="SVZ63" si="13413">SVX63-SVZ62</f>
        <v>0</v>
      </c>
      <c r="SWA63" s="957">
        <f t="shared" ref="SWA63" si="13414">SVY63-SWA62</f>
        <v>0</v>
      </c>
      <c r="SWB63" s="957">
        <f t="shared" ref="SWB63" si="13415">SVZ63-SWB62</f>
        <v>0</v>
      </c>
      <c r="SWC63" s="957">
        <f t="shared" ref="SWC63" si="13416">SWA63-SWC62</f>
        <v>0</v>
      </c>
      <c r="SWD63" s="957">
        <f t="shared" ref="SWD63" si="13417">SWB63-SWD62</f>
        <v>0</v>
      </c>
      <c r="SWE63" s="957">
        <f t="shared" ref="SWE63" si="13418">SWC63-SWE62</f>
        <v>0</v>
      </c>
      <c r="SWF63" s="957">
        <f t="shared" ref="SWF63" si="13419">SWD63-SWF62</f>
        <v>0</v>
      </c>
      <c r="SWG63" s="957">
        <f t="shared" ref="SWG63" si="13420">SWE63-SWG62</f>
        <v>0</v>
      </c>
      <c r="SWH63" s="957">
        <f t="shared" ref="SWH63" si="13421">SWF63-SWH62</f>
        <v>0</v>
      </c>
      <c r="SWI63" s="957">
        <f t="shared" ref="SWI63" si="13422">SWG63-SWI62</f>
        <v>0</v>
      </c>
      <c r="SWJ63" s="957">
        <f t="shared" ref="SWJ63" si="13423">SWH63-SWJ62</f>
        <v>0</v>
      </c>
      <c r="SWK63" s="957">
        <f t="shared" ref="SWK63" si="13424">SWI63-SWK62</f>
        <v>0</v>
      </c>
      <c r="SWL63" s="957">
        <f t="shared" ref="SWL63" si="13425">SWJ63-SWL62</f>
        <v>0</v>
      </c>
      <c r="SWM63" s="957">
        <f t="shared" ref="SWM63" si="13426">SWK63-SWM62</f>
        <v>0</v>
      </c>
      <c r="SWN63" s="957">
        <f t="shared" ref="SWN63" si="13427">SWL63-SWN62</f>
        <v>0</v>
      </c>
      <c r="SWO63" s="957">
        <f t="shared" ref="SWO63" si="13428">SWM63-SWO62</f>
        <v>0</v>
      </c>
      <c r="SWP63" s="957">
        <f t="shared" ref="SWP63" si="13429">SWN63-SWP62</f>
        <v>0</v>
      </c>
      <c r="SWQ63" s="957">
        <f t="shared" ref="SWQ63" si="13430">SWO63-SWQ62</f>
        <v>0</v>
      </c>
      <c r="SWR63" s="957">
        <f t="shared" ref="SWR63" si="13431">SWP63-SWR62</f>
        <v>0</v>
      </c>
      <c r="SWS63" s="957">
        <f t="shared" ref="SWS63" si="13432">SWQ63-SWS62</f>
        <v>0</v>
      </c>
      <c r="SWT63" s="957">
        <f t="shared" ref="SWT63" si="13433">SWR63-SWT62</f>
        <v>0</v>
      </c>
      <c r="SWU63" s="957">
        <f t="shared" ref="SWU63" si="13434">SWS63-SWU62</f>
        <v>0</v>
      </c>
      <c r="SWV63" s="957">
        <f t="shared" ref="SWV63" si="13435">SWT63-SWV62</f>
        <v>0</v>
      </c>
      <c r="SWW63" s="957">
        <f t="shared" ref="SWW63" si="13436">SWU63-SWW62</f>
        <v>0</v>
      </c>
      <c r="SWX63" s="957">
        <f t="shared" ref="SWX63" si="13437">SWV63-SWX62</f>
        <v>0</v>
      </c>
      <c r="SWY63" s="957">
        <f t="shared" ref="SWY63" si="13438">SWW63-SWY62</f>
        <v>0</v>
      </c>
      <c r="SWZ63" s="957">
        <f t="shared" ref="SWZ63" si="13439">SWX63-SWZ62</f>
        <v>0</v>
      </c>
      <c r="SXA63" s="957">
        <f t="shared" ref="SXA63" si="13440">SWY63-SXA62</f>
        <v>0</v>
      </c>
      <c r="SXB63" s="957">
        <f t="shared" ref="SXB63" si="13441">SWZ63-SXB62</f>
        <v>0</v>
      </c>
      <c r="SXC63" s="957">
        <f t="shared" ref="SXC63" si="13442">SXA63-SXC62</f>
        <v>0</v>
      </c>
      <c r="SXD63" s="957">
        <f t="shared" ref="SXD63" si="13443">SXB63-SXD62</f>
        <v>0</v>
      </c>
      <c r="SXE63" s="957">
        <f t="shared" ref="SXE63" si="13444">SXC63-SXE62</f>
        <v>0</v>
      </c>
      <c r="SXF63" s="957">
        <f t="shared" ref="SXF63" si="13445">SXD63-SXF62</f>
        <v>0</v>
      </c>
      <c r="SXG63" s="957">
        <f t="shared" ref="SXG63" si="13446">SXE63-SXG62</f>
        <v>0</v>
      </c>
      <c r="SXH63" s="957">
        <f t="shared" ref="SXH63" si="13447">SXF63-SXH62</f>
        <v>0</v>
      </c>
      <c r="SXI63" s="957">
        <f t="shared" ref="SXI63" si="13448">SXG63-SXI62</f>
        <v>0</v>
      </c>
      <c r="SXJ63" s="957">
        <f t="shared" ref="SXJ63" si="13449">SXH63-SXJ62</f>
        <v>0</v>
      </c>
      <c r="SXK63" s="957">
        <f t="shared" ref="SXK63" si="13450">SXI63-SXK62</f>
        <v>0</v>
      </c>
      <c r="SXL63" s="957">
        <f t="shared" ref="SXL63" si="13451">SXJ63-SXL62</f>
        <v>0</v>
      </c>
      <c r="SXM63" s="957">
        <f t="shared" ref="SXM63" si="13452">SXK63-SXM62</f>
        <v>0</v>
      </c>
      <c r="SXN63" s="957">
        <f t="shared" ref="SXN63" si="13453">SXL63-SXN62</f>
        <v>0</v>
      </c>
      <c r="SXO63" s="957">
        <f t="shared" ref="SXO63" si="13454">SXM63-SXO62</f>
        <v>0</v>
      </c>
      <c r="SXP63" s="957">
        <f t="shared" ref="SXP63" si="13455">SXN63-SXP62</f>
        <v>0</v>
      </c>
      <c r="SXQ63" s="957">
        <f t="shared" ref="SXQ63" si="13456">SXO63-SXQ62</f>
        <v>0</v>
      </c>
      <c r="SXR63" s="957">
        <f t="shared" ref="SXR63" si="13457">SXP63-SXR62</f>
        <v>0</v>
      </c>
      <c r="SXS63" s="957">
        <f t="shared" ref="SXS63" si="13458">SXQ63-SXS62</f>
        <v>0</v>
      </c>
      <c r="SXT63" s="957">
        <f t="shared" ref="SXT63" si="13459">SXR63-SXT62</f>
        <v>0</v>
      </c>
      <c r="SXU63" s="957">
        <f t="shared" ref="SXU63" si="13460">SXS63-SXU62</f>
        <v>0</v>
      </c>
      <c r="SXV63" s="957">
        <f t="shared" ref="SXV63" si="13461">SXT63-SXV62</f>
        <v>0</v>
      </c>
      <c r="SXW63" s="957">
        <f t="shared" ref="SXW63" si="13462">SXU63-SXW62</f>
        <v>0</v>
      </c>
      <c r="SXX63" s="957">
        <f t="shared" ref="SXX63" si="13463">SXV63-SXX62</f>
        <v>0</v>
      </c>
      <c r="SXY63" s="957">
        <f t="shared" ref="SXY63" si="13464">SXW63-SXY62</f>
        <v>0</v>
      </c>
      <c r="SXZ63" s="957">
        <f t="shared" ref="SXZ63" si="13465">SXX63-SXZ62</f>
        <v>0</v>
      </c>
      <c r="SYA63" s="957">
        <f t="shared" ref="SYA63" si="13466">SXY63-SYA62</f>
        <v>0</v>
      </c>
      <c r="SYB63" s="957">
        <f t="shared" ref="SYB63" si="13467">SXZ63-SYB62</f>
        <v>0</v>
      </c>
      <c r="SYC63" s="957">
        <f t="shared" ref="SYC63" si="13468">SYA63-SYC62</f>
        <v>0</v>
      </c>
      <c r="SYD63" s="957">
        <f t="shared" ref="SYD63" si="13469">SYB63-SYD62</f>
        <v>0</v>
      </c>
      <c r="SYE63" s="957">
        <f t="shared" ref="SYE63" si="13470">SYC63-SYE62</f>
        <v>0</v>
      </c>
      <c r="SYF63" s="957">
        <f t="shared" ref="SYF63" si="13471">SYD63-SYF62</f>
        <v>0</v>
      </c>
      <c r="SYG63" s="957">
        <f t="shared" ref="SYG63" si="13472">SYE63-SYG62</f>
        <v>0</v>
      </c>
      <c r="SYH63" s="957">
        <f t="shared" ref="SYH63" si="13473">SYF63-SYH62</f>
        <v>0</v>
      </c>
      <c r="SYI63" s="957">
        <f t="shared" ref="SYI63" si="13474">SYG63-SYI62</f>
        <v>0</v>
      </c>
      <c r="SYJ63" s="957">
        <f t="shared" ref="SYJ63" si="13475">SYH63-SYJ62</f>
        <v>0</v>
      </c>
      <c r="SYK63" s="957">
        <f t="shared" ref="SYK63" si="13476">SYI63-SYK62</f>
        <v>0</v>
      </c>
      <c r="SYL63" s="957">
        <f t="shared" ref="SYL63" si="13477">SYJ63-SYL62</f>
        <v>0</v>
      </c>
      <c r="SYM63" s="957">
        <f t="shared" ref="SYM63" si="13478">SYK63-SYM62</f>
        <v>0</v>
      </c>
      <c r="SYN63" s="957">
        <f t="shared" ref="SYN63" si="13479">SYL63-SYN62</f>
        <v>0</v>
      </c>
      <c r="SYO63" s="957">
        <f t="shared" ref="SYO63" si="13480">SYM63-SYO62</f>
        <v>0</v>
      </c>
      <c r="SYP63" s="957">
        <f t="shared" ref="SYP63" si="13481">SYN63-SYP62</f>
        <v>0</v>
      </c>
      <c r="SYQ63" s="957">
        <f t="shared" ref="SYQ63" si="13482">SYO63-SYQ62</f>
        <v>0</v>
      </c>
      <c r="SYR63" s="957">
        <f t="shared" ref="SYR63" si="13483">SYP63-SYR62</f>
        <v>0</v>
      </c>
      <c r="SYS63" s="957">
        <f t="shared" ref="SYS63" si="13484">SYQ63-SYS62</f>
        <v>0</v>
      </c>
      <c r="SYT63" s="957">
        <f t="shared" ref="SYT63" si="13485">SYR63-SYT62</f>
        <v>0</v>
      </c>
      <c r="SYU63" s="957">
        <f t="shared" ref="SYU63" si="13486">SYS63-SYU62</f>
        <v>0</v>
      </c>
      <c r="SYV63" s="957">
        <f t="shared" ref="SYV63" si="13487">SYT63-SYV62</f>
        <v>0</v>
      </c>
      <c r="SYW63" s="957">
        <f t="shared" ref="SYW63" si="13488">SYU63-SYW62</f>
        <v>0</v>
      </c>
      <c r="SYX63" s="957">
        <f t="shared" ref="SYX63" si="13489">SYV63-SYX62</f>
        <v>0</v>
      </c>
      <c r="SYY63" s="957">
        <f t="shared" ref="SYY63" si="13490">SYW63-SYY62</f>
        <v>0</v>
      </c>
      <c r="SYZ63" s="957">
        <f t="shared" ref="SYZ63" si="13491">SYX63-SYZ62</f>
        <v>0</v>
      </c>
      <c r="SZA63" s="957">
        <f t="shared" ref="SZA63" si="13492">SYY63-SZA62</f>
        <v>0</v>
      </c>
      <c r="SZB63" s="957">
        <f t="shared" ref="SZB63" si="13493">SYZ63-SZB62</f>
        <v>0</v>
      </c>
      <c r="SZC63" s="957">
        <f t="shared" ref="SZC63" si="13494">SZA63-SZC62</f>
        <v>0</v>
      </c>
      <c r="SZD63" s="957">
        <f t="shared" ref="SZD63" si="13495">SZB63-SZD62</f>
        <v>0</v>
      </c>
      <c r="SZE63" s="957">
        <f t="shared" ref="SZE63" si="13496">SZC63-SZE62</f>
        <v>0</v>
      </c>
      <c r="SZF63" s="957">
        <f t="shared" ref="SZF63" si="13497">SZD63-SZF62</f>
        <v>0</v>
      </c>
      <c r="SZG63" s="957">
        <f t="shared" ref="SZG63" si="13498">SZE63-SZG62</f>
        <v>0</v>
      </c>
      <c r="SZH63" s="957">
        <f t="shared" ref="SZH63" si="13499">SZF63-SZH62</f>
        <v>0</v>
      </c>
      <c r="SZI63" s="957">
        <f t="shared" ref="SZI63" si="13500">SZG63-SZI62</f>
        <v>0</v>
      </c>
      <c r="SZJ63" s="957">
        <f t="shared" ref="SZJ63" si="13501">SZH63-SZJ62</f>
        <v>0</v>
      </c>
      <c r="SZK63" s="957">
        <f t="shared" ref="SZK63" si="13502">SZI63-SZK62</f>
        <v>0</v>
      </c>
      <c r="SZL63" s="957">
        <f t="shared" ref="SZL63" si="13503">SZJ63-SZL62</f>
        <v>0</v>
      </c>
      <c r="SZM63" s="957">
        <f t="shared" ref="SZM63" si="13504">SZK63-SZM62</f>
        <v>0</v>
      </c>
      <c r="SZN63" s="957">
        <f t="shared" ref="SZN63" si="13505">SZL63-SZN62</f>
        <v>0</v>
      </c>
      <c r="SZO63" s="957">
        <f t="shared" ref="SZO63" si="13506">SZM63-SZO62</f>
        <v>0</v>
      </c>
      <c r="SZP63" s="957">
        <f t="shared" ref="SZP63" si="13507">SZN63-SZP62</f>
        <v>0</v>
      </c>
      <c r="SZQ63" s="957">
        <f t="shared" ref="SZQ63" si="13508">SZO63-SZQ62</f>
        <v>0</v>
      </c>
      <c r="SZR63" s="957">
        <f t="shared" ref="SZR63" si="13509">SZP63-SZR62</f>
        <v>0</v>
      </c>
      <c r="SZS63" s="957">
        <f t="shared" ref="SZS63" si="13510">SZQ63-SZS62</f>
        <v>0</v>
      </c>
      <c r="SZT63" s="957">
        <f t="shared" ref="SZT63" si="13511">SZR63-SZT62</f>
        <v>0</v>
      </c>
      <c r="SZU63" s="957">
        <f t="shared" ref="SZU63" si="13512">SZS63-SZU62</f>
        <v>0</v>
      </c>
      <c r="SZV63" s="957">
        <f t="shared" ref="SZV63" si="13513">SZT63-SZV62</f>
        <v>0</v>
      </c>
      <c r="SZW63" s="957">
        <f t="shared" ref="SZW63" si="13514">SZU63-SZW62</f>
        <v>0</v>
      </c>
      <c r="SZX63" s="957">
        <f t="shared" ref="SZX63" si="13515">SZV63-SZX62</f>
        <v>0</v>
      </c>
      <c r="SZY63" s="957">
        <f t="shared" ref="SZY63" si="13516">SZW63-SZY62</f>
        <v>0</v>
      </c>
      <c r="SZZ63" s="957">
        <f t="shared" ref="SZZ63" si="13517">SZX63-SZZ62</f>
        <v>0</v>
      </c>
      <c r="TAA63" s="957">
        <f t="shared" ref="TAA63" si="13518">SZY63-TAA62</f>
        <v>0</v>
      </c>
      <c r="TAB63" s="957">
        <f t="shared" ref="TAB63" si="13519">SZZ63-TAB62</f>
        <v>0</v>
      </c>
      <c r="TAC63" s="957">
        <f t="shared" ref="TAC63" si="13520">TAA63-TAC62</f>
        <v>0</v>
      </c>
      <c r="TAD63" s="957">
        <f t="shared" ref="TAD63" si="13521">TAB63-TAD62</f>
        <v>0</v>
      </c>
      <c r="TAE63" s="957">
        <f t="shared" ref="TAE63" si="13522">TAC63-TAE62</f>
        <v>0</v>
      </c>
      <c r="TAF63" s="957">
        <f t="shared" ref="TAF63" si="13523">TAD63-TAF62</f>
        <v>0</v>
      </c>
      <c r="TAG63" s="957">
        <f t="shared" ref="TAG63" si="13524">TAE63-TAG62</f>
        <v>0</v>
      </c>
      <c r="TAH63" s="957">
        <f t="shared" ref="TAH63" si="13525">TAF63-TAH62</f>
        <v>0</v>
      </c>
      <c r="TAI63" s="957">
        <f t="shared" ref="TAI63" si="13526">TAG63-TAI62</f>
        <v>0</v>
      </c>
      <c r="TAJ63" s="957">
        <f t="shared" ref="TAJ63" si="13527">TAH63-TAJ62</f>
        <v>0</v>
      </c>
      <c r="TAK63" s="957">
        <f t="shared" ref="TAK63" si="13528">TAI63-TAK62</f>
        <v>0</v>
      </c>
      <c r="TAL63" s="957">
        <f t="shared" ref="TAL63" si="13529">TAJ63-TAL62</f>
        <v>0</v>
      </c>
      <c r="TAM63" s="957">
        <f t="shared" ref="TAM63" si="13530">TAK63-TAM62</f>
        <v>0</v>
      </c>
      <c r="TAN63" s="957">
        <f t="shared" ref="TAN63" si="13531">TAL63-TAN62</f>
        <v>0</v>
      </c>
      <c r="TAO63" s="957">
        <f t="shared" ref="TAO63" si="13532">TAM63-TAO62</f>
        <v>0</v>
      </c>
      <c r="TAP63" s="957">
        <f t="shared" ref="TAP63" si="13533">TAN63-TAP62</f>
        <v>0</v>
      </c>
      <c r="TAQ63" s="957">
        <f t="shared" ref="TAQ63" si="13534">TAO63-TAQ62</f>
        <v>0</v>
      </c>
      <c r="TAR63" s="957">
        <f t="shared" ref="TAR63" si="13535">TAP63-TAR62</f>
        <v>0</v>
      </c>
      <c r="TAS63" s="957">
        <f t="shared" ref="TAS63" si="13536">TAQ63-TAS62</f>
        <v>0</v>
      </c>
      <c r="TAT63" s="957">
        <f t="shared" ref="TAT63" si="13537">TAR63-TAT62</f>
        <v>0</v>
      </c>
      <c r="TAU63" s="957">
        <f t="shared" ref="TAU63" si="13538">TAS63-TAU62</f>
        <v>0</v>
      </c>
      <c r="TAV63" s="957">
        <f t="shared" ref="TAV63" si="13539">TAT63-TAV62</f>
        <v>0</v>
      </c>
      <c r="TAW63" s="957">
        <f t="shared" ref="TAW63" si="13540">TAU63-TAW62</f>
        <v>0</v>
      </c>
      <c r="TAX63" s="957">
        <f t="shared" ref="TAX63" si="13541">TAV63-TAX62</f>
        <v>0</v>
      </c>
      <c r="TAY63" s="957">
        <f t="shared" ref="TAY63" si="13542">TAW63-TAY62</f>
        <v>0</v>
      </c>
      <c r="TAZ63" s="957">
        <f t="shared" ref="TAZ63" si="13543">TAX63-TAZ62</f>
        <v>0</v>
      </c>
      <c r="TBA63" s="957">
        <f t="shared" ref="TBA63" si="13544">TAY63-TBA62</f>
        <v>0</v>
      </c>
      <c r="TBB63" s="957">
        <f t="shared" ref="TBB63" si="13545">TAZ63-TBB62</f>
        <v>0</v>
      </c>
      <c r="TBC63" s="957">
        <f t="shared" ref="TBC63" si="13546">TBA63-TBC62</f>
        <v>0</v>
      </c>
      <c r="TBD63" s="957">
        <f t="shared" ref="TBD63" si="13547">TBB63-TBD62</f>
        <v>0</v>
      </c>
      <c r="TBE63" s="957">
        <f t="shared" ref="TBE63" si="13548">TBC63-TBE62</f>
        <v>0</v>
      </c>
      <c r="TBF63" s="957">
        <f t="shared" ref="TBF63" si="13549">TBD63-TBF62</f>
        <v>0</v>
      </c>
      <c r="TBG63" s="957">
        <f t="shared" ref="TBG63" si="13550">TBE63-TBG62</f>
        <v>0</v>
      </c>
      <c r="TBH63" s="957">
        <f t="shared" ref="TBH63" si="13551">TBF63-TBH62</f>
        <v>0</v>
      </c>
      <c r="TBI63" s="957">
        <f t="shared" ref="TBI63" si="13552">TBG63-TBI62</f>
        <v>0</v>
      </c>
      <c r="TBJ63" s="957">
        <f t="shared" ref="TBJ63" si="13553">TBH63-TBJ62</f>
        <v>0</v>
      </c>
      <c r="TBK63" s="957">
        <f t="shared" ref="TBK63" si="13554">TBI63-TBK62</f>
        <v>0</v>
      </c>
      <c r="TBL63" s="957">
        <f t="shared" ref="TBL63" si="13555">TBJ63-TBL62</f>
        <v>0</v>
      </c>
      <c r="TBM63" s="957">
        <f t="shared" ref="TBM63" si="13556">TBK63-TBM62</f>
        <v>0</v>
      </c>
      <c r="TBN63" s="957">
        <f t="shared" ref="TBN63" si="13557">TBL63-TBN62</f>
        <v>0</v>
      </c>
      <c r="TBO63" s="957">
        <f t="shared" ref="TBO63" si="13558">TBM63-TBO62</f>
        <v>0</v>
      </c>
      <c r="TBP63" s="957">
        <f t="shared" ref="TBP63" si="13559">TBN63-TBP62</f>
        <v>0</v>
      </c>
      <c r="TBQ63" s="957">
        <f t="shared" ref="TBQ63" si="13560">TBO63-TBQ62</f>
        <v>0</v>
      </c>
      <c r="TBR63" s="957">
        <f t="shared" ref="TBR63" si="13561">TBP63-TBR62</f>
        <v>0</v>
      </c>
      <c r="TBS63" s="957">
        <f t="shared" ref="TBS63" si="13562">TBQ63-TBS62</f>
        <v>0</v>
      </c>
      <c r="TBT63" s="957">
        <f t="shared" ref="TBT63" si="13563">TBR63-TBT62</f>
        <v>0</v>
      </c>
      <c r="TBU63" s="957">
        <f t="shared" ref="TBU63" si="13564">TBS63-TBU62</f>
        <v>0</v>
      </c>
      <c r="TBV63" s="957">
        <f t="shared" ref="TBV63" si="13565">TBT63-TBV62</f>
        <v>0</v>
      </c>
      <c r="TBW63" s="957">
        <f t="shared" ref="TBW63" si="13566">TBU63-TBW62</f>
        <v>0</v>
      </c>
      <c r="TBX63" s="957">
        <f t="shared" ref="TBX63" si="13567">TBV63-TBX62</f>
        <v>0</v>
      </c>
      <c r="TBY63" s="957">
        <f t="shared" ref="TBY63" si="13568">TBW63-TBY62</f>
        <v>0</v>
      </c>
      <c r="TBZ63" s="957">
        <f t="shared" ref="TBZ63" si="13569">TBX63-TBZ62</f>
        <v>0</v>
      </c>
      <c r="TCA63" s="957">
        <f t="shared" ref="TCA63" si="13570">TBY63-TCA62</f>
        <v>0</v>
      </c>
      <c r="TCB63" s="957">
        <f t="shared" ref="TCB63" si="13571">TBZ63-TCB62</f>
        <v>0</v>
      </c>
      <c r="TCC63" s="957">
        <f t="shared" ref="TCC63" si="13572">TCA63-TCC62</f>
        <v>0</v>
      </c>
      <c r="TCD63" s="957">
        <f t="shared" ref="TCD63" si="13573">TCB63-TCD62</f>
        <v>0</v>
      </c>
      <c r="TCE63" s="957">
        <f t="shared" ref="TCE63" si="13574">TCC63-TCE62</f>
        <v>0</v>
      </c>
      <c r="TCF63" s="957">
        <f t="shared" ref="TCF63" si="13575">TCD63-TCF62</f>
        <v>0</v>
      </c>
      <c r="TCG63" s="957">
        <f t="shared" ref="TCG63" si="13576">TCE63-TCG62</f>
        <v>0</v>
      </c>
      <c r="TCH63" s="957">
        <f t="shared" ref="TCH63" si="13577">TCF63-TCH62</f>
        <v>0</v>
      </c>
      <c r="TCI63" s="957">
        <f t="shared" ref="TCI63" si="13578">TCG63-TCI62</f>
        <v>0</v>
      </c>
      <c r="TCJ63" s="957">
        <f t="shared" ref="TCJ63" si="13579">TCH63-TCJ62</f>
        <v>0</v>
      </c>
      <c r="TCK63" s="957">
        <f t="shared" ref="TCK63" si="13580">TCI63-TCK62</f>
        <v>0</v>
      </c>
      <c r="TCL63" s="957">
        <f t="shared" ref="TCL63" si="13581">TCJ63-TCL62</f>
        <v>0</v>
      </c>
      <c r="TCM63" s="957">
        <f t="shared" ref="TCM63" si="13582">TCK63-TCM62</f>
        <v>0</v>
      </c>
      <c r="TCN63" s="957">
        <f t="shared" ref="TCN63" si="13583">TCL63-TCN62</f>
        <v>0</v>
      </c>
      <c r="TCO63" s="957">
        <f t="shared" ref="TCO63" si="13584">TCM63-TCO62</f>
        <v>0</v>
      </c>
      <c r="TCP63" s="957">
        <f t="shared" ref="TCP63" si="13585">TCN63-TCP62</f>
        <v>0</v>
      </c>
      <c r="TCQ63" s="957">
        <f t="shared" ref="TCQ63" si="13586">TCO63-TCQ62</f>
        <v>0</v>
      </c>
      <c r="TCR63" s="957">
        <f t="shared" ref="TCR63" si="13587">TCP63-TCR62</f>
        <v>0</v>
      </c>
      <c r="TCS63" s="957">
        <f t="shared" ref="TCS63" si="13588">TCQ63-TCS62</f>
        <v>0</v>
      </c>
      <c r="TCT63" s="957">
        <f t="shared" ref="TCT63" si="13589">TCR63-TCT62</f>
        <v>0</v>
      </c>
      <c r="TCU63" s="957">
        <f t="shared" ref="TCU63" si="13590">TCS63-TCU62</f>
        <v>0</v>
      </c>
      <c r="TCV63" s="957">
        <f t="shared" ref="TCV63" si="13591">TCT63-TCV62</f>
        <v>0</v>
      </c>
      <c r="TCW63" s="957">
        <f t="shared" ref="TCW63" si="13592">TCU63-TCW62</f>
        <v>0</v>
      </c>
      <c r="TCX63" s="957">
        <f t="shared" ref="TCX63" si="13593">TCV63-TCX62</f>
        <v>0</v>
      </c>
      <c r="TCY63" s="957">
        <f t="shared" ref="TCY63" si="13594">TCW63-TCY62</f>
        <v>0</v>
      </c>
      <c r="TCZ63" s="957">
        <f t="shared" ref="TCZ63" si="13595">TCX63-TCZ62</f>
        <v>0</v>
      </c>
      <c r="TDA63" s="957">
        <f t="shared" ref="TDA63" si="13596">TCY63-TDA62</f>
        <v>0</v>
      </c>
      <c r="TDB63" s="957">
        <f t="shared" ref="TDB63" si="13597">TCZ63-TDB62</f>
        <v>0</v>
      </c>
      <c r="TDC63" s="957">
        <f t="shared" ref="TDC63" si="13598">TDA63-TDC62</f>
        <v>0</v>
      </c>
      <c r="TDD63" s="957">
        <f t="shared" ref="TDD63" si="13599">TDB63-TDD62</f>
        <v>0</v>
      </c>
      <c r="TDE63" s="957">
        <f t="shared" ref="TDE63" si="13600">TDC63-TDE62</f>
        <v>0</v>
      </c>
      <c r="TDF63" s="957">
        <f t="shared" ref="TDF63" si="13601">TDD63-TDF62</f>
        <v>0</v>
      </c>
      <c r="TDG63" s="957">
        <f t="shared" ref="TDG63" si="13602">TDE63-TDG62</f>
        <v>0</v>
      </c>
      <c r="TDH63" s="957">
        <f t="shared" ref="TDH63" si="13603">TDF63-TDH62</f>
        <v>0</v>
      </c>
      <c r="TDI63" s="957">
        <f t="shared" ref="TDI63" si="13604">TDG63-TDI62</f>
        <v>0</v>
      </c>
      <c r="TDJ63" s="957">
        <f t="shared" ref="TDJ63" si="13605">TDH63-TDJ62</f>
        <v>0</v>
      </c>
      <c r="TDK63" s="957">
        <f t="shared" ref="TDK63" si="13606">TDI63-TDK62</f>
        <v>0</v>
      </c>
      <c r="TDL63" s="957">
        <f t="shared" ref="TDL63" si="13607">TDJ63-TDL62</f>
        <v>0</v>
      </c>
      <c r="TDM63" s="957">
        <f t="shared" ref="TDM63" si="13608">TDK63-TDM62</f>
        <v>0</v>
      </c>
      <c r="TDN63" s="957">
        <f t="shared" ref="TDN63" si="13609">TDL63-TDN62</f>
        <v>0</v>
      </c>
      <c r="TDO63" s="957">
        <f t="shared" ref="TDO63" si="13610">TDM63-TDO62</f>
        <v>0</v>
      </c>
      <c r="TDP63" s="957">
        <f t="shared" ref="TDP63" si="13611">TDN63-TDP62</f>
        <v>0</v>
      </c>
      <c r="TDQ63" s="957">
        <f t="shared" ref="TDQ63" si="13612">TDO63-TDQ62</f>
        <v>0</v>
      </c>
      <c r="TDR63" s="957">
        <f t="shared" ref="TDR63" si="13613">TDP63-TDR62</f>
        <v>0</v>
      </c>
      <c r="TDS63" s="957">
        <f t="shared" ref="TDS63" si="13614">TDQ63-TDS62</f>
        <v>0</v>
      </c>
      <c r="TDT63" s="957">
        <f t="shared" ref="TDT63" si="13615">TDR63-TDT62</f>
        <v>0</v>
      </c>
      <c r="TDU63" s="957">
        <f t="shared" ref="TDU63" si="13616">TDS63-TDU62</f>
        <v>0</v>
      </c>
      <c r="TDV63" s="957">
        <f t="shared" ref="TDV63" si="13617">TDT63-TDV62</f>
        <v>0</v>
      </c>
      <c r="TDW63" s="957">
        <f t="shared" ref="TDW63" si="13618">TDU63-TDW62</f>
        <v>0</v>
      </c>
      <c r="TDX63" s="957">
        <f t="shared" ref="TDX63" si="13619">TDV63-TDX62</f>
        <v>0</v>
      </c>
      <c r="TDY63" s="957">
        <f t="shared" ref="TDY63" si="13620">TDW63-TDY62</f>
        <v>0</v>
      </c>
      <c r="TDZ63" s="957">
        <f t="shared" ref="TDZ63" si="13621">TDX63-TDZ62</f>
        <v>0</v>
      </c>
      <c r="TEA63" s="957">
        <f t="shared" ref="TEA63" si="13622">TDY63-TEA62</f>
        <v>0</v>
      </c>
      <c r="TEB63" s="957">
        <f t="shared" ref="TEB63" si="13623">TDZ63-TEB62</f>
        <v>0</v>
      </c>
      <c r="TEC63" s="957">
        <f t="shared" ref="TEC63" si="13624">TEA63-TEC62</f>
        <v>0</v>
      </c>
      <c r="TED63" s="957">
        <f t="shared" ref="TED63" si="13625">TEB63-TED62</f>
        <v>0</v>
      </c>
      <c r="TEE63" s="957">
        <f t="shared" ref="TEE63" si="13626">TEC63-TEE62</f>
        <v>0</v>
      </c>
      <c r="TEF63" s="957">
        <f t="shared" ref="TEF63" si="13627">TED63-TEF62</f>
        <v>0</v>
      </c>
      <c r="TEG63" s="957">
        <f t="shared" ref="TEG63" si="13628">TEE63-TEG62</f>
        <v>0</v>
      </c>
      <c r="TEH63" s="957">
        <f t="shared" ref="TEH63" si="13629">TEF63-TEH62</f>
        <v>0</v>
      </c>
      <c r="TEI63" s="957">
        <f t="shared" ref="TEI63" si="13630">TEG63-TEI62</f>
        <v>0</v>
      </c>
      <c r="TEJ63" s="957">
        <f t="shared" ref="TEJ63" si="13631">TEH63-TEJ62</f>
        <v>0</v>
      </c>
      <c r="TEK63" s="957">
        <f t="shared" ref="TEK63" si="13632">TEI63-TEK62</f>
        <v>0</v>
      </c>
      <c r="TEL63" s="957">
        <f t="shared" ref="TEL63" si="13633">TEJ63-TEL62</f>
        <v>0</v>
      </c>
      <c r="TEM63" s="957">
        <f t="shared" ref="TEM63" si="13634">TEK63-TEM62</f>
        <v>0</v>
      </c>
      <c r="TEN63" s="957">
        <f t="shared" ref="TEN63" si="13635">TEL63-TEN62</f>
        <v>0</v>
      </c>
      <c r="TEO63" s="957">
        <f t="shared" ref="TEO63" si="13636">TEM63-TEO62</f>
        <v>0</v>
      </c>
      <c r="TEP63" s="957">
        <f t="shared" ref="TEP63" si="13637">TEN63-TEP62</f>
        <v>0</v>
      </c>
      <c r="TEQ63" s="957">
        <f t="shared" ref="TEQ63" si="13638">TEO63-TEQ62</f>
        <v>0</v>
      </c>
      <c r="TER63" s="957">
        <f t="shared" ref="TER63" si="13639">TEP63-TER62</f>
        <v>0</v>
      </c>
      <c r="TES63" s="957">
        <f t="shared" ref="TES63" si="13640">TEQ63-TES62</f>
        <v>0</v>
      </c>
      <c r="TET63" s="957">
        <f t="shared" ref="TET63" si="13641">TER63-TET62</f>
        <v>0</v>
      </c>
      <c r="TEU63" s="957">
        <f t="shared" ref="TEU63" si="13642">TES63-TEU62</f>
        <v>0</v>
      </c>
      <c r="TEV63" s="957">
        <f t="shared" ref="TEV63" si="13643">TET63-TEV62</f>
        <v>0</v>
      </c>
      <c r="TEW63" s="957">
        <f t="shared" ref="TEW63" si="13644">TEU63-TEW62</f>
        <v>0</v>
      </c>
      <c r="TEX63" s="957">
        <f t="shared" ref="TEX63" si="13645">TEV63-TEX62</f>
        <v>0</v>
      </c>
      <c r="TEY63" s="957">
        <f t="shared" ref="TEY63" si="13646">TEW63-TEY62</f>
        <v>0</v>
      </c>
      <c r="TEZ63" s="957">
        <f t="shared" ref="TEZ63" si="13647">TEX63-TEZ62</f>
        <v>0</v>
      </c>
      <c r="TFA63" s="957">
        <f t="shared" ref="TFA63" si="13648">TEY63-TFA62</f>
        <v>0</v>
      </c>
      <c r="TFB63" s="957">
        <f t="shared" ref="TFB63" si="13649">TEZ63-TFB62</f>
        <v>0</v>
      </c>
      <c r="TFC63" s="957">
        <f t="shared" ref="TFC63" si="13650">TFA63-TFC62</f>
        <v>0</v>
      </c>
      <c r="TFD63" s="957">
        <f t="shared" ref="TFD63" si="13651">TFB63-TFD62</f>
        <v>0</v>
      </c>
      <c r="TFE63" s="957">
        <f t="shared" ref="TFE63" si="13652">TFC63-TFE62</f>
        <v>0</v>
      </c>
      <c r="TFF63" s="957">
        <f t="shared" ref="TFF63" si="13653">TFD63-TFF62</f>
        <v>0</v>
      </c>
      <c r="TFG63" s="957">
        <f t="shared" ref="TFG63" si="13654">TFE63-TFG62</f>
        <v>0</v>
      </c>
      <c r="TFH63" s="957">
        <f t="shared" ref="TFH63" si="13655">TFF63-TFH62</f>
        <v>0</v>
      </c>
      <c r="TFI63" s="957">
        <f t="shared" ref="TFI63" si="13656">TFG63-TFI62</f>
        <v>0</v>
      </c>
      <c r="TFJ63" s="957">
        <f t="shared" ref="TFJ63" si="13657">TFH63-TFJ62</f>
        <v>0</v>
      </c>
      <c r="TFK63" s="957">
        <f t="shared" ref="TFK63" si="13658">TFI63-TFK62</f>
        <v>0</v>
      </c>
      <c r="TFL63" s="957">
        <f t="shared" ref="TFL63" si="13659">TFJ63-TFL62</f>
        <v>0</v>
      </c>
      <c r="TFM63" s="957">
        <f t="shared" ref="TFM63" si="13660">TFK63-TFM62</f>
        <v>0</v>
      </c>
      <c r="TFN63" s="957">
        <f t="shared" ref="TFN63" si="13661">TFL63-TFN62</f>
        <v>0</v>
      </c>
      <c r="TFO63" s="957">
        <f t="shared" ref="TFO63" si="13662">TFM63-TFO62</f>
        <v>0</v>
      </c>
      <c r="TFP63" s="957">
        <f t="shared" ref="TFP63" si="13663">TFN63-TFP62</f>
        <v>0</v>
      </c>
      <c r="TFQ63" s="957">
        <f t="shared" ref="TFQ63" si="13664">TFO63-TFQ62</f>
        <v>0</v>
      </c>
      <c r="TFR63" s="957">
        <f t="shared" ref="TFR63" si="13665">TFP63-TFR62</f>
        <v>0</v>
      </c>
      <c r="TFS63" s="957">
        <f t="shared" ref="TFS63" si="13666">TFQ63-TFS62</f>
        <v>0</v>
      </c>
      <c r="TFT63" s="957">
        <f t="shared" ref="TFT63" si="13667">TFR63-TFT62</f>
        <v>0</v>
      </c>
      <c r="TFU63" s="957">
        <f t="shared" ref="TFU63" si="13668">TFS63-TFU62</f>
        <v>0</v>
      </c>
      <c r="TFV63" s="957">
        <f t="shared" ref="TFV63" si="13669">TFT63-TFV62</f>
        <v>0</v>
      </c>
      <c r="TFW63" s="957">
        <f t="shared" ref="TFW63" si="13670">TFU63-TFW62</f>
        <v>0</v>
      </c>
      <c r="TFX63" s="957">
        <f t="shared" ref="TFX63" si="13671">TFV63-TFX62</f>
        <v>0</v>
      </c>
      <c r="TFY63" s="957">
        <f t="shared" ref="TFY63" si="13672">TFW63-TFY62</f>
        <v>0</v>
      </c>
      <c r="TFZ63" s="957">
        <f t="shared" ref="TFZ63" si="13673">TFX63-TFZ62</f>
        <v>0</v>
      </c>
      <c r="TGA63" s="957">
        <f t="shared" ref="TGA63" si="13674">TFY63-TGA62</f>
        <v>0</v>
      </c>
      <c r="TGB63" s="957">
        <f t="shared" ref="TGB63" si="13675">TFZ63-TGB62</f>
        <v>0</v>
      </c>
      <c r="TGC63" s="957">
        <f t="shared" ref="TGC63" si="13676">TGA63-TGC62</f>
        <v>0</v>
      </c>
      <c r="TGD63" s="957">
        <f t="shared" ref="TGD63" si="13677">TGB63-TGD62</f>
        <v>0</v>
      </c>
      <c r="TGE63" s="957">
        <f t="shared" ref="TGE63" si="13678">TGC63-TGE62</f>
        <v>0</v>
      </c>
      <c r="TGF63" s="957">
        <f t="shared" ref="TGF63" si="13679">TGD63-TGF62</f>
        <v>0</v>
      </c>
      <c r="TGG63" s="957">
        <f t="shared" ref="TGG63" si="13680">TGE63-TGG62</f>
        <v>0</v>
      </c>
      <c r="TGH63" s="957">
        <f t="shared" ref="TGH63" si="13681">TGF63-TGH62</f>
        <v>0</v>
      </c>
      <c r="TGI63" s="957">
        <f t="shared" ref="TGI63" si="13682">TGG63-TGI62</f>
        <v>0</v>
      </c>
      <c r="TGJ63" s="957">
        <f t="shared" ref="TGJ63" si="13683">TGH63-TGJ62</f>
        <v>0</v>
      </c>
      <c r="TGK63" s="957">
        <f t="shared" ref="TGK63" si="13684">TGI63-TGK62</f>
        <v>0</v>
      </c>
      <c r="TGL63" s="957">
        <f t="shared" ref="TGL63" si="13685">TGJ63-TGL62</f>
        <v>0</v>
      </c>
      <c r="TGM63" s="957">
        <f t="shared" ref="TGM63" si="13686">TGK63-TGM62</f>
        <v>0</v>
      </c>
      <c r="TGN63" s="957">
        <f t="shared" ref="TGN63" si="13687">TGL63-TGN62</f>
        <v>0</v>
      </c>
      <c r="TGO63" s="957">
        <f t="shared" ref="TGO63" si="13688">TGM63-TGO62</f>
        <v>0</v>
      </c>
      <c r="TGP63" s="957">
        <f t="shared" ref="TGP63" si="13689">TGN63-TGP62</f>
        <v>0</v>
      </c>
      <c r="TGQ63" s="957">
        <f t="shared" ref="TGQ63" si="13690">TGO63-TGQ62</f>
        <v>0</v>
      </c>
      <c r="TGR63" s="957">
        <f t="shared" ref="TGR63" si="13691">TGP63-TGR62</f>
        <v>0</v>
      </c>
      <c r="TGS63" s="957">
        <f t="shared" ref="TGS63" si="13692">TGQ63-TGS62</f>
        <v>0</v>
      </c>
      <c r="TGT63" s="957">
        <f t="shared" ref="TGT63" si="13693">TGR63-TGT62</f>
        <v>0</v>
      </c>
      <c r="TGU63" s="957">
        <f t="shared" ref="TGU63" si="13694">TGS63-TGU62</f>
        <v>0</v>
      </c>
      <c r="TGV63" s="957">
        <f t="shared" ref="TGV63" si="13695">TGT63-TGV62</f>
        <v>0</v>
      </c>
      <c r="TGW63" s="957">
        <f t="shared" ref="TGW63" si="13696">TGU63-TGW62</f>
        <v>0</v>
      </c>
      <c r="TGX63" s="957">
        <f t="shared" ref="TGX63" si="13697">TGV63-TGX62</f>
        <v>0</v>
      </c>
      <c r="TGY63" s="957">
        <f t="shared" ref="TGY63" si="13698">TGW63-TGY62</f>
        <v>0</v>
      </c>
      <c r="TGZ63" s="957">
        <f t="shared" ref="TGZ63" si="13699">TGX63-TGZ62</f>
        <v>0</v>
      </c>
      <c r="THA63" s="957">
        <f t="shared" ref="THA63" si="13700">TGY63-THA62</f>
        <v>0</v>
      </c>
      <c r="THB63" s="957">
        <f t="shared" ref="THB63" si="13701">TGZ63-THB62</f>
        <v>0</v>
      </c>
      <c r="THC63" s="957">
        <f t="shared" ref="THC63" si="13702">THA63-THC62</f>
        <v>0</v>
      </c>
      <c r="THD63" s="957">
        <f t="shared" ref="THD63" si="13703">THB63-THD62</f>
        <v>0</v>
      </c>
      <c r="THE63" s="957">
        <f t="shared" ref="THE63" si="13704">THC63-THE62</f>
        <v>0</v>
      </c>
      <c r="THF63" s="957">
        <f t="shared" ref="THF63" si="13705">THD63-THF62</f>
        <v>0</v>
      </c>
      <c r="THG63" s="957">
        <f t="shared" ref="THG63" si="13706">THE63-THG62</f>
        <v>0</v>
      </c>
      <c r="THH63" s="957">
        <f t="shared" ref="THH63" si="13707">THF63-THH62</f>
        <v>0</v>
      </c>
      <c r="THI63" s="957">
        <f t="shared" ref="THI63" si="13708">THG63-THI62</f>
        <v>0</v>
      </c>
      <c r="THJ63" s="957">
        <f t="shared" ref="THJ63" si="13709">THH63-THJ62</f>
        <v>0</v>
      </c>
      <c r="THK63" s="957">
        <f t="shared" ref="THK63" si="13710">THI63-THK62</f>
        <v>0</v>
      </c>
      <c r="THL63" s="957">
        <f t="shared" ref="THL63" si="13711">THJ63-THL62</f>
        <v>0</v>
      </c>
      <c r="THM63" s="957">
        <f t="shared" ref="THM63" si="13712">THK63-THM62</f>
        <v>0</v>
      </c>
      <c r="THN63" s="957">
        <f t="shared" ref="THN63" si="13713">THL63-THN62</f>
        <v>0</v>
      </c>
      <c r="THO63" s="957">
        <f t="shared" ref="THO63" si="13714">THM63-THO62</f>
        <v>0</v>
      </c>
      <c r="THP63" s="957">
        <f t="shared" ref="THP63" si="13715">THN63-THP62</f>
        <v>0</v>
      </c>
      <c r="THQ63" s="957">
        <f t="shared" ref="THQ63" si="13716">THO63-THQ62</f>
        <v>0</v>
      </c>
      <c r="THR63" s="957">
        <f t="shared" ref="THR63" si="13717">THP63-THR62</f>
        <v>0</v>
      </c>
      <c r="THS63" s="957">
        <f t="shared" ref="THS63" si="13718">THQ63-THS62</f>
        <v>0</v>
      </c>
      <c r="THT63" s="957">
        <f t="shared" ref="THT63" si="13719">THR63-THT62</f>
        <v>0</v>
      </c>
      <c r="THU63" s="957">
        <f t="shared" ref="THU63" si="13720">THS63-THU62</f>
        <v>0</v>
      </c>
      <c r="THV63" s="957">
        <f t="shared" ref="THV63" si="13721">THT63-THV62</f>
        <v>0</v>
      </c>
      <c r="THW63" s="957">
        <f t="shared" ref="THW63" si="13722">THU63-THW62</f>
        <v>0</v>
      </c>
      <c r="THX63" s="957">
        <f t="shared" ref="THX63" si="13723">THV63-THX62</f>
        <v>0</v>
      </c>
      <c r="THY63" s="957">
        <f t="shared" ref="THY63" si="13724">THW63-THY62</f>
        <v>0</v>
      </c>
      <c r="THZ63" s="957">
        <f t="shared" ref="THZ63" si="13725">THX63-THZ62</f>
        <v>0</v>
      </c>
      <c r="TIA63" s="957">
        <f t="shared" ref="TIA63" si="13726">THY63-TIA62</f>
        <v>0</v>
      </c>
      <c r="TIB63" s="957">
        <f t="shared" ref="TIB63" si="13727">THZ63-TIB62</f>
        <v>0</v>
      </c>
      <c r="TIC63" s="957">
        <f t="shared" ref="TIC63" si="13728">TIA63-TIC62</f>
        <v>0</v>
      </c>
      <c r="TID63" s="957">
        <f t="shared" ref="TID63" si="13729">TIB63-TID62</f>
        <v>0</v>
      </c>
      <c r="TIE63" s="957">
        <f t="shared" ref="TIE63" si="13730">TIC63-TIE62</f>
        <v>0</v>
      </c>
      <c r="TIF63" s="957">
        <f t="shared" ref="TIF63" si="13731">TID63-TIF62</f>
        <v>0</v>
      </c>
      <c r="TIG63" s="957">
        <f t="shared" ref="TIG63" si="13732">TIE63-TIG62</f>
        <v>0</v>
      </c>
      <c r="TIH63" s="957">
        <f t="shared" ref="TIH63" si="13733">TIF63-TIH62</f>
        <v>0</v>
      </c>
      <c r="TII63" s="957">
        <f t="shared" ref="TII63" si="13734">TIG63-TII62</f>
        <v>0</v>
      </c>
      <c r="TIJ63" s="957">
        <f t="shared" ref="TIJ63" si="13735">TIH63-TIJ62</f>
        <v>0</v>
      </c>
      <c r="TIK63" s="957">
        <f t="shared" ref="TIK63" si="13736">TII63-TIK62</f>
        <v>0</v>
      </c>
      <c r="TIL63" s="957">
        <f t="shared" ref="TIL63" si="13737">TIJ63-TIL62</f>
        <v>0</v>
      </c>
      <c r="TIM63" s="957">
        <f t="shared" ref="TIM63" si="13738">TIK63-TIM62</f>
        <v>0</v>
      </c>
      <c r="TIN63" s="957">
        <f t="shared" ref="TIN63" si="13739">TIL63-TIN62</f>
        <v>0</v>
      </c>
      <c r="TIO63" s="957">
        <f t="shared" ref="TIO63" si="13740">TIM63-TIO62</f>
        <v>0</v>
      </c>
      <c r="TIP63" s="957">
        <f t="shared" ref="TIP63" si="13741">TIN63-TIP62</f>
        <v>0</v>
      </c>
      <c r="TIQ63" s="957">
        <f t="shared" ref="TIQ63" si="13742">TIO63-TIQ62</f>
        <v>0</v>
      </c>
      <c r="TIR63" s="957">
        <f t="shared" ref="TIR63" si="13743">TIP63-TIR62</f>
        <v>0</v>
      </c>
      <c r="TIS63" s="957">
        <f t="shared" ref="TIS63" si="13744">TIQ63-TIS62</f>
        <v>0</v>
      </c>
      <c r="TIT63" s="957">
        <f t="shared" ref="TIT63" si="13745">TIR63-TIT62</f>
        <v>0</v>
      </c>
      <c r="TIU63" s="957">
        <f t="shared" ref="TIU63" si="13746">TIS63-TIU62</f>
        <v>0</v>
      </c>
      <c r="TIV63" s="957">
        <f t="shared" ref="TIV63" si="13747">TIT63-TIV62</f>
        <v>0</v>
      </c>
      <c r="TIW63" s="957">
        <f t="shared" ref="TIW63" si="13748">TIU63-TIW62</f>
        <v>0</v>
      </c>
      <c r="TIX63" s="957">
        <f t="shared" ref="TIX63" si="13749">TIV63-TIX62</f>
        <v>0</v>
      </c>
      <c r="TIY63" s="957">
        <f t="shared" ref="TIY63" si="13750">TIW63-TIY62</f>
        <v>0</v>
      </c>
      <c r="TIZ63" s="957">
        <f t="shared" ref="TIZ63" si="13751">TIX63-TIZ62</f>
        <v>0</v>
      </c>
      <c r="TJA63" s="957">
        <f t="shared" ref="TJA63" si="13752">TIY63-TJA62</f>
        <v>0</v>
      </c>
      <c r="TJB63" s="957">
        <f t="shared" ref="TJB63" si="13753">TIZ63-TJB62</f>
        <v>0</v>
      </c>
      <c r="TJC63" s="957">
        <f t="shared" ref="TJC63" si="13754">TJA63-TJC62</f>
        <v>0</v>
      </c>
      <c r="TJD63" s="957">
        <f t="shared" ref="TJD63" si="13755">TJB63-TJD62</f>
        <v>0</v>
      </c>
      <c r="TJE63" s="957">
        <f t="shared" ref="TJE63" si="13756">TJC63-TJE62</f>
        <v>0</v>
      </c>
      <c r="TJF63" s="957">
        <f t="shared" ref="TJF63" si="13757">TJD63-TJF62</f>
        <v>0</v>
      </c>
      <c r="TJG63" s="957">
        <f t="shared" ref="TJG63" si="13758">TJE63-TJG62</f>
        <v>0</v>
      </c>
      <c r="TJH63" s="957">
        <f t="shared" ref="TJH63" si="13759">TJF63-TJH62</f>
        <v>0</v>
      </c>
      <c r="TJI63" s="957">
        <f t="shared" ref="TJI63" si="13760">TJG63-TJI62</f>
        <v>0</v>
      </c>
      <c r="TJJ63" s="957">
        <f t="shared" ref="TJJ63" si="13761">TJH63-TJJ62</f>
        <v>0</v>
      </c>
      <c r="TJK63" s="957">
        <f t="shared" ref="TJK63" si="13762">TJI63-TJK62</f>
        <v>0</v>
      </c>
      <c r="TJL63" s="957">
        <f t="shared" ref="TJL63" si="13763">TJJ63-TJL62</f>
        <v>0</v>
      </c>
      <c r="TJM63" s="957">
        <f t="shared" ref="TJM63" si="13764">TJK63-TJM62</f>
        <v>0</v>
      </c>
      <c r="TJN63" s="957">
        <f t="shared" ref="TJN63" si="13765">TJL63-TJN62</f>
        <v>0</v>
      </c>
      <c r="TJO63" s="957">
        <f t="shared" ref="TJO63" si="13766">TJM63-TJO62</f>
        <v>0</v>
      </c>
      <c r="TJP63" s="957">
        <f t="shared" ref="TJP63" si="13767">TJN63-TJP62</f>
        <v>0</v>
      </c>
      <c r="TJQ63" s="957">
        <f t="shared" ref="TJQ63" si="13768">TJO63-TJQ62</f>
        <v>0</v>
      </c>
      <c r="TJR63" s="957">
        <f t="shared" ref="TJR63" si="13769">TJP63-TJR62</f>
        <v>0</v>
      </c>
      <c r="TJS63" s="957">
        <f t="shared" ref="TJS63" si="13770">TJQ63-TJS62</f>
        <v>0</v>
      </c>
      <c r="TJT63" s="957">
        <f t="shared" ref="TJT63" si="13771">TJR63-TJT62</f>
        <v>0</v>
      </c>
      <c r="TJU63" s="957">
        <f t="shared" ref="TJU63" si="13772">TJS63-TJU62</f>
        <v>0</v>
      </c>
      <c r="TJV63" s="957">
        <f t="shared" ref="TJV63" si="13773">TJT63-TJV62</f>
        <v>0</v>
      </c>
      <c r="TJW63" s="957">
        <f t="shared" ref="TJW63" si="13774">TJU63-TJW62</f>
        <v>0</v>
      </c>
      <c r="TJX63" s="957">
        <f t="shared" ref="TJX63" si="13775">TJV63-TJX62</f>
        <v>0</v>
      </c>
      <c r="TJY63" s="957">
        <f t="shared" ref="TJY63" si="13776">TJW63-TJY62</f>
        <v>0</v>
      </c>
      <c r="TJZ63" s="957">
        <f t="shared" ref="TJZ63" si="13777">TJX63-TJZ62</f>
        <v>0</v>
      </c>
      <c r="TKA63" s="957">
        <f t="shared" ref="TKA63" si="13778">TJY63-TKA62</f>
        <v>0</v>
      </c>
      <c r="TKB63" s="957">
        <f t="shared" ref="TKB63" si="13779">TJZ63-TKB62</f>
        <v>0</v>
      </c>
      <c r="TKC63" s="957">
        <f t="shared" ref="TKC63" si="13780">TKA63-TKC62</f>
        <v>0</v>
      </c>
      <c r="TKD63" s="957">
        <f t="shared" ref="TKD63" si="13781">TKB63-TKD62</f>
        <v>0</v>
      </c>
      <c r="TKE63" s="957">
        <f t="shared" ref="TKE63" si="13782">TKC63-TKE62</f>
        <v>0</v>
      </c>
      <c r="TKF63" s="957">
        <f t="shared" ref="TKF63" si="13783">TKD63-TKF62</f>
        <v>0</v>
      </c>
      <c r="TKG63" s="957">
        <f t="shared" ref="TKG63" si="13784">TKE63-TKG62</f>
        <v>0</v>
      </c>
      <c r="TKH63" s="957">
        <f t="shared" ref="TKH63" si="13785">TKF63-TKH62</f>
        <v>0</v>
      </c>
      <c r="TKI63" s="957">
        <f t="shared" ref="TKI63" si="13786">TKG63-TKI62</f>
        <v>0</v>
      </c>
      <c r="TKJ63" s="957">
        <f t="shared" ref="TKJ63" si="13787">TKH63-TKJ62</f>
        <v>0</v>
      </c>
      <c r="TKK63" s="957">
        <f t="shared" ref="TKK63" si="13788">TKI63-TKK62</f>
        <v>0</v>
      </c>
      <c r="TKL63" s="957">
        <f t="shared" ref="TKL63" si="13789">TKJ63-TKL62</f>
        <v>0</v>
      </c>
      <c r="TKM63" s="957">
        <f t="shared" ref="TKM63" si="13790">TKK63-TKM62</f>
        <v>0</v>
      </c>
      <c r="TKN63" s="957">
        <f t="shared" ref="TKN63" si="13791">TKL63-TKN62</f>
        <v>0</v>
      </c>
      <c r="TKO63" s="957">
        <f t="shared" ref="TKO63" si="13792">TKM63-TKO62</f>
        <v>0</v>
      </c>
      <c r="TKP63" s="957">
        <f t="shared" ref="TKP63" si="13793">TKN63-TKP62</f>
        <v>0</v>
      </c>
      <c r="TKQ63" s="957">
        <f t="shared" ref="TKQ63" si="13794">TKO63-TKQ62</f>
        <v>0</v>
      </c>
      <c r="TKR63" s="957">
        <f t="shared" ref="TKR63" si="13795">TKP63-TKR62</f>
        <v>0</v>
      </c>
      <c r="TKS63" s="957">
        <f t="shared" ref="TKS63" si="13796">TKQ63-TKS62</f>
        <v>0</v>
      </c>
      <c r="TKT63" s="957">
        <f t="shared" ref="TKT63" si="13797">TKR63-TKT62</f>
        <v>0</v>
      </c>
      <c r="TKU63" s="957">
        <f t="shared" ref="TKU63" si="13798">TKS63-TKU62</f>
        <v>0</v>
      </c>
      <c r="TKV63" s="957">
        <f t="shared" ref="TKV63" si="13799">TKT63-TKV62</f>
        <v>0</v>
      </c>
      <c r="TKW63" s="957">
        <f t="shared" ref="TKW63" si="13800">TKU63-TKW62</f>
        <v>0</v>
      </c>
      <c r="TKX63" s="957">
        <f t="shared" ref="TKX63" si="13801">TKV63-TKX62</f>
        <v>0</v>
      </c>
      <c r="TKY63" s="957">
        <f t="shared" ref="TKY63" si="13802">TKW63-TKY62</f>
        <v>0</v>
      </c>
      <c r="TKZ63" s="957">
        <f t="shared" ref="TKZ63" si="13803">TKX63-TKZ62</f>
        <v>0</v>
      </c>
      <c r="TLA63" s="957">
        <f t="shared" ref="TLA63" si="13804">TKY63-TLA62</f>
        <v>0</v>
      </c>
      <c r="TLB63" s="957">
        <f t="shared" ref="TLB63" si="13805">TKZ63-TLB62</f>
        <v>0</v>
      </c>
      <c r="TLC63" s="957">
        <f t="shared" ref="TLC63" si="13806">TLA63-TLC62</f>
        <v>0</v>
      </c>
      <c r="TLD63" s="957">
        <f t="shared" ref="TLD63" si="13807">TLB63-TLD62</f>
        <v>0</v>
      </c>
      <c r="TLE63" s="957">
        <f t="shared" ref="TLE63" si="13808">TLC63-TLE62</f>
        <v>0</v>
      </c>
      <c r="TLF63" s="957">
        <f t="shared" ref="TLF63" si="13809">TLD63-TLF62</f>
        <v>0</v>
      </c>
      <c r="TLG63" s="957">
        <f t="shared" ref="TLG63" si="13810">TLE63-TLG62</f>
        <v>0</v>
      </c>
      <c r="TLH63" s="957">
        <f t="shared" ref="TLH63" si="13811">TLF63-TLH62</f>
        <v>0</v>
      </c>
      <c r="TLI63" s="957">
        <f t="shared" ref="TLI63" si="13812">TLG63-TLI62</f>
        <v>0</v>
      </c>
      <c r="TLJ63" s="957">
        <f t="shared" ref="TLJ63" si="13813">TLH63-TLJ62</f>
        <v>0</v>
      </c>
      <c r="TLK63" s="957">
        <f t="shared" ref="TLK63" si="13814">TLI63-TLK62</f>
        <v>0</v>
      </c>
      <c r="TLL63" s="957">
        <f t="shared" ref="TLL63" si="13815">TLJ63-TLL62</f>
        <v>0</v>
      </c>
      <c r="TLM63" s="957">
        <f t="shared" ref="TLM63" si="13816">TLK63-TLM62</f>
        <v>0</v>
      </c>
      <c r="TLN63" s="957">
        <f t="shared" ref="TLN63" si="13817">TLL63-TLN62</f>
        <v>0</v>
      </c>
      <c r="TLO63" s="957">
        <f t="shared" ref="TLO63" si="13818">TLM63-TLO62</f>
        <v>0</v>
      </c>
      <c r="TLP63" s="957">
        <f t="shared" ref="TLP63" si="13819">TLN63-TLP62</f>
        <v>0</v>
      </c>
      <c r="TLQ63" s="957">
        <f t="shared" ref="TLQ63" si="13820">TLO63-TLQ62</f>
        <v>0</v>
      </c>
      <c r="TLR63" s="957">
        <f t="shared" ref="TLR63" si="13821">TLP63-TLR62</f>
        <v>0</v>
      </c>
      <c r="TLS63" s="957">
        <f t="shared" ref="TLS63" si="13822">TLQ63-TLS62</f>
        <v>0</v>
      </c>
      <c r="TLT63" s="957">
        <f t="shared" ref="TLT63" si="13823">TLR63-TLT62</f>
        <v>0</v>
      </c>
      <c r="TLU63" s="957">
        <f t="shared" ref="TLU63" si="13824">TLS63-TLU62</f>
        <v>0</v>
      </c>
      <c r="TLV63" s="957">
        <f t="shared" ref="TLV63" si="13825">TLT63-TLV62</f>
        <v>0</v>
      </c>
      <c r="TLW63" s="957">
        <f t="shared" ref="TLW63" si="13826">TLU63-TLW62</f>
        <v>0</v>
      </c>
      <c r="TLX63" s="957">
        <f t="shared" ref="TLX63" si="13827">TLV63-TLX62</f>
        <v>0</v>
      </c>
      <c r="TLY63" s="957">
        <f t="shared" ref="TLY63" si="13828">TLW63-TLY62</f>
        <v>0</v>
      </c>
      <c r="TLZ63" s="957">
        <f t="shared" ref="TLZ63" si="13829">TLX63-TLZ62</f>
        <v>0</v>
      </c>
      <c r="TMA63" s="957">
        <f t="shared" ref="TMA63" si="13830">TLY63-TMA62</f>
        <v>0</v>
      </c>
      <c r="TMB63" s="957">
        <f t="shared" ref="TMB63" si="13831">TLZ63-TMB62</f>
        <v>0</v>
      </c>
      <c r="TMC63" s="957">
        <f t="shared" ref="TMC63" si="13832">TMA63-TMC62</f>
        <v>0</v>
      </c>
      <c r="TMD63" s="957">
        <f t="shared" ref="TMD63" si="13833">TMB63-TMD62</f>
        <v>0</v>
      </c>
      <c r="TME63" s="957">
        <f t="shared" ref="TME63" si="13834">TMC63-TME62</f>
        <v>0</v>
      </c>
      <c r="TMF63" s="957">
        <f t="shared" ref="TMF63" si="13835">TMD63-TMF62</f>
        <v>0</v>
      </c>
      <c r="TMG63" s="957">
        <f t="shared" ref="TMG63" si="13836">TME63-TMG62</f>
        <v>0</v>
      </c>
      <c r="TMH63" s="957">
        <f t="shared" ref="TMH63" si="13837">TMF63-TMH62</f>
        <v>0</v>
      </c>
      <c r="TMI63" s="957">
        <f t="shared" ref="TMI63" si="13838">TMG63-TMI62</f>
        <v>0</v>
      </c>
      <c r="TMJ63" s="957">
        <f t="shared" ref="TMJ63" si="13839">TMH63-TMJ62</f>
        <v>0</v>
      </c>
      <c r="TMK63" s="957">
        <f t="shared" ref="TMK63" si="13840">TMI63-TMK62</f>
        <v>0</v>
      </c>
      <c r="TML63" s="957">
        <f t="shared" ref="TML63" si="13841">TMJ63-TML62</f>
        <v>0</v>
      </c>
      <c r="TMM63" s="957">
        <f t="shared" ref="TMM63" si="13842">TMK63-TMM62</f>
        <v>0</v>
      </c>
      <c r="TMN63" s="957">
        <f t="shared" ref="TMN63" si="13843">TML63-TMN62</f>
        <v>0</v>
      </c>
      <c r="TMO63" s="957">
        <f t="shared" ref="TMO63" si="13844">TMM63-TMO62</f>
        <v>0</v>
      </c>
      <c r="TMP63" s="957">
        <f t="shared" ref="TMP63" si="13845">TMN63-TMP62</f>
        <v>0</v>
      </c>
      <c r="TMQ63" s="957">
        <f t="shared" ref="TMQ63" si="13846">TMO63-TMQ62</f>
        <v>0</v>
      </c>
      <c r="TMR63" s="957">
        <f t="shared" ref="TMR63" si="13847">TMP63-TMR62</f>
        <v>0</v>
      </c>
      <c r="TMS63" s="957">
        <f t="shared" ref="TMS63" si="13848">TMQ63-TMS62</f>
        <v>0</v>
      </c>
      <c r="TMT63" s="957">
        <f t="shared" ref="TMT63" si="13849">TMR63-TMT62</f>
        <v>0</v>
      </c>
      <c r="TMU63" s="957">
        <f t="shared" ref="TMU63" si="13850">TMS63-TMU62</f>
        <v>0</v>
      </c>
      <c r="TMV63" s="957">
        <f t="shared" ref="TMV63" si="13851">TMT63-TMV62</f>
        <v>0</v>
      </c>
      <c r="TMW63" s="957">
        <f t="shared" ref="TMW63" si="13852">TMU63-TMW62</f>
        <v>0</v>
      </c>
      <c r="TMX63" s="957">
        <f t="shared" ref="TMX63" si="13853">TMV63-TMX62</f>
        <v>0</v>
      </c>
      <c r="TMY63" s="957">
        <f t="shared" ref="TMY63" si="13854">TMW63-TMY62</f>
        <v>0</v>
      </c>
      <c r="TMZ63" s="957">
        <f t="shared" ref="TMZ63" si="13855">TMX63-TMZ62</f>
        <v>0</v>
      </c>
      <c r="TNA63" s="957">
        <f t="shared" ref="TNA63" si="13856">TMY63-TNA62</f>
        <v>0</v>
      </c>
      <c r="TNB63" s="957">
        <f t="shared" ref="TNB63" si="13857">TMZ63-TNB62</f>
        <v>0</v>
      </c>
      <c r="TNC63" s="957">
        <f t="shared" ref="TNC63" si="13858">TNA63-TNC62</f>
        <v>0</v>
      </c>
      <c r="TND63" s="957">
        <f t="shared" ref="TND63" si="13859">TNB63-TND62</f>
        <v>0</v>
      </c>
      <c r="TNE63" s="957">
        <f t="shared" ref="TNE63" si="13860">TNC63-TNE62</f>
        <v>0</v>
      </c>
      <c r="TNF63" s="957">
        <f t="shared" ref="TNF63" si="13861">TND63-TNF62</f>
        <v>0</v>
      </c>
      <c r="TNG63" s="957">
        <f t="shared" ref="TNG63" si="13862">TNE63-TNG62</f>
        <v>0</v>
      </c>
      <c r="TNH63" s="957">
        <f t="shared" ref="TNH63" si="13863">TNF63-TNH62</f>
        <v>0</v>
      </c>
      <c r="TNI63" s="957">
        <f t="shared" ref="TNI63" si="13864">TNG63-TNI62</f>
        <v>0</v>
      </c>
      <c r="TNJ63" s="957">
        <f t="shared" ref="TNJ63" si="13865">TNH63-TNJ62</f>
        <v>0</v>
      </c>
      <c r="TNK63" s="957">
        <f t="shared" ref="TNK63" si="13866">TNI63-TNK62</f>
        <v>0</v>
      </c>
      <c r="TNL63" s="957">
        <f t="shared" ref="TNL63" si="13867">TNJ63-TNL62</f>
        <v>0</v>
      </c>
      <c r="TNM63" s="957">
        <f t="shared" ref="TNM63" si="13868">TNK63-TNM62</f>
        <v>0</v>
      </c>
      <c r="TNN63" s="957">
        <f t="shared" ref="TNN63" si="13869">TNL63-TNN62</f>
        <v>0</v>
      </c>
      <c r="TNO63" s="957">
        <f t="shared" ref="TNO63" si="13870">TNM63-TNO62</f>
        <v>0</v>
      </c>
      <c r="TNP63" s="957">
        <f t="shared" ref="TNP63" si="13871">TNN63-TNP62</f>
        <v>0</v>
      </c>
      <c r="TNQ63" s="957">
        <f t="shared" ref="TNQ63" si="13872">TNO63-TNQ62</f>
        <v>0</v>
      </c>
      <c r="TNR63" s="957">
        <f t="shared" ref="TNR63" si="13873">TNP63-TNR62</f>
        <v>0</v>
      </c>
      <c r="TNS63" s="957">
        <f t="shared" ref="TNS63" si="13874">TNQ63-TNS62</f>
        <v>0</v>
      </c>
      <c r="TNT63" s="957">
        <f t="shared" ref="TNT63" si="13875">TNR63-TNT62</f>
        <v>0</v>
      </c>
      <c r="TNU63" s="957">
        <f t="shared" ref="TNU63" si="13876">TNS63-TNU62</f>
        <v>0</v>
      </c>
      <c r="TNV63" s="957">
        <f t="shared" ref="TNV63" si="13877">TNT63-TNV62</f>
        <v>0</v>
      </c>
      <c r="TNW63" s="957">
        <f t="shared" ref="TNW63" si="13878">TNU63-TNW62</f>
        <v>0</v>
      </c>
      <c r="TNX63" s="957">
        <f t="shared" ref="TNX63" si="13879">TNV63-TNX62</f>
        <v>0</v>
      </c>
      <c r="TNY63" s="957">
        <f t="shared" ref="TNY63" si="13880">TNW63-TNY62</f>
        <v>0</v>
      </c>
      <c r="TNZ63" s="957">
        <f t="shared" ref="TNZ63" si="13881">TNX63-TNZ62</f>
        <v>0</v>
      </c>
      <c r="TOA63" s="957">
        <f t="shared" ref="TOA63" si="13882">TNY63-TOA62</f>
        <v>0</v>
      </c>
      <c r="TOB63" s="957">
        <f t="shared" ref="TOB63" si="13883">TNZ63-TOB62</f>
        <v>0</v>
      </c>
      <c r="TOC63" s="957">
        <f t="shared" ref="TOC63" si="13884">TOA63-TOC62</f>
        <v>0</v>
      </c>
      <c r="TOD63" s="957">
        <f t="shared" ref="TOD63" si="13885">TOB63-TOD62</f>
        <v>0</v>
      </c>
      <c r="TOE63" s="957">
        <f t="shared" ref="TOE63" si="13886">TOC63-TOE62</f>
        <v>0</v>
      </c>
      <c r="TOF63" s="957">
        <f t="shared" ref="TOF63" si="13887">TOD63-TOF62</f>
        <v>0</v>
      </c>
      <c r="TOG63" s="957">
        <f t="shared" ref="TOG63" si="13888">TOE63-TOG62</f>
        <v>0</v>
      </c>
      <c r="TOH63" s="957">
        <f t="shared" ref="TOH63" si="13889">TOF63-TOH62</f>
        <v>0</v>
      </c>
      <c r="TOI63" s="957">
        <f t="shared" ref="TOI63" si="13890">TOG63-TOI62</f>
        <v>0</v>
      </c>
      <c r="TOJ63" s="957">
        <f t="shared" ref="TOJ63" si="13891">TOH63-TOJ62</f>
        <v>0</v>
      </c>
      <c r="TOK63" s="957">
        <f t="shared" ref="TOK63" si="13892">TOI63-TOK62</f>
        <v>0</v>
      </c>
      <c r="TOL63" s="957">
        <f t="shared" ref="TOL63" si="13893">TOJ63-TOL62</f>
        <v>0</v>
      </c>
      <c r="TOM63" s="957">
        <f t="shared" ref="TOM63" si="13894">TOK63-TOM62</f>
        <v>0</v>
      </c>
      <c r="TON63" s="957">
        <f t="shared" ref="TON63" si="13895">TOL63-TON62</f>
        <v>0</v>
      </c>
      <c r="TOO63" s="957">
        <f t="shared" ref="TOO63" si="13896">TOM63-TOO62</f>
        <v>0</v>
      </c>
      <c r="TOP63" s="957">
        <f t="shared" ref="TOP63" si="13897">TON63-TOP62</f>
        <v>0</v>
      </c>
      <c r="TOQ63" s="957">
        <f t="shared" ref="TOQ63" si="13898">TOO63-TOQ62</f>
        <v>0</v>
      </c>
      <c r="TOR63" s="957">
        <f t="shared" ref="TOR63" si="13899">TOP63-TOR62</f>
        <v>0</v>
      </c>
      <c r="TOS63" s="957">
        <f t="shared" ref="TOS63" si="13900">TOQ63-TOS62</f>
        <v>0</v>
      </c>
      <c r="TOT63" s="957">
        <f t="shared" ref="TOT63" si="13901">TOR63-TOT62</f>
        <v>0</v>
      </c>
      <c r="TOU63" s="957">
        <f t="shared" ref="TOU63" si="13902">TOS63-TOU62</f>
        <v>0</v>
      </c>
      <c r="TOV63" s="957">
        <f t="shared" ref="TOV63" si="13903">TOT63-TOV62</f>
        <v>0</v>
      </c>
      <c r="TOW63" s="957">
        <f t="shared" ref="TOW63" si="13904">TOU63-TOW62</f>
        <v>0</v>
      </c>
      <c r="TOX63" s="957">
        <f t="shared" ref="TOX63" si="13905">TOV63-TOX62</f>
        <v>0</v>
      </c>
      <c r="TOY63" s="957">
        <f t="shared" ref="TOY63" si="13906">TOW63-TOY62</f>
        <v>0</v>
      </c>
      <c r="TOZ63" s="957">
        <f t="shared" ref="TOZ63" si="13907">TOX63-TOZ62</f>
        <v>0</v>
      </c>
      <c r="TPA63" s="957">
        <f t="shared" ref="TPA63" si="13908">TOY63-TPA62</f>
        <v>0</v>
      </c>
      <c r="TPB63" s="957">
        <f t="shared" ref="TPB63" si="13909">TOZ63-TPB62</f>
        <v>0</v>
      </c>
      <c r="TPC63" s="957">
        <f t="shared" ref="TPC63" si="13910">TPA63-TPC62</f>
        <v>0</v>
      </c>
      <c r="TPD63" s="957">
        <f t="shared" ref="TPD63" si="13911">TPB63-TPD62</f>
        <v>0</v>
      </c>
      <c r="TPE63" s="957">
        <f t="shared" ref="TPE63" si="13912">TPC63-TPE62</f>
        <v>0</v>
      </c>
      <c r="TPF63" s="957">
        <f t="shared" ref="TPF63" si="13913">TPD63-TPF62</f>
        <v>0</v>
      </c>
      <c r="TPG63" s="957">
        <f t="shared" ref="TPG63" si="13914">TPE63-TPG62</f>
        <v>0</v>
      </c>
      <c r="TPH63" s="957">
        <f t="shared" ref="TPH63" si="13915">TPF63-TPH62</f>
        <v>0</v>
      </c>
      <c r="TPI63" s="957">
        <f t="shared" ref="TPI63" si="13916">TPG63-TPI62</f>
        <v>0</v>
      </c>
      <c r="TPJ63" s="957">
        <f t="shared" ref="TPJ63" si="13917">TPH63-TPJ62</f>
        <v>0</v>
      </c>
      <c r="TPK63" s="957">
        <f t="shared" ref="TPK63" si="13918">TPI63-TPK62</f>
        <v>0</v>
      </c>
      <c r="TPL63" s="957">
        <f t="shared" ref="TPL63" si="13919">TPJ63-TPL62</f>
        <v>0</v>
      </c>
      <c r="TPM63" s="957">
        <f t="shared" ref="TPM63" si="13920">TPK63-TPM62</f>
        <v>0</v>
      </c>
      <c r="TPN63" s="957">
        <f t="shared" ref="TPN63" si="13921">TPL63-TPN62</f>
        <v>0</v>
      </c>
      <c r="TPO63" s="957">
        <f t="shared" ref="TPO63" si="13922">TPM63-TPO62</f>
        <v>0</v>
      </c>
      <c r="TPP63" s="957">
        <f t="shared" ref="TPP63" si="13923">TPN63-TPP62</f>
        <v>0</v>
      </c>
      <c r="TPQ63" s="957">
        <f t="shared" ref="TPQ63" si="13924">TPO63-TPQ62</f>
        <v>0</v>
      </c>
      <c r="TPR63" s="957">
        <f t="shared" ref="TPR63" si="13925">TPP63-TPR62</f>
        <v>0</v>
      </c>
      <c r="TPS63" s="957">
        <f t="shared" ref="TPS63" si="13926">TPQ63-TPS62</f>
        <v>0</v>
      </c>
      <c r="TPT63" s="957">
        <f t="shared" ref="TPT63" si="13927">TPR63-TPT62</f>
        <v>0</v>
      </c>
      <c r="TPU63" s="957">
        <f t="shared" ref="TPU63" si="13928">TPS63-TPU62</f>
        <v>0</v>
      </c>
      <c r="TPV63" s="957">
        <f t="shared" ref="TPV63" si="13929">TPT63-TPV62</f>
        <v>0</v>
      </c>
      <c r="TPW63" s="957">
        <f t="shared" ref="TPW63" si="13930">TPU63-TPW62</f>
        <v>0</v>
      </c>
      <c r="TPX63" s="957">
        <f t="shared" ref="TPX63" si="13931">TPV63-TPX62</f>
        <v>0</v>
      </c>
      <c r="TPY63" s="957">
        <f t="shared" ref="TPY63" si="13932">TPW63-TPY62</f>
        <v>0</v>
      </c>
      <c r="TPZ63" s="957">
        <f t="shared" ref="TPZ63" si="13933">TPX63-TPZ62</f>
        <v>0</v>
      </c>
      <c r="TQA63" s="957">
        <f t="shared" ref="TQA63" si="13934">TPY63-TQA62</f>
        <v>0</v>
      </c>
      <c r="TQB63" s="957">
        <f t="shared" ref="TQB63" si="13935">TPZ63-TQB62</f>
        <v>0</v>
      </c>
      <c r="TQC63" s="957">
        <f t="shared" ref="TQC63" si="13936">TQA63-TQC62</f>
        <v>0</v>
      </c>
      <c r="TQD63" s="957">
        <f t="shared" ref="TQD63" si="13937">TQB63-TQD62</f>
        <v>0</v>
      </c>
      <c r="TQE63" s="957">
        <f t="shared" ref="TQE63" si="13938">TQC63-TQE62</f>
        <v>0</v>
      </c>
      <c r="TQF63" s="957">
        <f t="shared" ref="TQF63" si="13939">TQD63-TQF62</f>
        <v>0</v>
      </c>
      <c r="TQG63" s="957">
        <f t="shared" ref="TQG63" si="13940">TQE63-TQG62</f>
        <v>0</v>
      </c>
      <c r="TQH63" s="957">
        <f t="shared" ref="TQH63" si="13941">TQF63-TQH62</f>
        <v>0</v>
      </c>
      <c r="TQI63" s="957">
        <f t="shared" ref="TQI63" si="13942">TQG63-TQI62</f>
        <v>0</v>
      </c>
      <c r="TQJ63" s="957">
        <f t="shared" ref="TQJ63" si="13943">TQH63-TQJ62</f>
        <v>0</v>
      </c>
      <c r="TQK63" s="957">
        <f t="shared" ref="TQK63" si="13944">TQI63-TQK62</f>
        <v>0</v>
      </c>
      <c r="TQL63" s="957">
        <f t="shared" ref="TQL63" si="13945">TQJ63-TQL62</f>
        <v>0</v>
      </c>
      <c r="TQM63" s="957">
        <f t="shared" ref="TQM63" si="13946">TQK63-TQM62</f>
        <v>0</v>
      </c>
      <c r="TQN63" s="957">
        <f t="shared" ref="TQN63" si="13947">TQL63-TQN62</f>
        <v>0</v>
      </c>
      <c r="TQO63" s="957">
        <f t="shared" ref="TQO63" si="13948">TQM63-TQO62</f>
        <v>0</v>
      </c>
      <c r="TQP63" s="957">
        <f t="shared" ref="TQP63" si="13949">TQN63-TQP62</f>
        <v>0</v>
      </c>
      <c r="TQQ63" s="957">
        <f t="shared" ref="TQQ63" si="13950">TQO63-TQQ62</f>
        <v>0</v>
      </c>
      <c r="TQR63" s="957">
        <f t="shared" ref="TQR63" si="13951">TQP63-TQR62</f>
        <v>0</v>
      </c>
      <c r="TQS63" s="957">
        <f t="shared" ref="TQS63" si="13952">TQQ63-TQS62</f>
        <v>0</v>
      </c>
      <c r="TQT63" s="957">
        <f t="shared" ref="TQT63" si="13953">TQR63-TQT62</f>
        <v>0</v>
      </c>
      <c r="TQU63" s="957">
        <f t="shared" ref="TQU63" si="13954">TQS63-TQU62</f>
        <v>0</v>
      </c>
      <c r="TQV63" s="957">
        <f t="shared" ref="TQV63" si="13955">TQT63-TQV62</f>
        <v>0</v>
      </c>
      <c r="TQW63" s="957">
        <f t="shared" ref="TQW63" si="13956">TQU63-TQW62</f>
        <v>0</v>
      </c>
      <c r="TQX63" s="957">
        <f t="shared" ref="TQX63" si="13957">TQV63-TQX62</f>
        <v>0</v>
      </c>
      <c r="TQY63" s="957">
        <f t="shared" ref="TQY63" si="13958">TQW63-TQY62</f>
        <v>0</v>
      </c>
      <c r="TQZ63" s="957">
        <f t="shared" ref="TQZ63" si="13959">TQX63-TQZ62</f>
        <v>0</v>
      </c>
      <c r="TRA63" s="957">
        <f t="shared" ref="TRA63" si="13960">TQY63-TRA62</f>
        <v>0</v>
      </c>
      <c r="TRB63" s="957">
        <f t="shared" ref="TRB63" si="13961">TQZ63-TRB62</f>
        <v>0</v>
      </c>
      <c r="TRC63" s="957">
        <f t="shared" ref="TRC63" si="13962">TRA63-TRC62</f>
        <v>0</v>
      </c>
      <c r="TRD63" s="957">
        <f t="shared" ref="TRD63" si="13963">TRB63-TRD62</f>
        <v>0</v>
      </c>
      <c r="TRE63" s="957">
        <f t="shared" ref="TRE63" si="13964">TRC63-TRE62</f>
        <v>0</v>
      </c>
      <c r="TRF63" s="957">
        <f t="shared" ref="TRF63" si="13965">TRD63-TRF62</f>
        <v>0</v>
      </c>
      <c r="TRG63" s="957">
        <f t="shared" ref="TRG63" si="13966">TRE63-TRG62</f>
        <v>0</v>
      </c>
      <c r="TRH63" s="957">
        <f t="shared" ref="TRH63" si="13967">TRF63-TRH62</f>
        <v>0</v>
      </c>
      <c r="TRI63" s="957">
        <f t="shared" ref="TRI63" si="13968">TRG63-TRI62</f>
        <v>0</v>
      </c>
      <c r="TRJ63" s="957">
        <f t="shared" ref="TRJ63" si="13969">TRH63-TRJ62</f>
        <v>0</v>
      </c>
      <c r="TRK63" s="957">
        <f t="shared" ref="TRK63" si="13970">TRI63-TRK62</f>
        <v>0</v>
      </c>
      <c r="TRL63" s="957">
        <f t="shared" ref="TRL63" si="13971">TRJ63-TRL62</f>
        <v>0</v>
      </c>
      <c r="TRM63" s="957">
        <f t="shared" ref="TRM63" si="13972">TRK63-TRM62</f>
        <v>0</v>
      </c>
      <c r="TRN63" s="957">
        <f t="shared" ref="TRN63" si="13973">TRL63-TRN62</f>
        <v>0</v>
      </c>
      <c r="TRO63" s="957">
        <f t="shared" ref="TRO63" si="13974">TRM63-TRO62</f>
        <v>0</v>
      </c>
      <c r="TRP63" s="957">
        <f t="shared" ref="TRP63" si="13975">TRN63-TRP62</f>
        <v>0</v>
      </c>
      <c r="TRQ63" s="957">
        <f t="shared" ref="TRQ63" si="13976">TRO63-TRQ62</f>
        <v>0</v>
      </c>
      <c r="TRR63" s="957">
        <f t="shared" ref="TRR63" si="13977">TRP63-TRR62</f>
        <v>0</v>
      </c>
      <c r="TRS63" s="957">
        <f t="shared" ref="TRS63" si="13978">TRQ63-TRS62</f>
        <v>0</v>
      </c>
      <c r="TRT63" s="957">
        <f t="shared" ref="TRT63" si="13979">TRR63-TRT62</f>
        <v>0</v>
      </c>
      <c r="TRU63" s="957">
        <f t="shared" ref="TRU63" si="13980">TRS63-TRU62</f>
        <v>0</v>
      </c>
      <c r="TRV63" s="957">
        <f t="shared" ref="TRV63" si="13981">TRT63-TRV62</f>
        <v>0</v>
      </c>
      <c r="TRW63" s="957">
        <f t="shared" ref="TRW63" si="13982">TRU63-TRW62</f>
        <v>0</v>
      </c>
      <c r="TRX63" s="957">
        <f t="shared" ref="TRX63" si="13983">TRV63-TRX62</f>
        <v>0</v>
      </c>
      <c r="TRY63" s="957">
        <f t="shared" ref="TRY63" si="13984">TRW63-TRY62</f>
        <v>0</v>
      </c>
      <c r="TRZ63" s="957">
        <f t="shared" ref="TRZ63" si="13985">TRX63-TRZ62</f>
        <v>0</v>
      </c>
      <c r="TSA63" s="957">
        <f t="shared" ref="TSA63" si="13986">TRY63-TSA62</f>
        <v>0</v>
      </c>
      <c r="TSB63" s="957">
        <f t="shared" ref="TSB63" si="13987">TRZ63-TSB62</f>
        <v>0</v>
      </c>
      <c r="TSC63" s="957">
        <f t="shared" ref="TSC63" si="13988">TSA63-TSC62</f>
        <v>0</v>
      </c>
      <c r="TSD63" s="957">
        <f t="shared" ref="TSD63" si="13989">TSB63-TSD62</f>
        <v>0</v>
      </c>
      <c r="TSE63" s="957">
        <f t="shared" ref="TSE63" si="13990">TSC63-TSE62</f>
        <v>0</v>
      </c>
      <c r="TSF63" s="957">
        <f t="shared" ref="TSF63" si="13991">TSD63-TSF62</f>
        <v>0</v>
      </c>
      <c r="TSG63" s="957">
        <f t="shared" ref="TSG63" si="13992">TSE63-TSG62</f>
        <v>0</v>
      </c>
      <c r="TSH63" s="957">
        <f t="shared" ref="TSH63" si="13993">TSF63-TSH62</f>
        <v>0</v>
      </c>
      <c r="TSI63" s="957">
        <f t="shared" ref="TSI63" si="13994">TSG63-TSI62</f>
        <v>0</v>
      </c>
      <c r="TSJ63" s="957">
        <f t="shared" ref="TSJ63" si="13995">TSH63-TSJ62</f>
        <v>0</v>
      </c>
      <c r="TSK63" s="957">
        <f t="shared" ref="TSK63" si="13996">TSI63-TSK62</f>
        <v>0</v>
      </c>
      <c r="TSL63" s="957">
        <f t="shared" ref="TSL63" si="13997">TSJ63-TSL62</f>
        <v>0</v>
      </c>
      <c r="TSM63" s="957">
        <f t="shared" ref="TSM63" si="13998">TSK63-TSM62</f>
        <v>0</v>
      </c>
      <c r="TSN63" s="957">
        <f t="shared" ref="TSN63" si="13999">TSL63-TSN62</f>
        <v>0</v>
      </c>
      <c r="TSO63" s="957">
        <f t="shared" ref="TSO63" si="14000">TSM63-TSO62</f>
        <v>0</v>
      </c>
      <c r="TSP63" s="957">
        <f t="shared" ref="TSP63" si="14001">TSN63-TSP62</f>
        <v>0</v>
      </c>
      <c r="TSQ63" s="957">
        <f t="shared" ref="TSQ63" si="14002">TSO63-TSQ62</f>
        <v>0</v>
      </c>
      <c r="TSR63" s="957">
        <f t="shared" ref="TSR63" si="14003">TSP63-TSR62</f>
        <v>0</v>
      </c>
      <c r="TSS63" s="957">
        <f t="shared" ref="TSS63" si="14004">TSQ63-TSS62</f>
        <v>0</v>
      </c>
      <c r="TST63" s="957">
        <f t="shared" ref="TST63" si="14005">TSR63-TST62</f>
        <v>0</v>
      </c>
      <c r="TSU63" s="957">
        <f t="shared" ref="TSU63" si="14006">TSS63-TSU62</f>
        <v>0</v>
      </c>
      <c r="TSV63" s="957">
        <f t="shared" ref="TSV63" si="14007">TST63-TSV62</f>
        <v>0</v>
      </c>
      <c r="TSW63" s="957">
        <f t="shared" ref="TSW63" si="14008">TSU63-TSW62</f>
        <v>0</v>
      </c>
      <c r="TSX63" s="957">
        <f t="shared" ref="TSX63" si="14009">TSV63-TSX62</f>
        <v>0</v>
      </c>
      <c r="TSY63" s="957">
        <f t="shared" ref="TSY63" si="14010">TSW63-TSY62</f>
        <v>0</v>
      </c>
      <c r="TSZ63" s="957">
        <f t="shared" ref="TSZ63" si="14011">TSX63-TSZ62</f>
        <v>0</v>
      </c>
      <c r="TTA63" s="957">
        <f t="shared" ref="TTA63" si="14012">TSY63-TTA62</f>
        <v>0</v>
      </c>
      <c r="TTB63" s="957">
        <f t="shared" ref="TTB63" si="14013">TSZ63-TTB62</f>
        <v>0</v>
      </c>
      <c r="TTC63" s="957">
        <f t="shared" ref="TTC63" si="14014">TTA63-TTC62</f>
        <v>0</v>
      </c>
      <c r="TTD63" s="957">
        <f t="shared" ref="TTD63" si="14015">TTB63-TTD62</f>
        <v>0</v>
      </c>
      <c r="TTE63" s="957">
        <f t="shared" ref="TTE63" si="14016">TTC63-TTE62</f>
        <v>0</v>
      </c>
      <c r="TTF63" s="957">
        <f t="shared" ref="TTF63" si="14017">TTD63-TTF62</f>
        <v>0</v>
      </c>
      <c r="TTG63" s="957">
        <f t="shared" ref="TTG63" si="14018">TTE63-TTG62</f>
        <v>0</v>
      </c>
      <c r="TTH63" s="957">
        <f t="shared" ref="TTH63" si="14019">TTF63-TTH62</f>
        <v>0</v>
      </c>
      <c r="TTI63" s="957">
        <f t="shared" ref="TTI63" si="14020">TTG63-TTI62</f>
        <v>0</v>
      </c>
      <c r="TTJ63" s="957">
        <f t="shared" ref="TTJ63" si="14021">TTH63-TTJ62</f>
        <v>0</v>
      </c>
      <c r="TTK63" s="957">
        <f t="shared" ref="TTK63" si="14022">TTI63-TTK62</f>
        <v>0</v>
      </c>
      <c r="TTL63" s="957">
        <f t="shared" ref="TTL63" si="14023">TTJ63-TTL62</f>
        <v>0</v>
      </c>
      <c r="TTM63" s="957">
        <f t="shared" ref="TTM63" si="14024">TTK63-TTM62</f>
        <v>0</v>
      </c>
      <c r="TTN63" s="957">
        <f t="shared" ref="TTN63" si="14025">TTL63-TTN62</f>
        <v>0</v>
      </c>
      <c r="TTO63" s="957">
        <f t="shared" ref="TTO63" si="14026">TTM63-TTO62</f>
        <v>0</v>
      </c>
      <c r="TTP63" s="957">
        <f t="shared" ref="TTP63" si="14027">TTN63-TTP62</f>
        <v>0</v>
      </c>
      <c r="TTQ63" s="957">
        <f t="shared" ref="TTQ63" si="14028">TTO63-TTQ62</f>
        <v>0</v>
      </c>
      <c r="TTR63" s="957">
        <f t="shared" ref="TTR63" si="14029">TTP63-TTR62</f>
        <v>0</v>
      </c>
      <c r="TTS63" s="957">
        <f t="shared" ref="TTS63" si="14030">TTQ63-TTS62</f>
        <v>0</v>
      </c>
      <c r="TTT63" s="957">
        <f t="shared" ref="TTT63" si="14031">TTR63-TTT62</f>
        <v>0</v>
      </c>
      <c r="TTU63" s="957">
        <f t="shared" ref="TTU63" si="14032">TTS63-TTU62</f>
        <v>0</v>
      </c>
      <c r="TTV63" s="957">
        <f t="shared" ref="TTV63" si="14033">TTT63-TTV62</f>
        <v>0</v>
      </c>
      <c r="TTW63" s="957">
        <f t="shared" ref="TTW63" si="14034">TTU63-TTW62</f>
        <v>0</v>
      </c>
      <c r="TTX63" s="957">
        <f t="shared" ref="TTX63" si="14035">TTV63-TTX62</f>
        <v>0</v>
      </c>
      <c r="TTY63" s="957">
        <f t="shared" ref="TTY63" si="14036">TTW63-TTY62</f>
        <v>0</v>
      </c>
      <c r="TTZ63" s="957">
        <f t="shared" ref="TTZ63" si="14037">TTX63-TTZ62</f>
        <v>0</v>
      </c>
      <c r="TUA63" s="957">
        <f t="shared" ref="TUA63" si="14038">TTY63-TUA62</f>
        <v>0</v>
      </c>
      <c r="TUB63" s="957">
        <f t="shared" ref="TUB63" si="14039">TTZ63-TUB62</f>
        <v>0</v>
      </c>
      <c r="TUC63" s="957">
        <f t="shared" ref="TUC63" si="14040">TUA63-TUC62</f>
        <v>0</v>
      </c>
      <c r="TUD63" s="957">
        <f t="shared" ref="TUD63" si="14041">TUB63-TUD62</f>
        <v>0</v>
      </c>
      <c r="TUE63" s="957">
        <f t="shared" ref="TUE63" si="14042">TUC63-TUE62</f>
        <v>0</v>
      </c>
      <c r="TUF63" s="957">
        <f t="shared" ref="TUF63" si="14043">TUD63-TUF62</f>
        <v>0</v>
      </c>
      <c r="TUG63" s="957">
        <f t="shared" ref="TUG63" si="14044">TUE63-TUG62</f>
        <v>0</v>
      </c>
      <c r="TUH63" s="957">
        <f t="shared" ref="TUH63" si="14045">TUF63-TUH62</f>
        <v>0</v>
      </c>
      <c r="TUI63" s="957">
        <f t="shared" ref="TUI63" si="14046">TUG63-TUI62</f>
        <v>0</v>
      </c>
      <c r="TUJ63" s="957">
        <f t="shared" ref="TUJ63" si="14047">TUH63-TUJ62</f>
        <v>0</v>
      </c>
      <c r="TUK63" s="957">
        <f t="shared" ref="TUK63" si="14048">TUI63-TUK62</f>
        <v>0</v>
      </c>
      <c r="TUL63" s="957">
        <f t="shared" ref="TUL63" si="14049">TUJ63-TUL62</f>
        <v>0</v>
      </c>
      <c r="TUM63" s="957">
        <f t="shared" ref="TUM63" si="14050">TUK63-TUM62</f>
        <v>0</v>
      </c>
      <c r="TUN63" s="957">
        <f t="shared" ref="TUN63" si="14051">TUL63-TUN62</f>
        <v>0</v>
      </c>
      <c r="TUO63" s="957">
        <f t="shared" ref="TUO63" si="14052">TUM63-TUO62</f>
        <v>0</v>
      </c>
      <c r="TUP63" s="957">
        <f t="shared" ref="TUP63" si="14053">TUN63-TUP62</f>
        <v>0</v>
      </c>
      <c r="TUQ63" s="957">
        <f t="shared" ref="TUQ63" si="14054">TUO63-TUQ62</f>
        <v>0</v>
      </c>
      <c r="TUR63" s="957">
        <f t="shared" ref="TUR63" si="14055">TUP63-TUR62</f>
        <v>0</v>
      </c>
      <c r="TUS63" s="957">
        <f t="shared" ref="TUS63" si="14056">TUQ63-TUS62</f>
        <v>0</v>
      </c>
      <c r="TUT63" s="957">
        <f t="shared" ref="TUT63" si="14057">TUR63-TUT62</f>
        <v>0</v>
      </c>
      <c r="TUU63" s="957">
        <f t="shared" ref="TUU63" si="14058">TUS63-TUU62</f>
        <v>0</v>
      </c>
      <c r="TUV63" s="957">
        <f t="shared" ref="TUV63" si="14059">TUT63-TUV62</f>
        <v>0</v>
      </c>
      <c r="TUW63" s="957">
        <f t="shared" ref="TUW63" si="14060">TUU63-TUW62</f>
        <v>0</v>
      </c>
      <c r="TUX63" s="957">
        <f t="shared" ref="TUX63" si="14061">TUV63-TUX62</f>
        <v>0</v>
      </c>
      <c r="TUY63" s="957">
        <f t="shared" ref="TUY63" si="14062">TUW63-TUY62</f>
        <v>0</v>
      </c>
      <c r="TUZ63" s="957">
        <f t="shared" ref="TUZ63" si="14063">TUX63-TUZ62</f>
        <v>0</v>
      </c>
      <c r="TVA63" s="957">
        <f t="shared" ref="TVA63" si="14064">TUY63-TVA62</f>
        <v>0</v>
      </c>
      <c r="TVB63" s="957">
        <f t="shared" ref="TVB63" si="14065">TUZ63-TVB62</f>
        <v>0</v>
      </c>
      <c r="TVC63" s="957">
        <f t="shared" ref="TVC63" si="14066">TVA63-TVC62</f>
        <v>0</v>
      </c>
      <c r="TVD63" s="957">
        <f t="shared" ref="TVD63" si="14067">TVB63-TVD62</f>
        <v>0</v>
      </c>
      <c r="TVE63" s="957">
        <f t="shared" ref="TVE63" si="14068">TVC63-TVE62</f>
        <v>0</v>
      </c>
      <c r="TVF63" s="957">
        <f t="shared" ref="TVF63" si="14069">TVD63-TVF62</f>
        <v>0</v>
      </c>
      <c r="TVG63" s="957">
        <f t="shared" ref="TVG63" si="14070">TVE63-TVG62</f>
        <v>0</v>
      </c>
      <c r="TVH63" s="957">
        <f t="shared" ref="TVH63" si="14071">TVF63-TVH62</f>
        <v>0</v>
      </c>
      <c r="TVI63" s="957">
        <f t="shared" ref="TVI63" si="14072">TVG63-TVI62</f>
        <v>0</v>
      </c>
      <c r="TVJ63" s="957">
        <f t="shared" ref="TVJ63" si="14073">TVH63-TVJ62</f>
        <v>0</v>
      </c>
      <c r="TVK63" s="957">
        <f t="shared" ref="TVK63" si="14074">TVI63-TVK62</f>
        <v>0</v>
      </c>
      <c r="TVL63" s="957">
        <f t="shared" ref="TVL63" si="14075">TVJ63-TVL62</f>
        <v>0</v>
      </c>
      <c r="TVM63" s="957">
        <f t="shared" ref="TVM63" si="14076">TVK63-TVM62</f>
        <v>0</v>
      </c>
      <c r="TVN63" s="957">
        <f t="shared" ref="TVN63" si="14077">TVL63-TVN62</f>
        <v>0</v>
      </c>
      <c r="TVO63" s="957">
        <f t="shared" ref="TVO63" si="14078">TVM63-TVO62</f>
        <v>0</v>
      </c>
      <c r="TVP63" s="957">
        <f t="shared" ref="TVP63" si="14079">TVN63-TVP62</f>
        <v>0</v>
      </c>
      <c r="TVQ63" s="957">
        <f t="shared" ref="TVQ63" si="14080">TVO63-TVQ62</f>
        <v>0</v>
      </c>
      <c r="TVR63" s="957">
        <f t="shared" ref="TVR63" si="14081">TVP63-TVR62</f>
        <v>0</v>
      </c>
      <c r="TVS63" s="957">
        <f t="shared" ref="TVS63" si="14082">TVQ63-TVS62</f>
        <v>0</v>
      </c>
      <c r="TVT63" s="957">
        <f t="shared" ref="TVT63" si="14083">TVR63-TVT62</f>
        <v>0</v>
      </c>
      <c r="TVU63" s="957">
        <f t="shared" ref="TVU63" si="14084">TVS63-TVU62</f>
        <v>0</v>
      </c>
      <c r="TVV63" s="957">
        <f t="shared" ref="TVV63" si="14085">TVT63-TVV62</f>
        <v>0</v>
      </c>
      <c r="TVW63" s="957">
        <f t="shared" ref="TVW63" si="14086">TVU63-TVW62</f>
        <v>0</v>
      </c>
      <c r="TVX63" s="957">
        <f t="shared" ref="TVX63" si="14087">TVV63-TVX62</f>
        <v>0</v>
      </c>
      <c r="TVY63" s="957">
        <f t="shared" ref="TVY63" si="14088">TVW63-TVY62</f>
        <v>0</v>
      </c>
      <c r="TVZ63" s="957">
        <f t="shared" ref="TVZ63" si="14089">TVX63-TVZ62</f>
        <v>0</v>
      </c>
      <c r="TWA63" s="957">
        <f t="shared" ref="TWA63" si="14090">TVY63-TWA62</f>
        <v>0</v>
      </c>
      <c r="TWB63" s="957">
        <f t="shared" ref="TWB63" si="14091">TVZ63-TWB62</f>
        <v>0</v>
      </c>
      <c r="TWC63" s="957">
        <f t="shared" ref="TWC63" si="14092">TWA63-TWC62</f>
        <v>0</v>
      </c>
      <c r="TWD63" s="957">
        <f t="shared" ref="TWD63" si="14093">TWB63-TWD62</f>
        <v>0</v>
      </c>
      <c r="TWE63" s="957">
        <f t="shared" ref="TWE63" si="14094">TWC63-TWE62</f>
        <v>0</v>
      </c>
      <c r="TWF63" s="957">
        <f t="shared" ref="TWF63" si="14095">TWD63-TWF62</f>
        <v>0</v>
      </c>
      <c r="TWG63" s="957">
        <f t="shared" ref="TWG63" si="14096">TWE63-TWG62</f>
        <v>0</v>
      </c>
      <c r="TWH63" s="957">
        <f t="shared" ref="TWH63" si="14097">TWF63-TWH62</f>
        <v>0</v>
      </c>
      <c r="TWI63" s="957">
        <f t="shared" ref="TWI63" si="14098">TWG63-TWI62</f>
        <v>0</v>
      </c>
      <c r="TWJ63" s="957">
        <f t="shared" ref="TWJ63" si="14099">TWH63-TWJ62</f>
        <v>0</v>
      </c>
      <c r="TWK63" s="957">
        <f t="shared" ref="TWK63" si="14100">TWI63-TWK62</f>
        <v>0</v>
      </c>
      <c r="TWL63" s="957">
        <f t="shared" ref="TWL63" si="14101">TWJ63-TWL62</f>
        <v>0</v>
      </c>
      <c r="TWM63" s="957">
        <f t="shared" ref="TWM63" si="14102">TWK63-TWM62</f>
        <v>0</v>
      </c>
      <c r="TWN63" s="957">
        <f t="shared" ref="TWN63" si="14103">TWL63-TWN62</f>
        <v>0</v>
      </c>
      <c r="TWO63" s="957">
        <f t="shared" ref="TWO63" si="14104">TWM63-TWO62</f>
        <v>0</v>
      </c>
      <c r="TWP63" s="957">
        <f t="shared" ref="TWP63" si="14105">TWN63-TWP62</f>
        <v>0</v>
      </c>
      <c r="TWQ63" s="957">
        <f t="shared" ref="TWQ63" si="14106">TWO63-TWQ62</f>
        <v>0</v>
      </c>
      <c r="TWR63" s="957">
        <f t="shared" ref="TWR63" si="14107">TWP63-TWR62</f>
        <v>0</v>
      </c>
      <c r="TWS63" s="957">
        <f t="shared" ref="TWS63" si="14108">TWQ63-TWS62</f>
        <v>0</v>
      </c>
      <c r="TWT63" s="957">
        <f t="shared" ref="TWT63" si="14109">TWR63-TWT62</f>
        <v>0</v>
      </c>
      <c r="TWU63" s="957">
        <f t="shared" ref="TWU63" si="14110">TWS63-TWU62</f>
        <v>0</v>
      </c>
      <c r="TWV63" s="957">
        <f t="shared" ref="TWV63" si="14111">TWT63-TWV62</f>
        <v>0</v>
      </c>
      <c r="TWW63" s="957">
        <f t="shared" ref="TWW63" si="14112">TWU63-TWW62</f>
        <v>0</v>
      </c>
      <c r="TWX63" s="957">
        <f t="shared" ref="TWX63" si="14113">TWV63-TWX62</f>
        <v>0</v>
      </c>
      <c r="TWY63" s="957">
        <f t="shared" ref="TWY63" si="14114">TWW63-TWY62</f>
        <v>0</v>
      </c>
      <c r="TWZ63" s="957">
        <f t="shared" ref="TWZ63" si="14115">TWX63-TWZ62</f>
        <v>0</v>
      </c>
      <c r="TXA63" s="957">
        <f t="shared" ref="TXA63" si="14116">TWY63-TXA62</f>
        <v>0</v>
      </c>
      <c r="TXB63" s="957">
        <f t="shared" ref="TXB63" si="14117">TWZ63-TXB62</f>
        <v>0</v>
      </c>
      <c r="TXC63" s="957">
        <f t="shared" ref="TXC63" si="14118">TXA63-TXC62</f>
        <v>0</v>
      </c>
      <c r="TXD63" s="957">
        <f t="shared" ref="TXD63" si="14119">TXB63-TXD62</f>
        <v>0</v>
      </c>
      <c r="TXE63" s="957">
        <f t="shared" ref="TXE63" si="14120">TXC63-TXE62</f>
        <v>0</v>
      </c>
      <c r="TXF63" s="957">
        <f t="shared" ref="TXF63" si="14121">TXD63-TXF62</f>
        <v>0</v>
      </c>
      <c r="TXG63" s="957">
        <f t="shared" ref="TXG63" si="14122">TXE63-TXG62</f>
        <v>0</v>
      </c>
      <c r="TXH63" s="957">
        <f t="shared" ref="TXH63" si="14123">TXF63-TXH62</f>
        <v>0</v>
      </c>
      <c r="TXI63" s="957">
        <f t="shared" ref="TXI63" si="14124">TXG63-TXI62</f>
        <v>0</v>
      </c>
      <c r="TXJ63" s="957">
        <f t="shared" ref="TXJ63" si="14125">TXH63-TXJ62</f>
        <v>0</v>
      </c>
      <c r="TXK63" s="957">
        <f t="shared" ref="TXK63" si="14126">TXI63-TXK62</f>
        <v>0</v>
      </c>
      <c r="TXL63" s="957">
        <f t="shared" ref="TXL63" si="14127">TXJ63-TXL62</f>
        <v>0</v>
      </c>
      <c r="TXM63" s="957">
        <f t="shared" ref="TXM63" si="14128">TXK63-TXM62</f>
        <v>0</v>
      </c>
      <c r="TXN63" s="957">
        <f t="shared" ref="TXN63" si="14129">TXL63-TXN62</f>
        <v>0</v>
      </c>
      <c r="TXO63" s="957">
        <f t="shared" ref="TXO63" si="14130">TXM63-TXO62</f>
        <v>0</v>
      </c>
      <c r="TXP63" s="957">
        <f t="shared" ref="TXP63" si="14131">TXN63-TXP62</f>
        <v>0</v>
      </c>
      <c r="TXQ63" s="957">
        <f t="shared" ref="TXQ63" si="14132">TXO63-TXQ62</f>
        <v>0</v>
      </c>
      <c r="TXR63" s="957">
        <f t="shared" ref="TXR63" si="14133">TXP63-TXR62</f>
        <v>0</v>
      </c>
      <c r="TXS63" s="957">
        <f t="shared" ref="TXS63" si="14134">TXQ63-TXS62</f>
        <v>0</v>
      </c>
      <c r="TXT63" s="957">
        <f t="shared" ref="TXT63" si="14135">TXR63-TXT62</f>
        <v>0</v>
      </c>
      <c r="TXU63" s="957">
        <f t="shared" ref="TXU63" si="14136">TXS63-TXU62</f>
        <v>0</v>
      </c>
      <c r="TXV63" s="957">
        <f t="shared" ref="TXV63" si="14137">TXT63-TXV62</f>
        <v>0</v>
      </c>
      <c r="TXW63" s="957">
        <f t="shared" ref="TXW63" si="14138">TXU63-TXW62</f>
        <v>0</v>
      </c>
      <c r="TXX63" s="957">
        <f t="shared" ref="TXX63" si="14139">TXV63-TXX62</f>
        <v>0</v>
      </c>
      <c r="TXY63" s="957">
        <f t="shared" ref="TXY63" si="14140">TXW63-TXY62</f>
        <v>0</v>
      </c>
      <c r="TXZ63" s="957">
        <f t="shared" ref="TXZ63" si="14141">TXX63-TXZ62</f>
        <v>0</v>
      </c>
      <c r="TYA63" s="957">
        <f t="shared" ref="TYA63" si="14142">TXY63-TYA62</f>
        <v>0</v>
      </c>
      <c r="TYB63" s="957">
        <f t="shared" ref="TYB63" si="14143">TXZ63-TYB62</f>
        <v>0</v>
      </c>
      <c r="TYC63" s="957">
        <f t="shared" ref="TYC63" si="14144">TYA63-TYC62</f>
        <v>0</v>
      </c>
      <c r="TYD63" s="957">
        <f t="shared" ref="TYD63" si="14145">TYB63-TYD62</f>
        <v>0</v>
      </c>
      <c r="TYE63" s="957">
        <f t="shared" ref="TYE63" si="14146">TYC63-TYE62</f>
        <v>0</v>
      </c>
      <c r="TYF63" s="957">
        <f t="shared" ref="TYF63" si="14147">TYD63-TYF62</f>
        <v>0</v>
      </c>
      <c r="TYG63" s="957">
        <f t="shared" ref="TYG63" si="14148">TYE63-TYG62</f>
        <v>0</v>
      </c>
      <c r="TYH63" s="957">
        <f t="shared" ref="TYH63" si="14149">TYF63-TYH62</f>
        <v>0</v>
      </c>
      <c r="TYI63" s="957">
        <f t="shared" ref="TYI63" si="14150">TYG63-TYI62</f>
        <v>0</v>
      </c>
      <c r="TYJ63" s="957">
        <f t="shared" ref="TYJ63" si="14151">TYH63-TYJ62</f>
        <v>0</v>
      </c>
      <c r="TYK63" s="957">
        <f t="shared" ref="TYK63" si="14152">TYI63-TYK62</f>
        <v>0</v>
      </c>
      <c r="TYL63" s="957">
        <f t="shared" ref="TYL63" si="14153">TYJ63-TYL62</f>
        <v>0</v>
      </c>
      <c r="TYM63" s="957">
        <f t="shared" ref="TYM63" si="14154">TYK63-TYM62</f>
        <v>0</v>
      </c>
      <c r="TYN63" s="957">
        <f t="shared" ref="TYN63" si="14155">TYL63-TYN62</f>
        <v>0</v>
      </c>
      <c r="TYO63" s="957">
        <f t="shared" ref="TYO63" si="14156">TYM63-TYO62</f>
        <v>0</v>
      </c>
      <c r="TYP63" s="957">
        <f t="shared" ref="TYP63" si="14157">TYN63-TYP62</f>
        <v>0</v>
      </c>
      <c r="TYQ63" s="957">
        <f t="shared" ref="TYQ63" si="14158">TYO63-TYQ62</f>
        <v>0</v>
      </c>
      <c r="TYR63" s="957">
        <f t="shared" ref="TYR63" si="14159">TYP63-TYR62</f>
        <v>0</v>
      </c>
      <c r="TYS63" s="957">
        <f t="shared" ref="TYS63" si="14160">TYQ63-TYS62</f>
        <v>0</v>
      </c>
      <c r="TYT63" s="957">
        <f t="shared" ref="TYT63" si="14161">TYR63-TYT62</f>
        <v>0</v>
      </c>
      <c r="TYU63" s="957">
        <f t="shared" ref="TYU63" si="14162">TYS63-TYU62</f>
        <v>0</v>
      </c>
      <c r="TYV63" s="957">
        <f t="shared" ref="TYV63" si="14163">TYT63-TYV62</f>
        <v>0</v>
      </c>
      <c r="TYW63" s="957">
        <f t="shared" ref="TYW63" si="14164">TYU63-TYW62</f>
        <v>0</v>
      </c>
      <c r="TYX63" s="957">
        <f t="shared" ref="TYX63" si="14165">TYV63-TYX62</f>
        <v>0</v>
      </c>
      <c r="TYY63" s="957">
        <f t="shared" ref="TYY63" si="14166">TYW63-TYY62</f>
        <v>0</v>
      </c>
      <c r="TYZ63" s="957">
        <f t="shared" ref="TYZ63" si="14167">TYX63-TYZ62</f>
        <v>0</v>
      </c>
      <c r="TZA63" s="957">
        <f t="shared" ref="TZA63" si="14168">TYY63-TZA62</f>
        <v>0</v>
      </c>
      <c r="TZB63" s="957">
        <f t="shared" ref="TZB63" si="14169">TYZ63-TZB62</f>
        <v>0</v>
      </c>
      <c r="TZC63" s="957">
        <f t="shared" ref="TZC63" si="14170">TZA63-TZC62</f>
        <v>0</v>
      </c>
      <c r="TZD63" s="957">
        <f t="shared" ref="TZD63" si="14171">TZB63-TZD62</f>
        <v>0</v>
      </c>
      <c r="TZE63" s="957">
        <f t="shared" ref="TZE63" si="14172">TZC63-TZE62</f>
        <v>0</v>
      </c>
      <c r="TZF63" s="957">
        <f t="shared" ref="TZF63" si="14173">TZD63-TZF62</f>
        <v>0</v>
      </c>
      <c r="TZG63" s="957">
        <f t="shared" ref="TZG63" si="14174">TZE63-TZG62</f>
        <v>0</v>
      </c>
      <c r="TZH63" s="957">
        <f t="shared" ref="TZH63" si="14175">TZF63-TZH62</f>
        <v>0</v>
      </c>
      <c r="TZI63" s="957">
        <f t="shared" ref="TZI63" si="14176">TZG63-TZI62</f>
        <v>0</v>
      </c>
      <c r="TZJ63" s="957">
        <f t="shared" ref="TZJ63" si="14177">TZH63-TZJ62</f>
        <v>0</v>
      </c>
      <c r="TZK63" s="957">
        <f t="shared" ref="TZK63" si="14178">TZI63-TZK62</f>
        <v>0</v>
      </c>
      <c r="TZL63" s="957">
        <f t="shared" ref="TZL63" si="14179">TZJ63-TZL62</f>
        <v>0</v>
      </c>
      <c r="TZM63" s="957">
        <f t="shared" ref="TZM63" si="14180">TZK63-TZM62</f>
        <v>0</v>
      </c>
      <c r="TZN63" s="957">
        <f t="shared" ref="TZN63" si="14181">TZL63-TZN62</f>
        <v>0</v>
      </c>
      <c r="TZO63" s="957">
        <f t="shared" ref="TZO63" si="14182">TZM63-TZO62</f>
        <v>0</v>
      </c>
      <c r="TZP63" s="957">
        <f t="shared" ref="TZP63" si="14183">TZN63-TZP62</f>
        <v>0</v>
      </c>
      <c r="TZQ63" s="957">
        <f t="shared" ref="TZQ63" si="14184">TZO63-TZQ62</f>
        <v>0</v>
      </c>
      <c r="TZR63" s="957">
        <f t="shared" ref="TZR63" si="14185">TZP63-TZR62</f>
        <v>0</v>
      </c>
      <c r="TZS63" s="957">
        <f t="shared" ref="TZS63" si="14186">TZQ63-TZS62</f>
        <v>0</v>
      </c>
      <c r="TZT63" s="957">
        <f t="shared" ref="TZT63" si="14187">TZR63-TZT62</f>
        <v>0</v>
      </c>
      <c r="TZU63" s="957">
        <f t="shared" ref="TZU63" si="14188">TZS63-TZU62</f>
        <v>0</v>
      </c>
      <c r="TZV63" s="957">
        <f t="shared" ref="TZV63" si="14189">TZT63-TZV62</f>
        <v>0</v>
      </c>
      <c r="TZW63" s="957">
        <f t="shared" ref="TZW63" si="14190">TZU63-TZW62</f>
        <v>0</v>
      </c>
      <c r="TZX63" s="957">
        <f t="shared" ref="TZX63" si="14191">TZV63-TZX62</f>
        <v>0</v>
      </c>
      <c r="TZY63" s="957">
        <f t="shared" ref="TZY63" si="14192">TZW63-TZY62</f>
        <v>0</v>
      </c>
      <c r="TZZ63" s="957">
        <f t="shared" ref="TZZ63" si="14193">TZX63-TZZ62</f>
        <v>0</v>
      </c>
      <c r="UAA63" s="957">
        <f t="shared" ref="UAA63" si="14194">TZY63-UAA62</f>
        <v>0</v>
      </c>
      <c r="UAB63" s="957">
        <f t="shared" ref="UAB63" si="14195">TZZ63-UAB62</f>
        <v>0</v>
      </c>
      <c r="UAC63" s="957">
        <f t="shared" ref="UAC63" si="14196">UAA63-UAC62</f>
        <v>0</v>
      </c>
      <c r="UAD63" s="957">
        <f t="shared" ref="UAD63" si="14197">UAB63-UAD62</f>
        <v>0</v>
      </c>
      <c r="UAE63" s="957">
        <f t="shared" ref="UAE63" si="14198">UAC63-UAE62</f>
        <v>0</v>
      </c>
      <c r="UAF63" s="957">
        <f t="shared" ref="UAF63" si="14199">UAD63-UAF62</f>
        <v>0</v>
      </c>
      <c r="UAG63" s="957">
        <f t="shared" ref="UAG63" si="14200">UAE63-UAG62</f>
        <v>0</v>
      </c>
      <c r="UAH63" s="957">
        <f t="shared" ref="UAH63" si="14201">UAF63-UAH62</f>
        <v>0</v>
      </c>
      <c r="UAI63" s="957">
        <f t="shared" ref="UAI63" si="14202">UAG63-UAI62</f>
        <v>0</v>
      </c>
      <c r="UAJ63" s="957">
        <f t="shared" ref="UAJ63" si="14203">UAH63-UAJ62</f>
        <v>0</v>
      </c>
      <c r="UAK63" s="957">
        <f t="shared" ref="UAK63" si="14204">UAI63-UAK62</f>
        <v>0</v>
      </c>
      <c r="UAL63" s="957">
        <f t="shared" ref="UAL63" si="14205">UAJ63-UAL62</f>
        <v>0</v>
      </c>
      <c r="UAM63" s="957">
        <f t="shared" ref="UAM63" si="14206">UAK63-UAM62</f>
        <v>0</v>
      </c>
      <c r="UAN63" s="957">
        <f t="shared" ref="UAN63" si="14207">UAL63-UAN62</f>
        <v>0</v>
      </c>
      <c r="UAO63" s="957">
        <f t="shared" ref="UAO63" si="14208">UAM63-UAO62</f>
        <v>0</v>
      </c>
      <c r="UAP63" s="957">
        <f t="shared" ref="UAP63" si="14209">UAN63-UAP62</f>
        <v>0</v>
      </c>
      <c r="UAQ63" s="957">
        <f t="shared" ref="UAQ63" si="14210">UAO63-UAQ62</f>
        <v>0</v>
      </c>
      <c r="UAR63" s="957">
        <f t="shared" ref="UAR63" si="14211">UAP63-UAR62</f>
        <v>0</v>
      </c>
      <c r="UAS63" s="957">
        <f t="shared" ref="UAS63" si="14212">UAQ63-UAS62</f>
        <v>0</v>
      </c>
      <c r="UAT63" s="957">
        <f t="shared" ref="UAT63" si="14213">UAR63-UAT62</f>
        <v>0</v>
      </c>
      <c r="UAU63" s="957">
        <f t="shared" ref="UAU63" si="14214">UAS63-UAU62</f>
        <v>0</v>
      </c>
      <c r="UAV63" s="957">
        <f t="shared" ref="UAV63" si="14215">UAT63-UAV62</f>
        <v>0</v>
      </c>
      <c r="UAW63" s="957">
        <f t="shared" ref="UAW63" si="14216">UAU63-UAW62</f>
        <v>0</v>
      </c>
      <c r="UAX63" s="957">
        <f t="shared" ref="UAX63" si="14217">UAV63-UAX62</f>
        <v>0</v>
      </c>
      <c r="UAY63" s="957">
        <f t="shared" ref="UAY63" si="14218">UAW63-UAY62</f>
        <v>0</v>
      </c>
      <c r="UAZ63" s="957">
        <f t="shared" ref="UAZ63" si="14219">UAX63-UAZ62</f>
        <v>0</v>
      </c>
      <c r="UBA63" s="957">
        <f t="shared" ref="UBA63" si="14220">UAY63-UBA62</f>
        <v>0</v>
      </c>
      <c r="UBB63" s="957">
        <f t="shared" ref="UBB63" si="14221">UAZ63-UBB62</f>
        <v>0</v>
      </c>
      <c r="UBC63" s="957">
        <f t="shared" ref="UBC63" si="14222">UBA63-UBC62</f>
        <v>0</v>
      </c>
      <c r="UBD63" s="957">
        <f t="shared" ref="UBD63" si="14223">UBB63-UBD62</f>
        <v>0</v>
      </c>
      <c r="UBE63" s="957">
        <f t="shared" ref="UBE63" si="14224">UBC63-UBE62</f>
        <v>0</v>
      </c>
      <c r="UBF63" s="957">
        <f t="shared" ref="UBF63" si="14225">UBD63-UBF62</f>
        <v>0</v>
      </c>
      <c r="UBG63" s="957">
        <f t="shared" ref="UBG63" si="14226">UBE63-UBG62</f>
        <v>0</v>
      </c>
      <c r="UBH63" s="957">
        <f t="shared" ref="UBH63" si="14227">UBF63-UBH62</f>
        <v>0</v>
      </c>
      <c r="UBI63" s="957">
        <f t="shared" ref="UBI63" si="14228">UBG63-UBI62</f>
        <v>0</v>
      </c>
      <c r="UBJ63" s="957">
        <f t="shared" ref="UBJ63" si="14229">UBH63-UBJ62</f>
        <v>0</v>
      </c>
      <c r="UBK63" s="957">
        <f t="shared" ref="UBK63" si="14230">UBI63-UBK62</f>
        <v>0</v>
      </c>
      <c r="UBL63" s="957">
        <f t="shared" ref="UBL63" si="14231">UBJ63-UBL62</f>
        <v>0</v>
      </c>
      <c r="UBM63" s="957">
        <f t="shared" ref="UBM63" si="14232">UBK63-UBM62</f>
        <v>0</v>
      </c>
      <c r="UBN63" s="957">
        <f t="shared" ref="UBN63" si="14233">UBL63-UBN62</f>
        <v>0</v>
      </c>
      <c r="UBO63" s="957">
        <f t="shared" ref="UBO63" si="14234">UBM63-UBO62</f>
        <v>0</v>
      </c>
      <c r="UBP63" s="957">
        <f t="shared" ref="UBP63" si="14235">UBN63-UBP62</f>
        <v>0</v>
      </c>
      <c r="UBQ63" s="957">
        <f t="shared" ref="UBQ63" si="14236">UBO63-UBQ62</f>
        <v>0</v>
      </c>
      <c r="UBR63" s="957">
        <f t="shared" ref="UBR63" si="14237">UBP63-UBR62</f>
        <v>0</v>
      </c>
      <c r="UBS63" s="957">
        <f t="shared" ref="UBS63" si="14238">UBQ63-UBS62</f>
        <v>0</v>
      </c>
      <c r="UBT63" s="957">
        <f t="shared" ref="UBT63" si="14239">UBR63-UBT62</f>
        <v>0</v>
      </c>
      <c r="UBU63" s="957">
        <f t="shared" ref="UBU63" si="14240">UBS63-UBU62</f>
        <v>0</v>
      </c>
      <c r="UBV63" s="957">
        <f t="shared" ref="UBV63" si="14241">UBT63-UBV62</f>
        <v>0</v>
      </c>
      <c r="UBW63" s="957">
        <f t="shared" ref="UBW63" si="14242">UBU63-UBW62</f>
        <v>0</v>
      </c>
      <c r="UBX63" s="957">
        <f t="shared" ref="UBX63" si="14243">UBV63-UBX62</f>
        <v>0</v>
      </c>
      <c r="UBY63" s="957">
        <f t="shared" ref="UBY63" si="14244">UBW63-UBY62</f>
        <v>0</v>
      </c>
      <c r="UBZ63" s="957">
        <f t="shared" ref="UBZ63" si="14245">UBX63-UBZ62</f>
        <v>0</v>
      </c>
      <c r="UCA63" s="957">
        <f t="shared" ref="UCA63" si="14246">UBY63-UCA62</f>
        <v>0</v>
      </c>
      <c r="UCB63" s="957">
        <f t="shared" ref="UCB63" si="14247">UBZ63-UCB62</f>
        <v>0</v>
      </c>
      <c r="UCC63" s="957">
        <f t="shared" ref="UCC63" si="14248">UCA63-UCC62</f>
        <v>0</v>
      </c>
      <c r="UCD63" s="957">
        <f t="shared" ref="UCD63" si="14249">UCB63-UCD62</f>
        <v>0</v>
      </c>
      <c r="UCE63" s="957">
        <f t="shared" ref="UCE63" si="14250">UCC63-UCE62</f>
        <v>0</v>
      </c>
      <c r="UCF63" s="957">
        <f t="shared" ref="UCF63" si="14251">UCD63-UCF62</f>
        <v>0</v>
      </c>
      <c r="UCG63" s="957">
        <f t="shared" ref="UCG63" si="14252">UCE63-UCG62</f>
        <v>0</v>
      </c>
      <c r="UCH63" s="957">
        <f t="shared" ref="UCH63" si="14253">UCF63-UCH62</f>
        <v>0</v>
      </c>
      <c r="UCI63" s="957">
        <f t="shared" ref="UCI63" si="14254">UCG63-UCI62</f>
        <v>0</v>
      </c>
      <c r="UCJ63" s="957">
        <f t="shared" ref="UCJ63" si="14255">UCH63-UCJ62</f>
        <v>0</v>
      </c>
      <c r="UCK63" s="957">
        <f t="shared" ref="UCK63" si="14256">UCI63-UCK62</f>
        <v>0</v>
      </c>
      <c r="UCL63" s="957">
        <f t="shared" ref="UCL63" si="14257">UCJ63-UCL62</f>
        <v>0</v>
      </c>
      <c r="UCM63" s="957">
        <f t="shared" ref="UCM63" si="14258">UCK63-UCM62</f>
        <v>0</v>
      </c>
      <c r="UCN63" s="957">
        <f t="shared" ref="UCN63" si="14259">UCL63-UCN62</f>
        <v>0</v>
      </c>
      <c r="UCO63" s="957">
        <f t="shared" ref="UCO63" si="14260">UCM63-UCO62</f>
        <v>0</v>
      </c>
      <c r="UCP63" s="957">
        <f t="shared" ref="UCP63" si="14261">UCN63-UCP62</f>
        <v>0</v>
      </c>
      <c r="UCQ63" s="957">
        <f t="shared" ref="UCQ63" si="14262">UCO63-UCQ62</f>
        <v>0</v>
      </c>
      <c r="UCR63" s="957">
        <f t="shared" ref="UCR63" si="14263">UCP63-UCR62</f>
        <v>0</v>
      </c>
      <c r="UCS63" s="957">
        <f t="shared" ref="UCS63" si="14264">UCQ63-UCS62</f>
        <v>0</v>
      </c>
      <c r="UCT63" s="957">
        <f t="shared" ref="UCT63" si="14265">UCR63-UCT62</f>
        <v>0</v>
      </c>
      <c r="UCU63" s="957">
        <f t="shared" ref="UCU63" si="14266">UCS63-UCU62</f>
        <v>0</v>
      </c>
      <c r="UCV63" s="957">
        <f t="shared" ref="UCV63" si="14267">UCT63-UCV62</f>
        <v>0</v>
      </c>
      <c r="UCW63" s="957">
        <f t="shared" ref="UCW63" si="14268">UCU63-UCW62</f>
        <v>0</v>
      </c>
      <c r="UCX63" s="957">
        <f t="shared" ref="UCX63" si="14269">UCV63-UCX62</f>
        <v>0</v>
      </c>
      <c r="UCY63" s="957">
        <f t="shared" ref="UCY63" si="14270">UCW63-UCY62</f>
        <v>0</v>
      </c>
      <c r="UCZ63" s="957">
        <f t="shared" ref="UCZ63" si="14271">UCX63-UCZ62</f>
        <v>0</v>
      </c>
      <c r="UDA63" s="957">
        <f t="shared" ref="UDA63" si="14272">UCY63-UDA62</f>
        <v>0</v>
      </c>
      <c r="UDB63" s="957">
        <f t="shared" ref="UDB63" si="14273">UCZ63-UDB62</f>
        <v>0</v>
      </c>
      <c r="UDC63" s="957">
        <f t="shared" ref="UDC63" si="14274">UDA63-UDC62</f>
        <v>0</v>
      </c>
      <c r="UDD63" s="957">
        <f t="shared" ref="UDD63" si="14275">UDB63-UDD62</f>
        <v>0</v>
      </c>
      <c r="UDE63" s="957">
        <f t="shared" ref="UDE63" si="14276">UDC63-UDE62</f>
        <v>0</v>
      </c>
      <c r="UDF63" s="957">
        <f t="shared" ref="UDF63" si="14277">UDD63-UDF62</f>
        <v>0</v>
      </c>
      <c r="UDG63" s="957">
        <f t="shared" ref="UDG63" si="14278">UDE63-UDG62</f>
        <v>0</v>
      </c>
      <c r="UDH63" s="957">
        <f t="shared" ref="UDH63" si="14279">UDF63-UDH62</f>
        <v>0</v>
      </c>
      <c r="UDI63" s="957">
        <f t="shared" ref="UDI63" si="14280">UDG63-UDI62</f>
        <v>0</v>
      </c>
      <c r="UDJ63" s="957">
        <f t="shared" ref="UDJ63" si="14281">UDH63-UDJ62</f>
        <v>0</v>
      </c>
      <c r="UDK63" s="957">
        <f t="shared" ref="UDK63" si="14282">UDI63-UDK62</f>
        <v>0</v>
      </c>
      <c r="UDL63" s="957">
        <f t="shared" ref="UDL63" si="14283">UDJ63-UDL62</f>
        <v>0</v>
      </c>
      <c r="UDM63" s="957">
        <f t="shared" ref="UDM63" si="14284">UDK63-UDM62</f>
        <v>0</v>
      </c>
      <c r="UDN63" s="957">
        <f t="shared" ref="UDN63" si="14285">UDL63-UDN62</f>
        <v>0</v>
      </c>
      <c r="UDO63" s="957">
        <f t="shared" ref="UDO63" si="14286">UDM63-UDO62</f>
        <v>0</v>
      </c>
      <c r="UDP63" s="957">
        <f t="shared" ref="UDP63" si="14287">UDN63-UDP62</f>
        <v>0</v>
      </c>
      <c r="UDQ63" s="957">
        <f t="shared" ref="UDQ63" si="14288">UDO63-UDQ62</f>
        <v>0</v>
      </c>
      <c r="UDR63" s="957">
        <f t="shared" ref="UDR63" si="14289">UDP63-UDR62</f>
        <v>0</v>
      </c>
      <c r="UDS63" s="957">
        <f t="shared" ref="UDS63" si="14290">UDQ63-UDS62</f>
        <v>0</v>
      </c>
      <c r="UDT63" s="957">
        <f t="shared" ref="UDT63" si="14291">UDR63-UDT62</f>
        <v>0</v>
      </c>
      <c r="UDU63" s="957">
        <f t="shared" ref="UDU63" si="14292">UDS63-UDU62</f>
        <v>0</v>
      </c>
      <c r="UDV63" s="957">
        <f t="shared" ref="UDV63" si="14293">UDT63-UDV62</f>
        <v>0</v>
      </c>
      <c r="UDW63" s="957">
        <f t="shared" ref="UDW63" si="14294">UDU63-UDW62</f>
        <v>0</v>
      </c>
      <c r="UDX63" s="957">
        <f t="shared" ref="UDX63" si="14295">UDV63-UDX62</f>
        <v>0</v>
      </c>
      <c r="UDY63" s="957">
        <f t="shared" ref="UDY63" si="14296">UDW63-UDY62</f>
        <v>0</v>
      </c>
      <c r="UDZ63" s="957">
        <f t="shared" ref="UDZ63" si="14297">UDX63-UDZ62</f>
        <v>0</v>
      </c>
      <c r="UEA63" s="957">
        <f t="shared" ref="UEA63" si="14298">UDY63-UEA62</f>
        <v>0</v>
      </c>
      <c r="UEB63" s="957">
        <f t="shared" ref="UEB63" si="14299">UDZ63-UEB62</f>
        <v>0</v>
      </c>
      <c r="UEC63" s="957">
        <f t="shared" ref="UEC63" si="14300">UEA63-UEC62</f>
        <v>0</v>
      </c>
      <c r="UED63" s="957">
        <f t="shared" ref="UED63" si="14301">UEB63-UED62</f>
        <v>0</v>
      </c>
      <c r="UEE63" s="957">
        <f t="shared" ref="UEE63" si="14302">UEC63-UEE62</f>
        <v>0</v>
      </c>
      <c r="UEF63" s="957">
        <f t="shared" ref="UEF63" si="14303">UED63-UEF62</f>
        <v>0</v>
      </c>
      <c r="UEG63" s="957">
        <f t="shared" ref="UEG63" si="14304">UEE63-UEG62</f>
        <v>0</v>
      </c>
      <c r="UEH63" s="957">
        <f t="shared" ref="UEH63" si="14305">UEF63-UEH62</f>
        <v>0</v>
      </c>
      <c r="UEI63" s="957">
        <f t="shared" ref="UEI63" si="14306">UEG63-UEI62</f>
        <v>0</v>
      </c>
      <c r="UEJ63" s="957">
        <f t="shared" ref="UEJ63" si="14307">UEH63-UEJ62</f>
        <v>0</v>
      </c>
      <c r="UEK63" s="957">
        <f t="shared" ref="UEK63" si="14308">UEI63-UEK62</f>
        <v>0</v>
      </c>
      <c r="UEL63" s="957">
        <f t="shared" ref="UEL63" si="14309">UEJ63-UEL62</f>
        <v>0</v>
      </c>
      <c r="UEM63" s="957">
        <f t="shared" ref="UEM63" si="14310">UEK63-UEM62</f>
        <v>0</v>
      </c>
      <c r="UEN63" s="957">
        <f t="shared" ref="UEN63" si="14311">UEL63-UEN62</f>
        <v>0</v>
      </c>
      <c r="UEO63" s="957">
        <f t="shared" ref="UEO63" si="14312">UEM63-UEO62</f>
        <v>0</v>
      </c>
      <c r="UEP63" s="957">
        <f t="shared" ref="UEP63" si="14313">UEN63-UEP62</f>
        <v>0</v>
      </c>
      <c r="UEQ63" s="957">
        <f t="shared" ref="UEQ63" si="14314">UEO63-UEQ62</f>
        <v>0</v>
      </c>
      <c r="UER63" s="957">
        <f t="shared" ref="UER63" si="14315">UEP63-UER62</f>
        <v>0</v>
      </c>
      <c r="UES63" s="957">
        <f t="shared" ref="UES63" si="14316">UEQ63-UES62</f>
        <v>0</v>
      </c>
      <c r="UET63" s="957">
        <f t="shared" ref="UET63" si="14317">UER63-UET62</f>
        <v>0</v>
      </c>
      <c r="UEU63" s="957">
        <f t="shared" ref="UEU63" si="14318">UES63-UEU62</f>
        <v>0</v>
      </c>
      <c r="UEV63" s="957">
        <f t="shared" ref="UEV63" si="14319">UET63-UEV62</f>
        <v>0</v>
      </c>
      <c r="UEW63" s="957">
        <f t="shared" ref="UEW63" si="14320">UEU63-UEW62</f>
        <v>0</v>
      </c>
      <c r="UEX63" s="957">
        <f t="shared" ref="UEX63" si="14321">UEV63-UEX62</f>
        <v>0</v>
      </c>
      <c r="UEY63" s="957">
        <f t="shared" ref="UEY63" si="14322">UEW63-UEY62</f>
        <v>0</v>
      </c>
      <c r="UEZ63" s="957">
        <f t="shared" ref="UEZ63" si="14323">UEX63-UEZ62</f>
        <v>0</v>
      </c>
      <c r="UFA63" s="957">
        <f t="shared" ref="UFA63" si="14324">UEY63-UFA62</f>
        <v>0</v>
      </c>
      <c r="UFB63" s="957">
        <f t="shared" ref="UFB63" si="14325">UEZ63-UFB62</f>
        <v>0</v>
      </c>
      <c r="UFC63" s="957">
        <f t="shared" ref="UFC63" si="14326">UFA63-UFC62</f>
        <v>0</v>
      </c>
      <c r="UFD63" s="957">
        <f t="shared" ref="UFD63" si="14327">UFB63-UFD62</f>
        <v>0</v>
      </c>
      <c r="UFE63" s="957">
        <f t="shared" ref="UFE63" si="14328">UFC63-UFE62</f>
        <v>0</v>
      </c>
      <c r="UFF63" s="957">
        <f t="shared" ref="UFF63" si="14329">UFD63-UFF62</f>
        <v>0</v>
      </c>
      <c r="UFG63" s="957">
        <f t="shared" ref="UFG63" si="14330">UFE63-UFG62</f>
        <v>0</v>
      </c>
      <c r="UFH63" s="957">
        <f t="shared" ref="UFH63" si="14331">UFF63-UFH62</f>
        <v>0</v>
      </c>
      <c r="UFI63" s="957">
        <f t="shared" ref="UFI63" si="14332">UFG63-UFI62</f>
        <v>0</v>
      </c>
      <c r="UFJ63" s="957">
        <f t="shared" ref="UFJ63" si="14333">UFH63-UFJ62</f>
        <v>0</v>
      </c>
      <c r="UFK63" s="957">
        <f t="shared" ref="UFK63" si="14334">UFI63-UFK62</f>
        <v>0</v>
      </c>
      <c r="UFL63" s="957">
        <f t="shared" ref="UFL63" si="14335">UFJ63-UFL62</f>
        <v>0</v>
      </c>
      <c r="UFM63" s="957">
        <f t="shared" ref="UFM63" si="14336">UFK63-UFM62</f>
        <v>0</v>
      </c>
      <c r="UFN63" s="957">
        <f t="shared" ref="UFN63" si="14337">UFL63-UFN62</f>
        <v>0</v>
      </c>
      <c r="UFO63" s="957">
        <f t="shared" ref="UFO63" si="14338">UFM63-UFO62</f>
        <v>0</v>
      </c>
      <c r="UFP63" s="957">
        <f t="shared" ref="UFP63" si="14339">UFN63-UFP62</f>
        <v>0</v>
      </c>
      <c r="UFQ63" s="957">
        <f t="shared" ref="UFQ63" si="14340">UFO63-UFQ62</f>
        <v>0</v>
      </c>
      <c r="UFR63" s="957">
        <f t="shared" ref="UFR63" si="14341">UFP63-UFR62</f>
        <v>0</v>
      </c>
      <c r="UFS63" s="957">
        <f t="shared" ref="UFS63" si="14342">UFQ63-UFS62</f>
        <v>0</v>
      </c>
      <c r="UFT63" s="957">
        <f t="shared" ref="UFT63" si="14343">UFR63-UFT62</f>
        <v>0</v>
      </c>
      <c r="UFU63" s="957">
        <f t="shared" ref="UFU63" si="14344">UFS63-UFU62</f>
        <v>0</v>
      </c>
      <c r="UFV63" s="957">
        <f t="shared" ref="UFV63" si="14345">UFT63-UFV62</f>
        <v>0</v>
      </c>
      <c r="UFW63" s="957">
        <f t="shared" ref="UFW63" si="14346">UFU63-UFW62</f>
        <v>0</v>
      </c>
      <c r="UFX63" s="957">
        <f t="shared" ref="UFX63" si="14347">UFV63-UFX62</f>
        <v>0</v>
      </c>
      <c r="UFY63" s="957">
        <f t="shared" ref="UFY63" si="14348">UFW63-UFY62</f>
        <v>0</v>
      </c>
      <c r="UFZ63" s="957">
        <f t="shared" ref="UFZ63" si="14349">UFX63-UFZ62</f>
        <v>0</v>
      </c>
      <c r="UGA63" s="957">
        <f t="shared" ref="UGA63" si="14350">UFY63-UGA62</f>
        <v>0</v>
      </c>
      <c r="UGB63" s="957">
        <f t="shared" ref="UGB63" si="14351">UFZ63-UGB62</f>
        <v>0</v>
      </c>
      <c r="UGC63" s="957">
        <f t="shared" ref="UGC63" si="14352">UGA63-UGC62</f>
        <v>0</v>
      </c>
      <c r="UGD63" s="957">
        <f t="shared" ref="UGD63" si="14353">UGB63-UGD62</f>
        <v>0</v>
      </c>
      <c r="UGE63" s="957">
        <f t="shared" ref="UGE63" si="14354">UGC63-UGE62</f>
        <v>0</v>
      </c>
      <c r="UGF63" s="957">
        <f t="shared" ref="UGF63" si="14355">UGD63-UGF62</f>
        <v>0</v>
      </c>
      <c r="UGG63" s="957">
        <f t="shared" ref="UGG63" si="14356">UGE63-UGG62</f>
        <v>0</v>
      </c>
      <c r="UGH63" s="957">
        <f t="shared" ref="UGH63" si="14357">UGF63-UGH62</f>
        <v>0</v>
      </c>
      <c r="UGI63" s="957">
        <f t="shared" ref="UGI63" si="14358">UGG63-UGI62</f>
        <v>0</v>
      </c>
      <c r="UGJ63" s="957">
        <f t="shared" ref="UGJ63" si="14359">UGH63-UGJ62</f>
        <v>0</v>
      </c>
      <c r="UGK63" s="957">
        <f t="shared" ref="UGK63" si="14360">UGI63-UGK62</f>
        <v>0</v>
      </c>
      <c r="UGL63" s="957">
        <f t="shared" ref="UGL63" si="14361">UGJ63-UGL62</f>
        <v>0</v>
      </c>
      <c r="UGM63" s="957">
        <f t="shared" ref="UGM63" si="14362">UGK63-UGM62</f>
        <v>0</v>
      </c>
      <c r="UGN63" s="957">
        <f t="shared" ref="UGN63" si="14363">UGL63-UGN62</f>
        <v>0</v>
      </c>
      <c r="UGO63" s="957">
        <f t="shared" ref="UGO63" si="14364">UGM63-UGO62</f>
        <v>0</v>
      </c>
      <c r="UGP63" s="957">
        <f t="shared" ref="UGP63" si="14365">UGN63-UGP62</f>
        <v>0</v>
      </c>
      <c r="UGQ63" s="957">
        <f t="shared" ref="UGQ63" si="14366">UGO63-UGQ62</f>
        <v>0</v>
      </c>
      <c r="UGR63" s="957">
        <f t="shared" ref="UGR63" si="14367">UGP63-UGR62</f>
        <v>0</v>
      </c>
      <c r="UGS63" s="957">
        <f t="shared" ref="UGS63" si="14368">UGQ63-UGS62</f>
        <v>0</v>
      </c>
      <c r="UGT63" s="957">
        <f t="shared" ref="UGT63" si="14369">UGR63-UGT62</f>
        <v>0</v>
      </c>
      <c r="UGU63" s="957">
        <f t="shared" ref="UGU63" si="14370">UGS63-UGU62</f>
        <v>0</v>
      </c>
      <c r="UGV63" s="957">
        <f t="shared" ref="UGV63" si="14371">UGT63-UGV62</f>
        <v>0</v>
      </c>
      <c r="UGW63" s="957">
        <f t="shared" ref="UGW63" si="14372">UGU63-UGW62</f>
        <v>0</v>
      </c>
      <c r="UGX63" s="957">
        <f t="shared" ref="UGX63" si="14373">UGV63-UGX62</f>
        <v>0</v>
      </c>
      <c r="UGY63" s="957">
        <f t="shared" ref="UGY63" si="14374">UGW63-UGY62</f>
        <v>0</v>
      </c>
      <c r="UGZ63" s="957">
        <f t="shared" ref="UGZ63" si="14375">UGX63-UGZ62</f>
        <v>0</v>
      </c>
      <c r="UHA63" s="957">
        <f t="shared" ref="UHA63" si="14376">UGY63-UHA62</f>
        <v>0</v>
      </c>
      <c r="UHB63" s="957">
        <f t="shared" ref="UHB63" si="14377">UGZ63-UHB62</f>
        <v>0</v>
      </c>
      <c r="UHC63" s="957">
        <f t="shared" ref="UHC63" si="14378">UHA63-UHC62</f>
        <v>0</v>
      </c>
      <c r="UHD63" s="957">
        <f t="shared" ref="UHD63" si="14379">UHB63-UHD62</f>
        <v>0</v>
      </c>
      <c r="UHE63" s="957">
        <f t="shared" ref="UHE63" si="14380">UHC63-UHE62</f>
        <v>0</v>
      </c>
      <c r="UHF63" s="957">
        <f t="shared" ref="UHF63" si="14381">UHD63-UHF62</f>
        <v>0</v>
      </c>
      <c r="UHG63" s="957">
        <f t="shared" ref="UHG63" si="14382">UHE63-UHG62</f>
        <v>0</v>
      </c>
      <c r="UHH63" s="957">
        <f t="shared" ref="UHH63" si="14383">UHF63-UHH62</f>
        <v>0</v>
      </c>
      <c r="UHI63" s="957">
        <f t="shared" ref="UHI63" si="14384">UHG63-UHI62</f>
        <v>0</v>
      </c>
      <c r="UHJ63" s="957">
        <f t="shared" ref="UHJ63" si="14385">UHH63-UHJ62</f>
        <v>0</v>
      </c>
      <c r="UHK63" s="957">
        <f t="shared" ref="UHK63" si="14386">UHI63-UHK62</f>
        <v>0</v>
      </c>
      <c r="UHL63" s="957">
        <f t="shared" ref="UHL63" si="14387">UHJ63-UHL62</f>
        <v>0</v>
      </c>
      <c r="UHM63" s="957">
        <f t="shared" ref="UHM63" si="14388">UHK63-UHM62</f>
        <v>0</v>
      </c>
      <c r="UHN63" s="957">
        <f t="shared" ref="UHN63" si="14389">UHL63-UHN62</f>
        <v>0</v>
      </c>
      <c r="UHO63" s="957">
        <f t="shared" ref="UHO63" si="14390">UHM63-UHO62</f>
        <v>0</v>
      </c>
      <c r="UHP63" s="957">
        <f t="shared" ref="UHP63" si="14391">UHN63-UHP62</f>
        <v>0</v>
      </c>
      <c r="UHQ63" s="957">
        <f t="shared" ref="UHQ63" si="14392">UHO63-UHQ62</f>
        <v>0</v>
      </c>
      <c r="UHR63" s="957">
        <f t="shared" ref="UHR63" si="14393">UHP63-UHR62</f>
        <v>0</v>
      </c>
      <c r="UHS63" s="957">
        <f t="shared" ref="UHS63" si="14394">UHQ63-UHS62</f>
        <v>0</v>
      </c>
      <c r="UHT63" s="957">
        <f t="shared" ref="UHT63" si="14395">UHR63-UHT62</f>
        <v>0</v>
      </c>
      <c r="UHU63" s="957">
        <f t="shared" ref="UHU63" si="14396">UHS63-UHU62</f>
        <v>0</v>
      </c>
      <c r="UHV63" s="957">
        <f t="shared" ref="UHV63" si="14397">UHT63-UHV62</f>
        <v>0</v>
      </c>
      <c r="UHW63" s="957">
        <f t="shared" ref="UHW63" si="14398">UHU63-UHW62</f>
        <v>0</v>
      </c>
      <c r="UHX63" s="957">
        <f t="shared" ref="UHX63" si="14399">UHV63-UHX62</f>
        <v>0</v>
      </c>
      <c r="UHY63" s="957">
        <f t="shared" ref="UHY63" si="14400">UHW63-UHY62</f>
        <v>0</v>
      </c>
      <c r="UHZ63" s="957">
        <f t="shared" ref="UHZ63" si="14401">UHX63-UHZ62</f>
        <v>0</v>
      </c>
      <c r="UIA63" s="957">
        <f t="shared" ref="UIA63" si="14402">UHY63-UIA62</f>
        <v>0</v>
      </c>
      <c r="UIB63" s="957">
        <f t="shared" ref="UIB63" si="14403">UHZ63-UIB62</f>
        <v>0</v>
      </c>
      <c r="UIC63" s="957">
        <f t="shared" ref="UIC63" si="14404">UIA63-UIC62</f>
        <v>0</v>
      </c>
      <c r="UID63" s="957">
        <f t="shared" ref="UID63" si="14405">UIB63-UID62</f>
        <v>0</v>
      </c>
      <c r="UIE63" s="957">
        <f t="shared" ref="UIE63" si="14406">UIC63-UIE62</f>
        <v>0</v>
      </c>
      <c r="UIF63" s="957">
        <f t="shared" ref="UIF63" si="14407">UID63-UIF62</f>
        <v>0</v>
      </c>
      <c r="UIG63" s="957">
        <f t="shared" ref="UIG63" si="14408">UIE63-UIG62</f>
        <v>0</v>
      </c>
      <c r="UIH63" s="957">
        <f t="shared" ref="UIH63" si="14409">UIF63-UIH62</f>
        <v>0</v>
      </c>
      <c r="UII63" s="957">
        <f t="shared" ref="UII63" si="14410">UIG63-UII62</f>
        <v>0</v>
      </c>
      <c r="UIJ63" s="957">
        <f t="shared" ref="UIJ63" si="14411">UIH63-UIJ62</f>
        <v>0</v>
      </c>
      <c r="UIK63" s="957">
        <f t="shared" ref="UIK63" si="14412">UII63-UIK62</f>
        <v>0</v>
      </c>
      <c r="UIL63" s="957">
        <f t="shared" ref="UIL63" si="14413">UIJ63-UIL62</f>
        <v>0</v>
      </c>
      <c r="UIM63" s="957">
        <f t="shared" ref="UIM63" si="14414">UIK63-UIM62</f>
        <v>0</v>
      </c>
      <c r="UIN63" s="957">
        <f t="shared" ref="UIN63" si="14415">UIL63-UIN62</f>
        <v>0</v>
      </c>
      <c r="UIO63" s="957">
        <f t="shared" ref="UIO63" si="14416">UIM63-UIO62</f>
        <v>0</v>
      </c>
      <c r="UIP63" s="957">
        <f t="shared" ref="UIP63" si="14417">UIN63-UIP62</f>
        <v>0</v>
      </c>
      <c r="UIQ63" s="957">
        <f t="shared" ref="UIQ63" si="14418">UIO63-UIQ62</f>
        <v>0</v>
      </c>
      <c r="UIR63" s="957">
        <f t="shared" ref="UIR63" si="14419">UIP63-UIR62</f>
        <v>0</v>
      </c>
      <c r="UIS63" s="957">
        <f t="shared" ref="UIS63" si="14420">UIQ63-UIS62</f>
        <v>0</v>
      </c>
      <c r="UIT63" s="957">
        <f t="shared" ref="UIT63" si="14421">UIR63-UIT62</f>
        <v>0</v>
      </c>
      <c r="UIU63" s="957">
        <f t="shared" ref="UIU63" si="14422">UIS63-UIU62</f>
        <v>0</v>
      </c>
      <c r="UIV63" s="957">
        <f t="shared" ref="UIV63" si="14423">UIT63-UIV62</f>
        <v>0</v>
      </c>
      <c r="UIW63" s="957">
        <f t="shared" ref="UIW63" si="14424">UIU63-UIW62</f>
        <v>0</v>
      </c>
      <c r="UIX63" s="957">
        <f t="shared" ref="UIX63" si="14425">UIV63-UIX62</f>
        <v>0</v>
      </c>
      <c r="UIY63" s="957">
        <f t="shared" ref="UIY63" si="14426">UIW63-UIY62</f>
        <v>0</v>
      </c>
      <c r="UIZ63" s="957">
        <f t="shared" ref="UIZ63" si="14427">UIX63-UIZ62</f>
        <v>0</v>
      </c>
      <c r="UJA63" s="957">
        <f t="shared" ref="UJA63" si="14428">UIY63-UJA62</f>
        <v>0</v>
      </c>
      <c r="UJB63" s="957">
        <f t="shared" ref="UJB63" si="14429">UIZ63-UJB62</f>
        <v>0</v>
      </c>
      <c r="UJC63" s="957">
        <f t="shared" ref="UJC63" si="14430">UJA63-UJC62</f>
        <v>0</v>
      </c>
      <c r="UJD63" s="957">
        <f t="shared" ref="UJD63" si="14431">UJB63-UJD62</f>
        <v>0</v>
      </c>
      <c r="UJE63" s="957">
        <f t="shared" ref="UJE63" si="14432">UJC63-UJE62</f>
        <v>0</v>
      </c>
      <c r="UJF63" s="957">
        <f t="shared" ref="UJF63" si="14433">UJD63-UJF62</f>
        <v>0</v>
      </c>
      <c r="UJG63" s="957">
        <f t="shared" ref="UJG63" si="14434">UJE63-UJG62</f>
        <v>0</v>
      </c>
      <c r="UJH63" s="957">
        <f t="shared" ref="UJH63" si="14435">UJF63-UJH62</f>
        <v>0</v>
      </c>
      <c r="UJI63" s="957">
        <f t="shared" ref="UJI63" si="14436">UJG63-UJI62</f>
        <v>0</v>
      </c>
      <c r="UJJ63" s="957">
        <f t="shared" ref="UJJ63" si="14437">UJH63-UJJ62</f>
        <v>0</v>
      </c>
      <c r="UJK63" s="957">
        <f t="shared" ref="UJK63" si="14438">UJI63-UJK62</f>
        <v>0</v>
      </c>
      <c r="UJL63" s="957">
        <f t="shared" ref="UJL63" si="14439">UJJ63-UJL62</f>
        <v>0</v>
      </c>
      <c r="UJM63" s="957">
        <f t="shared" ref="UJM63" si="14440">UJK63-UJM62</f>
        <v>0</v>
      </c>
      <c r="UJN63" s="957">
        <f t="shared" ref="UJN63" si="14441">UJL63-UJN62</f>
        <v>0</v>
      </c>
      <c r="UJO63" s="957">
        <f t="shared" ref="UJO63" si="14442">UJM63-UJO62</f>
        <v>0</v>
      </c>
      <c r="UJP63" s="957">
        <f t="shared" ref="UJP63" si="14443">UJN63-UJP62</f>
        <v>0</v>
      </c>
      <c r="UJQ63" s="957">
        <f t="shared" ref="UJQ63" si="14444">UJO63-UJQ62</f>
        <v>0</v>
      </c>
      <c r="UJR63" s="957">
        <f t="shared" ref="UJR63" si="14445">UJP63-UJR62</f>
        <v>0</v>
      </c>
      <c r="UJS63" s="957">
        <f t="shared" ref="UJS63" si="14446">UJQ63-UJS62</f>
        <v>0</v>
      </c>
      <c r="UJT63" s="957">
        <f t="shared" ref="UJT63" si="14447">UJR63-UJT62</f>
        <v>0</v>
      </c>
      <c r="UJU63" s="957">
        <f t="shared" ref="UJU63" si="14448">UJS63-UJU62</f>
        <v>0</v>
      </c>
      <c r="UJV63" s="957">
        <f t="shared" ref="UJV63" si="14449">UJT63-UJV62</f>
        <v>0</v>
      </c>
      <c r="UJW63" s="957">
        <f t="shared" ref="UJW63" si="14450">UJU63-UJW62</f>
        <v>0</v>
      </c>
      <c r="UJX63" s="957">
        <f t="shared" ref="UJX63" si="14451">UJV63-UJX62</f>
        <v>0</v>
      </c>
      <c r="UJY63" s="957">
        <f t="shared" ref="UJY63" si="14452">UJW63-UJY62</f>
        <v>0</v>
      </c>
      <c r="UJZ63" s="957">
        <f t="shared" ref="UJZ63" si="14453">UJX63-UJZ62</f>
        <v>0</v>
      </c>
      <c r="UKA63" s="957">
        <f t="shared" ref="UKA63" si="14454">UJY63-UKA62</f>
        <v>0</v>
      </c>
      <c r="UKB63" s="957">
        <f t="shared" ref="UKB63" si="14455">UJZ63-UKB62</f>
        <v>0</v>
      </c>
      <c r="UKC63" s="957">
        <f t="shared" ref="UKC63" si="14456">UKA63-UKC62</f>
        <v>0</v>
      </c>
      <c r="UKD63" s="957">
        <f t="shared" ref="UKD63" si="14457">UKB63-UKD62</f>
        <v>0</v>
      </c>
      <c r="UKE63" s="957">
        <f t="shared" ref="UKE63" si="14458">UKC63-UKE62</f>
        <v>0</v>
      </c>
      <c r="UKF63" s="957">
        <f t="shared" ref="UKF63" si="14459">UKD63-UKF62</f>
        <v>0</v>
      </c>
      <c r="UKG63" s="957">
        <f t="shared" ref="UKG63" si="14460">UKE63-UKG62</f>
        <v>0</v>
      </c>
      <c r="UKH63" s="957">
        <f t="shared" ref="UKH63" si="14461">UKF63-UKH62</f>
        <v>0</v>
      </c>
      <c r="UKI63" s="957">
        <f t="shared" ref="UKI63" si="14462">UKG63-UKI62</f>
        <v>0</v>
      </c>
      <c r="UKJ63" s="957">
        <f t="shared" ref="UKJ63" si="14463">UKH63-UKJ62</f>
        <v>0</v>
      </c>
      <c r="UKK63" s="957">
        <f t="shared" ref="UKK63" si="14464">UKI63-UKK62</f>
        <v>0</v>
      </c>
      <c r="UKL63" s="957">
        <f t="shared" ref="UKL63" si="14465">UKJ63-UKL62</f>
        <v>0</v>
      </c>
      <c r="UKM63" s="957">
        <f t="shared" ref="UKM63" si="14466">UKK63-UKM62</f>
        <v>0</v>
      </c>
      <c r="UKN63" s="957">
        <f t="shared" ref="UKN63" si="14467">UKL63-UKN62</f>
        <v>0</v>
      </c>
      <c r="UKO63" s="957">
        <f t="shared" ref="UKO63" si="14468">UKM63-UKO62</f>
        <v>0</v>
      </c>
      <c r="UKP63" s="957">
        <f t="shared" ref="UKP63" si="14469">UKN63-UKP62</f>
        <v>0</v>
      </c>
      <c r="UKQ63" s="957">
        <f t="shared" ref="UKQ63" si="14470">UKO63-UKQ62</f>
        <v>0</v>
      </c>
      <c r="UKR63" s="957">
        <f t="shared" ref="UKR63" si="14471">UKP63-UKR62</f>
        <v>0</v>
      </c>
      <c r="UKS63" s="957">
        <f t="shared" ref="UKS63" si="14472">UKQ63-UKS62</f>
        <v>0</v>
      </c>
      <c r="UKT63" s="957">
        <f t="shared" ref="UKT63" si="14473">UKR63-UKT62</f>
        <v>0</v>
      </c>
      <c r="UKU63" s="957">
        <f t="shared" ref="UKU63" si="14474">UKS63-UKU62</f>
        <v>0</v>
      </c>
      <c r="UKV63" s="957">
        <f t="shared" ref="UKV63" si="14475">UKT63-UKV62</f>
        <v>0</v>
      </c>
      <c r="UKW63" s="957">
        <f t="shared" ref="UKW63" si="14476">UKU63-UKW62</f>
        <v>0</v>
      </c>
      <c r="UKX63" s="957">
        <f t="shared" ref="UKX63" si="14477">UKV63-UKX62</f>
        <v>0</v>
      </c>
      <c r="UKY63" s="957">
        <f t="shared" ref="UKY63" si="14478">UKW63-UKY62</f>
        <v>0</v>
      </c>
      <c r="UKZ63" s="957">
        <f t="shared" ref="UKZ63" si="14479">UKX63-UKZ62</f>
        <v>0</v>
      </c>
      <c r="ULA63" s="957">
        <f t="shared" ref="ULA63" si="14480">UKY63-ULA62</f>
        <v>0</v>
      </c>
      <c r="ULB63" s="957">
        <f t="shared" ref="ULB63" si="14481">UKZ63-ULB62</f>
        <v>0</v>
      </c>
      <c r="ULC63" s="957">
        <f t="shared" ref="ULC63" si="14482">ULA63-ULC62</f>
        <v>0</v>
      </c>
      <c r="ULD63" s="957">
        <f t="shared" ref="ULD63" si="14483">ULB63-ULD62</f>
        <v>0</v>
      </c>
      <c r="ULE63" s="957">
        <f t="shared" ref="ULE63" si="14484">ULC63-ULE62</f>
        <v>0</v>
      </c>
      <c r="ULF63" s="957">
        <f t="shared" ref="ULF63" si="14485">ULD63-ULF62</f>
        <v>0</v>
      </c>
      <c r="ULG63" s="957">
        <f t="shared" ref="ULG63" si="14486">ULE63-ULG62</f>
        <v>0</v>
      </c>
      <c r="ULH63" s="957">
        <f t="shared" ref="ULH63" si="14487">ULF63-ULH62</f>
        <v>0</v>
      </c>
      <c r="ULI63" s="957">
        <f t="shared" ref="ULI63" si="14488">ULG63-ULI62</f>
        <v>0</v>
      </c>
      <c r="ULJ63" s="957">
        <f t="shared" ref="ULJ63" si="14489">ULH63-ULJ62</f>
        <v>0</v>
      </c>
      <c r="ULK63" s="957">
        <f t="shared" ref="ULK63" si="14490">ULI63-ULK62</f>
        <v>0</v>
      </c>
      <c r="ULL63" s="957">
        <f t="shared" ref="ULL63" si="14491">ULJ63-ULL62</f>
        <v>0</v>
      </c>
      <c r="ULM63" s="957">
        <f t="shared" ref="ULM63" si="14492">ULK63-ULM62</f>
        <v>0</v>
      </c>
      <c r="ULN63" s="957">
        <f t="shared" ref="ULN63" si="14493">ULL63-ULN62</f>
        <v>0</v>
      </c>
      <c r="ULO63" s="957">
        <f t="shared" ref="ULO63" si="14494">ULM63-ULO62</f>
        <v>0</v>
      </c>
      <c r="ULP63" s="957">
        <f t="shared" ref="ULP63" si="14495">ULN63-ULP62</f>
        <v>0</v>
      </c>
      <c r="ULQ63" s="957">
        <f t="shared" ref="ULQ63" si="14496">ULO63-ULQ62</f>
        <v>0</v>
      </c>
      <c r="ULR63" s="957">
        <f t="shared" ref="ULR63" si="14497">ULP63-ULR62</f>
        <v>0</v>
      </c>
      <c r="ULS63" s="957">
        <f t="shared" ref="ULS63" si="14498">ULQ63-ULS62</f>
        <v>0</v>
      </c>
      <c r="ULT63" s="957">
        <f t="shared" ref="ULT63" si="14499">ULR63-ULT62</f>
        <v>0</v>
      </c>
      <c r="ULU63" s="957">
        <f t="shared" ref="ULU63" si="14500">ULS63-ULU62</f>
        <v>0</v>
      </c>
      <c r="ULV63" s="957">
        <f t="shared" ref="ULV63" si="14501">ULT63-ULV62</f>
        <v>0</v>
      </c>
      <c r="ULW63" s="957">
        <f t="shared" ref="ULW63" si="14502">ULU63-ULW62</f>
        <v>0</v>
      </c>
      <c r="ULX63" s="957">
        <f t="shared" ref="ULX63" si="14503">ULV63-ULX62</f>
        <v>0</v>
      </c>
      <c r="ULY63" s="957">
        <f t="shared" ref="ULY63" si="14504">ULW63-ULY62</f>
        <v>0</v>
      </c>
      <c r="ULZ63" s="957">
        <f t="shared" ref="ULZ63" si="14505">ULX63-ULZ62</f>
        <v>0</v>
      </c>
      <c r="UMA63" s="957">
        <f t="shared" ref="UMA63" si="14506">ULY63-UMA62</f>
        <v>0</v>
      </c>
      <c r="UMB63" s="957">
        <f t="shared" ref="UMB63" si="14507">ULZ63-UMB62</f>
        <v>0</v>
      </c>
      <c r="UMC63" s="957">
        <f t="shared" ref="UMC63" si="14508">UMA63-UMC62</f>
        <v>0</v>
      </c>
      <c r="UMD63" s="957">
        <f t="shared" ref="UMD63" si="14509">UMB63-UMD62</f>
        <v>0</v>
      </c>
      <c r="UME63" s="957">
        <f t="shared" ref="UME63" si="14510">UMC63-UME62</f>
        <v>0</v>
      </c>
      <c r="UMF63" s="957">
        <f t="shared" ref="UMF63" si="14511">UMD63-UMF62</f>
        <v>0</v>
      </c>
      <c r="UMG63" s="957">
        <f t="shared" ref="UMG63" si="14512">UME63-UMG62</f>
        <v>0</v>
      </c>
      <c r="UMH63" s="957">
        <f t="shared" ref="UMH63" si="14513">UMF63-UMH62</f>
        <v>0</v>
      </c>
      <c r="UMI63" s="957">
        <f t="shared" ref="UMI63" si="14514">UMG63-UMI62</f>
        <v>0</v>
      </c>
      <c r="UMJ63" s="957">
        <f t="shared" ref="UMJ63" si="14515">UMH63-UMJ62</f>
        <v>0</v>
      </c>
      <c r="UMK63" s="957">
        <f t="shared" ref="UMK63" si="14516">UMI63-UMK62</f>
        <v>0</v>
      </c>
      <c r="UML63" s="957">
        <f t="shared" ref="UML63" si="14517">UMJ63-UML62</f>
        <v>0</v>
      </c>
      <c r="UMM63" s="957">
        <f t="shared" ref="UMM63" si="14518">UMK63-UMM62</f>
        <v>0</v>
      </c>
      <c r="UMN63" s="957">
        <f t="shared" ref="UMN63" si="14519">UML63-UMN62</f>
        <v>0</v>
      </c>
      <c r="UMO63" s="957">
        <f t="shared" ref="UMO63" si="14520">UMM63-UMO62</f>
        <v>0</v>
      </c>
      <c r="UMP63" s="957">
        <f t="shared" ref="UMP63" si="14521">UMN63-UMP62</f>
        <v>0</v>
      </c>
      <c r="UMQ63" s="957">
        <f t="shared" ref="UMQ63" si="14522">UMO63-UMQ62</f>
        <v>0</v>
      </c>
      <c r="UMR63" s="957">
        <f t="shared" ref="UMR63" si="14523">UMP63-UMR62</f>
        <v>0</v>
      </c>
      <c r="UMS63" s="957">
        <f t="shared" ref="UMS63" si="14524">UMQ63-UMS62</f>
        <v>0</v>
      </c>
      <c r="UMT63" s="957">
        <f t="shared" ref="UMT63" si="14525">UMR63-UMT62</f>
        <v>0</v>
      </c>
      <c r="UMU63" s="957">
        <f t="shared" ref="UMU63" si="14526">UMS63-UMU62</f>
        <v>0</v>
      </c>
      <c r="UMV63" s="957">
        <f t="shared" ref="UMV63" si="14527">UMT63-UMV62</f>
        <v>0</v>
      </c>
      <c r="UMW63" s="957">
        <f t="shared" ref="UMW63" si="14528">UMU63-UMW62</f>
        <v>0</v>
      </c>
      <c r="UMX63" s="957">
        <f t="shared" ref="UMX63" si="14529">UMV63-UMX62</f>
        <v>0</v>
      </c>
      <c r="UMY63" s="957">
        <f t="shared" ref="UMY63" si="14530">UMW63-UMY62</f>
        <v>0</v>
      </c>
      <c r="UMZ63" s="957">
        <f t="shared" ref="UMZ63" si="14531">UMX63-UMZ62</f>
        <v>0</v>
      </c>
      <c r="UNA63" s="957">
        <f t="shared" ref="UNA63" si="14532">UMY63-UNA62</f>
        <v>0</v>
      </c>
      <c r="UNB63" s="957">
        <f t="shared" ref="UNB63" si="14533">UMZ63-UNB62</f>
        <v>0</v>
      </c>
      <c r="UNC63" s="957">
        <f t="shared" ref="UNC63" si="14534">UNA63-UNC62</f>
        <v>0</v>
      </c>
      <c r="UND63" s="957">
        <f t="shared" ref="UND63" si="14535">UNB63-UND62</f>
        <v>0</v>
      </c>
      <c r="UNE63" s="957">
        <f t="shared" ref="UNE63" si="14536">UNC63-UNE62</f>
        <v>0</v>
      </c>
      <c r="UNF63" s="957">
        <f t="shared" ref="UNF63" si="14537">UND63-UNF62</f>
        <v>0</v>
      </c>
      <c r="UNG63" s="957">
        <f t="shared" ref="UNG63" si="14538">UNE63-UNG62</f>
        <v>0</v>
      </c>
      <c r="UNH63" s="957">
        <f t="shared" ref="UNH63" si="14539">UNF63-UNH62</f>
        <v>0</v>
      </c>
      <c r="UNI63" s="957">
        <f t="shared" ref="UNI63" si="14540">UNG63-UNI62</f>
        <v>0</v>
      </c>
      <c r="UNJ63" s="957">
        <f t="shared" ref="UNJ63" si="14541">UNH63-UNJ62</f>
        <v>0</v>
      </c>
      <c r="UNK63" s="957">
        <f t="shared" ref="UNK63" si="14542">UNI63-UNK62</f>
        <v>0</v>
      </c>
      <c r="UNL63" s="957">
        <f t="shared" ref="UNL63" si="14543">UNJ63-UNL62</f>
        <v>0</v>
      </c>
      <c r="UNM63" s="957">
        <f t="shared" ref="UNM63" si="14544">UNK63-UNM62</f>
        <v>0</v>
      </c>
      <c r="UNN63" s="957">
        <f t="shared" ref="UNN63" si="14545">UNL63-UNN62</f>
        <v>0</v>
      </c>
      <c r="UNO63" s="957">
        <f t="shared" ref="UNO63" si="14546">UNM63-UNO62</f>
        <v>0</v>
      </c>
      <c r="UNP63" s="957">
        <f t="shared" ref="UNP63" si="14547">UNN63-UNP62</f>
        <v>0</v>
      </c>
      <c r="UNQ63" s="957">
        <f t="shared" ref="UNQ63" si="14548">UNO63-UNQ62</f>
        <v>0</v>
      </c>
      <c r="UNR63" s="957">
        <f t="shared" ref="UNR63" si="14549">UNP63-UNR62</f>
        <v>0</v>
      </c>
      <c r="UNS63" s="957">
        <f t="shared" ref="UNS63" si="14550">UNQ63-UNS62</f>
        <v>0</v>
      </c>
      <c r="UNT63" s="957">
        <f t="shared" ref="UNT63" si="14551">UNR63-UNT62</f>
        <v>0</v>
      </c>
      <c r="UNU63" s="957">
        <f t="shared" ref="UNU63" si="14552">UNS63-UNU62</f>
        <v>0</v>
      </c>
      <c r="UNV63" s="957">
        <f t="shared" ref="UNV63" si="14553">UNT63-UNV62</f>
        <v>0</v>
      </c>
      <c r="UNW63" s="957">
        <f t="shared" ref="UNW63" si="14554">UNU63-UNW62</f>
        <v>0</v>
      </c>
      <c r="UNX63" s="957">
        <f t="shared" ref="UNX63" si="14555">UNV63-UNX62</f>
        <v>0</v>
      </c>
      <c r="UNY63" s="957">
        <f t="shared" ref="UNY63" si="14556">UNW63-UNY62</f>
        <v>0</v>
      </c>
      <c r="UNZ63" s="957">
        <f t="shared" ref="UNZ63" si="14557">UNX63-UNZ62</f>
        <v>0</v>
      </c>
      <c r="UOA63" s="957">
        <f t="shared" ref="UOA63" si="14558">UNY63-UOA62</f>
        <v>0</v>
      </c>
      <c r="UOB63" s="957">
        <f t="shared" ref="UOB63" si="14559">UNZ63-UOB62</f>
        <v>0</v>
      </c>
      <c r="UOC63" s="957">
        <f t="shared" ref="UOC63" si="14560">UOA63-UOC62</f>
        <v>0</v>
      </c>
      <c r="UOD63" s="957">
        <f t="shared" ref="UOD63" si="14561">UOB63-UOD62</f>
        <v>0</v>
      </c>
      <c r="UOE63" s="957">
        <f t="shared" ref="UOE63" si="14562">UOC63-UOE62</f>
        <v>0</v>
      </c>
      <c r="UOF63" s="957">
        <f t="shared" ref="UOF63" si="14563">UOD63-UOF62</f>
        <v>0</v>
      </c>
      <c r="UOG63" s="957">
        <f t="shared" ref="UOG63" si="14564">UOE63-UOG62</f>
        <v>0</v>
      </c>
      <c r="UOH63" s="957">
        <f t="shared" ref="UOH63" si="14565">UOF63-UOH62</f>
        <v>0</v>
      </c>
      <c r="UOI63" s="957">
        <f t="shared" ref="UOI63" si="14566">UOG63-UOI62</f>
        <v>0</v>
      </c>
      <c r="UOJ63" s="957">
        <f t="shared" ref="UOJ63" si="14567">UOH63-UOJ62</f>
        <v>0</v>
      </c>
      <c r="UOK63" s="957">
        <f t="shared" ref="UOK63" si="14568">UOI63-UOK62</f>
        <v>0</v>
      </c>
      <c r="UOL63" s="957">
        <f t="shared" ref="UOL63" si="14569">UOJ63-UOL62</f>
        <v>0</v>
      </c>
      <c r="UOM63" s="957">
        <f t="shared" ref="UOM63" si="14570">UOK63-UOM62</f>
        <v>0</v>
      </c>
      <c r="UON63" s="957">
        <f t="shared" ref="UON63" si="14571">UOL63-UON62</f>
        <v>0</v>
      </c>
      <c r="UOO63" s="957">
        <f t="shared" ref="UOO63" si="14572">UOM63-UOO62</f>
        <v>0</v>
      </c>
      <c r="UOP63" s="957">
        <f t="shared" ref="UOP63" si="14573">UON63-UOP62</f>
        <v>0</v>
      </c>
      <c r="UOQ63" s="957">
        <f t="shared" ref="UOQ63" si="14574">UOO63-UOQ62</f>
        <v>0</v>
      </c>
      <c r="UOR63" s="957">
        <f t="shared" ref="UOR63" si="14575">UOP63-UOR62</f>
        <v>0</v>
      </c>
      <c r="UOS63" s="957">
        <f t="shared" ref="UOS63" si="14576">UOQ63-UOS62</f>
        <v>0</v>
      </c>
      <c r="UOT63" s="957">
        <f t="shared" ref="UOT63" si="14577">UOR63-UOT62</f>
        <v>0</v>
      </c>
      <c r="UOU63" s="957">
        <f t="shared" ref="UOU63" si="14578">UOS63-UOU62</f>
        <v>0</v>
      </c>
      <c r="UOV63" s="957">
        <f t="shared" ref="UOV63" si="14579">UOT63-UOV62</f>
        <v>0</v>
      </c>
      <c r="UOW63" s="957">
        <f t="shared" ref="UOW63" si="14580">UOU63-UOW62</f>
        <v>0</v>
      </c>
      <c r="UOX63" s="957">
        <f t="shared" ref="UOX63" si="14581">UOV63-UOX62</f>
        <v>0</v>
      </c>
      <c r="UOY63" s="957">
        <f t="shared" ref="UOY63" si="14582">UOW63-UOY62</f>
        <v>0</v>
      </c>
      <c r="UOZ63" s="957">
        <f t="shared" ref="UOZ63" si="14583">UOX63-UOZ62</f>
        <v>0</v>
      </c>
      <c r="UPA63" s="957">
        <f t="shared" ref="UPA63" si="14584">UOY63-UPA62</f>
        <v>0</v>
      </c>
      <c r="UPB63" s="957">
        <f t="shared" ref="UPB63" si="14585">UOZ63-UPB62</f>
        <v>0</v>
      </c>
      <c r="UPC63" s="957">
        <f t="shared" ref="UPC63" si="14586">UPA63-UPC62</f>
        <v>0</v>
      </c>
      <c r="UPD63" s="957">
        <f t="shared" ref="UPD63" si="14587">UPB63-UPD62</f>
        <v>0</v>
      </c>
      <c r="UPE63" s="957">
        <f t="shared" ref="UPE63" si="14588">UPC63-UPE62</f>
        <v>0</v>
      </c>
      <c r="UPF63" s="957">
        <f t="shared" ref="UPF63" si="14589">UPD63-UPF62</f>
        <v>0</v>
      </c>
      <c r="UPG63" s="957">
        <f t="shared" ref="UPG63" si="14590">UPE63-UPG62</f>
        <v>0</v>
      </c>
      <c r="UPH63" s="957">
        <f t="shared" ref="UPH63" si="14591">UPF63-UPH62</f>
        <v>0</v>
      </c>
      <c r="UPI63" s="957">
        <f t="shared" ref="UPI63" si="14592">UPG63-UPI62</f>
        <v>0</v>
      </c>
      <c r="UPJ63" s="957">
        <f t="shared" ref="UPJ63" si="14593">UPH63-UPJ62</f>
        <v>0</v>
      </c>
      <c r="UPK63" s="957">
        <f t="shared" ref="UPK63" si="14594">UPI63-UPK62</f>
        <v>0</v>
      </c>
      <c r="UPL63" s="957">
        <f t="shared" ref="UPL63" si="14595">UPJ63-UPL62</f>
        <v>0</v>
      </c>
      <c r="UPM63" s="957">
        <f t="shared" ref="UPM63" si="14596">UPK63-UPM62</f>
        <v>0</v>
      </c>
      <c r="UPN63" s="957">
        <f t="shared" ref="UPN63" si="14597">UPL63-UPN62</f>
        <v>0</v>
      </c>
      <c r="UPO63" s="957">
        <f t="shared" ref="UPO63" si="14598">UPM63-UPO62</f>
        <v>0</v>
      </c>
      <c r="UPP63" s="957">
        <f t="shared" ref="UPP63" si="14599">UPN63-UPP62</f>
        <v>0</v>
      </c>
      <c r="UPQ63" s="957">
        <f t="shared" ref="UPQ63" si="14600">UPO63-UPQ62</f>
        <v>0</v>
      </c>
      <c r="UPR63" s="957">
        <f t="shared" ref="UPR63" si="14601">UPP63-UPR62</f>
        <v>0</v>
      </c>
      <c r="UPS63" s="957">
        <f t="shared" ref="UPS63" si="14602">UPQ63-UPS62</f>
        <v>0</v>
      </c>
      <c r="UPT63" s="957">
        <f t="shared" ref="UPT63" si="14603">UPR63-UPT62</f>
        <v>0</v>
      </c>
      <c r="UPU63" s="957">
        <f t="shared" ref="UPU63" si="14604">UPS63-UPU62</f>
        <v>0</v>
      </c>
      <c r="UPV63" s="957">
        <f t="shared" ref="UPV63" si="14605">UPT63-UPV62</f>
        <v>0</v>
      </c>
      <c r="UPW63" s="957">
        <f t="shared" ref="UPW63" si="14606">UPU63-UPW62</f>
        <v>0</v>
      </c>
      <c r="UPX63" s="957">
        <f t="shared" ref="UPX63" si="14607">UPV63-UPX62</f>
        <v>0</v>
      </c>
      <c r="UPY63" s="957">
        <f t="shared" ref="UPY63" si="14608">UPW63-UPY62</f>
        <v>0</v>
      </c>
      <c r="UPZ63" s="957">
        <f t="shared" ref="UPZ63" si="14609">UPX63-UPZ62</f>
        <v>0</v>
      </c>
      <c r="UQA63" s="957">
        <f t="shared" ref="UQA63" si="14610">UPY63-UQA62</f>
        <v>0</v>
      </c>
      <c r="UQB63" s="957">
        <f t="shared" ref="UQB63" si="14611">UPZ63-UQB62</f>
        <v>0</v>
      </c>
      <c r="UQC63" s="957">
        <f t="shared" ref="UQC63" si="14612">UQA63-UQC62</f>
        <v>0</v>
      </c>
      <c r="UQD63" s="957">
        <f t="shared" ref="UQD63" si="14613">UQB63-UQD62</f>
        <v>0</v>
      </c>
      <c r="UQE63" s="957">
        <f t="shared" ref="UQE63" si="14614">UQC63-UQE62</f>
        <v>0</v>
      </c>
      <c r="UQF63" s="957">
        <f t="shared" ref="UQF63" si="14615">UQD63-UQF62</f>
        <v>0</v>
      </c>
      <c r="UQG63" s="957">
        <f t="shared" ref="UQG63" si="14616">UQE63-UQG62</f>
        <v>0</v>
      </c>
      <c r="UQH63" s="957">
        <f t="shared" ref="UQH63" si="14617">UQF63-UQH62</f>
        <v>0</v>
      </c>
      <c r="UQI63" s="957">
        <f t="shared" ref="UQI63" si="14618">UQG63-UQI62</f>
        <v>0</v>
      </c>
      <c r="UQJ63" s="957">
        <f t="shared" ref="UQJ63" si="14619">UQH63-UQJ62</f>
        <v>0</v>
      </c>
      <c r="UQK63" s="957">
        <f t="shared" ref="UQK63" si="14620">UQI63-UQK62</f>
        <v>0</v>
      </c>
      <c r="UQL63" s="957">
        <f t="shared" ref="UQL63" si="14621">UQJ63-UQL62</f>
        <v>0</v>
      </c>
      <c r="UQM63" s="957">
        <f t="shared" ref="UQM63" si="14622">UQK63-UQM62</f>
        <v>0</v>
      </c>
      <c r="UQN63" s="957">
        <f t="shared" ref="UQN63" si="14623">UQL63-UQN62</f>
        <v>0</v>
      </c>
      <c r="UQO63" s="957">
        <f t="shared" ref="UQO63" si="14624">UQM63-UQO62</f>
        <v>0</v>
      </c>
      <c r="UQP63" s="957">
        <f t="shared" ref="UQP63" si="14625">UQN63-UQP62</f>
        <v>0</v>
      </c>
      <c r="UQQ63" s="957">
        <f t="shared" ref="UQQ63" si="14626">UQO63-UQQ62</f>
        <v>0</v>
      </c>
      <c r="UQR63" s="957">
        <f t="shared" ref="UQR63" si="14627">UQP63-UQR62</f>
        <v>0</v>
      </c>
      <c r="UQS63" s="957">
        <f t="shared" ref="UQS63" si="14628">UQQ63-UQS62</f>
        <v>0</v>
      </c>
      <c r="UQT63" s="957">
        <f t="shared" ref="UQT63" si="14629">UQR63-UQT62</f>
        <v>0</v>
      </c>
      <c r="UQU63" s="957">
        <f t="shared" ref="UQU63" si="14630">UQS63-UQU62</f>
        <v>0</v>
      </c>
      <c r="UQV63" s="957">
        <f t="shared" ref="UQV63" si="14631">UQT63-UQV62</f>
        <v>0</v>
      </c>
      <c r="UQW63" s="957">
        <f t="shared" ref="UQW63" si="14632">UQU63-UQW62</f>
        <v>0</v>
      </c>
      <c r="UQX63" s="957">
        <f t="shared" ref="UQX63" si="14633">UQV63-UQX62</f>
        <v>0</v>
      </c>
      <c r="UQY63" s="957">
        <f t="shared" ref="UQY63" si="14634">UQW63-UQY62</f>
        <v>0</v>
      </c>
      <c r="UQZ63" s="957">
        <f t="shared" ref="UQZ63" si="14635">UQX63-UQZ62</f>
        <v>0</v>
      </c>
      <c r="URA63" s="957">
        <f t="shared" ref="URA63" si="14636">UQY63-URA62</f>
        <v>0</v>
      </c>
      <c r="URB63" s="957">
        <f t="shared" ref="URB63" si="14637">UQZ63-URB62</f>
        <v>0</v>
      </c>
      <c r="URC63" s="957">
        <f t="shared" ref="URC63" si="14638">URA63-URC62</f>
        <v>0</v>
      </c>
      <c r="URD63" s="957">
        <f t="shared" ref="URD63" si="14639">URB63-URD62</f>
        <v>0</v>
      </c>
      <c r="URE63" s="957">
        <f t="shared" ref="URE63" si="14640">URC63-URE62</f>
        <v>0</v>
      </c>
      <c r="URF63" s="957">
        <f t="shared" ref="URF63" si="14641">URD63-URF62</f>
        <v>0</v>
      </c>
      <c r="URG63" s="957">
        <f t="shared" ref="URG63" si="14642">URE63-URG62</f>
        <v>0</v>
      </c>
      <c r="URH63" s="957">
        <f t="shared" ref="URH63" si="14643">URF63-URH62</f>
        <v>0</v>
      </c>
      <c r="URI63" s="957">
        <f t="shared" ref="URI63" si="14644">URG63-URI62</f>
        <v>0</v>
      </c>
      <c r="URJ63" s="957">
        <f t="shared" ref="URJ63" si="14645">URH63-URJ62</f>
        <v>0</v>
      </c>
      <c r="URK63" s="957">
        <f t="shared" ref="URK63" si="14646">URI63-URK62</f>
        <v>0</v>
      </c>
      <c r="URL63" s="957">
        <f t="shared" ref="URL63" si="14647">URJ63-URL62</f>
        <v>0</v>
      </c>
      <c r="URM63" s="957">
        <f t="shared" ref="URM63" si="14648">URK63-URM62</f>
        <v>0</v>
      </c>
      <c r="URN63" s="957">
        <f t="shared" ref="URN63" si="14649">URL63-URN62</f>
        <v>0</v>
      </c>
      <c r="URO63" s="957">
        <f t="shared" ref="URO63" si="14650">URM63-URO62</f>
        <v>0</v>
      </c>
      <c r="URP63" s="957">
        <f t="shared" ref="URP63" si="14651">URN63-URP62</f>
        <v>0</v>
      </c>
      <c r="URQ63" s="957">
        <f t="shared" ref="URQ63" si="14652">URO63-URQ62</f>
        <v>0</v>
      </c>
      <c r="URR63" s="957">
        <f t="shared" ref="URR63" si="14653">URP63-URR62</f>
        <v>0</v>
      </c>
      <c r="URS63" s="957">
        <f t="shared" ref="URS63" si="14654">URQ63-URS62</f>
        <v>0</v>
      </c>
      <c r="URT63" s="957">
        <f t="shared" ref="URT63" si="14655">URR63-URT62</f>
        <v>0</v>
      </c>
      <c r="URU63" s="957">
        <f t="shared" ref="URU63" si="14656">URS63-URU62</f>
        <v>0</v>
      </c>
      <c r="URV63" s="957">
        <f t="shared" ref="URV63" si="14657">URT63-URV62</f>
        <v>0</v>
      </c>
      <c r="URW63" s="957">
        <f t="shared" ref="URW63" si="14658">URU63-URW62</f>
        <v>0</v>
      </c>
      <c r="URX63" s="957">
        <f t="shared" ref="URX63" si="14659">URV63-URX62</f>
        <v>0</v>
      </c>
      <c r="URY63" s="957">
        <f t="shared" ref="URY63" si="14660">URW63-URY62</f>
        <v>0</v>
      </c>
      <c r="URZ63" s="957">
        <f t="shared" ref="URZ63" si="14661">URX63-URZ62</f>
        <v>0</v>
      </c>
      <c r="USA63" s="957">
        <f t="shared" ref="USA63" si="14662">URY63-USA62</f>
        <v>0</v>
      </c>
      <c r="USB63" s="957">
        <f t="shared" ref="USB63" si="14663">URZ63-USB62</f>
        <v>0</v>
      </c>
      <c r="USC63" s="957">
        <f t="shared" ref="USC63" si="14664">USA63-USC62</f>
        <v>0</v>
      </c>
      <c r="USD63" s="957">
        <f t="shared" ref="USD63" si="14665">USB63-USD62</f>
        <v>0</v>
      </c>
      <c r="USE63" s="957">
        <f t="shared" ref="USE63" si="14666">USC63-USE62</f>
        <v>0</v>
      </c>
      <c r="USF63" s="957">
        <f t="shared" ref="USF63" si="14667">USD63-USF62</f>
        <v>0</v>
      </c>
      <c r="USG63" s="957">
        <f t="shared" ref="USG63" si="14668">USE63-USG62</f>
        <v>0</v>
      </c>
      <c r="USH63" s="957">
        <f t="shared" ref="USH63" si="14669">USF63-USH62</f>
        <v>0</v>
      </c>
      <c r="USI63" s="957">
        <f t="shared" ref="USI63" si="14670">USG63-USI62</f>
        <v>0</v>
      </c>
      <c r="USJ63" s="957">
        <f t="shared" ref="USJ63" si="14671">USH63-USJ62</f>
        <v>0</v>
      </c>
      <c r="USK63" s="957">
        <f t="shared" ref="USK63" si="14672">USI63-USK62</f>
        <v>0</v>
      </c>
      <c r="USL63" s="957">
        <f t="shared" ref="USL63" si="14673">USJ63-USL62</f>
        <v>0</v>
      </c>
      <c r="USM63" s="957">
        <f t="shared" ref="USM63" si="14674">USK63-USM62</f>
        <v>0</v>
      </c>
      <c r="USN63" s="957">
        <f t="shared" ref="USN63" si="14675">USL63-USN62</f>
        <v>0</v>
      </c>
      <c r="USO63" s="957">
        <f t="shared" ref="USO63" si="14676">USM63-USO62</f>
        <v>0</v>
      </c>
      <c r="USP63" s="957">
        <f t="shared" ref="USP63" si="14677">USN63-USP62</f>
        <v>0</v>
      </c>
      <c r="USQ63" s="957">
        <f t="shared" ref="USQ63" si="14678">USO63-USQ62</f>
        <v>0</v>
      </c>
      <c r="USR63" s="957">
        <f t="shared" ref="USR63" si="14679">USP63-USR62</f>
        <v>0</v>
      </c>
      <c r="USS63" s="957">
        <f t="shared" ref="USS63" si="14680">USQ63-USS62</f>
        <v>0</v>
      </c>
      <c r="UST63" s="957">
        <f t="shared" ref="UST63" si="14681">USR63-UST62</f>
        <v>0</v>
      </c>
      <c r="USU63" s="957">
        <f t="shared" ref="USU63" si="14682">USS63-USU62</f>
        <v>0</v>
      </c>
      <c r="USV63" s="957">
        <f t="shared" ref="USV63" si="14683">UST63-USV62</f>
        <v>0</v>
      </c>
      <c r="USW63" s="957">
        <f t="shared" ref="USW63" si="14684">USU63-USW62</f>
        <v>0</v>
      </c>
      <c r="USX63" s="957">
        <f t="shared" ref="USX63" si="14685">USV63-USX62</f>
        <v>0</v>
      </c>
      <c r="USY63" s="957">
        <f t="shared" ref="USY63" si="14686">USW63-USY62</f>
        <v>0</v>
      </c>
      <c r="USZ63" s="957">
        <f t="shared" ref="USZ63" si="14687">USX63-USZ62</f>
        <v>0</v>
      </c>
      <c r="UTA63" s="957">
        <f t="shared" ref="UTA63" si="14688">USY63-UTA62</f>
        <v>0</v>
      </c>
      <c r="UTB63" s="957">
        <f t="shared" ref="UTB63" si="14689">USZ63-UTB62</f>
        <v>0</v>
      </c>
      <c r="UTC63" s="957">
        <f t="shared" ref="UTC63" si="14690">UTA63-UTC62</f>
        <v>0</v>
      </c>
      <c r="UTD63" s="957">
        <f t="shared" ref="UTD63" si="14691">UTB63-UTD62</f>
        <v>0</v>
      </c>
      <c r="UTE63" s="957">
        <f t="shared" ref="UTE63" si="14692">UTC63-UTE62</f>
        <v>0</v>
      </c>
      <c r="UTF63" s="957">
        <f t="shared" ref="UTF63" si="14693">UTD63-UTF62</f>
        <v>0</v>
      </c>
      <c r="UTG63" s="957">
        <f t="shared" ref="UTG63" si="14694">UTE63-UTG62</f>
        <v>0</v>
      </c>
      <c r="UTH63" s="957">
        <f t="shared" ref="UTH63" si="14695">UTF63-UTH62</f>
        <v>0</v>
      </c>
      <c r="UTI63" s="957">
        <f t="shared" ref="UTI63" si="14696">UTG63-UTI62</f>
        <v>0</v>
      </c>
      <c r="UTJ63" s="957">
        <f t="shared" ref="UTJ63" si="14697">UTH63-UTJ62</f>
        <v>0</v>
      </c>
      <c r="UTK63" s="957">
        <f t="shared" ref="UTK63" si="14698">UTI63-UTK62</f>
        <v>0</v>
      </c>
      <c r="UTL63" s="957">
        <f t="shared" ref="UTL63" si="14699">UTJ63-UTL62</f>
        <v>0</v>
      </c>
      <c r="UTM63" s="957">
        <f t="shared" ref="UTM63" si="14700">UTK63-UTM62</f>
        <v>0</v>
      </c>
      <c r="UTN63" s="957">
        <f t="shared" ref="UTN63" si="14701">UTL63-UTN62</f>
        <v>0</v>
      </c>
      <c r="UTO63" s="957">
        <f t="shared" ref="UTO63" si="14702">UTM63-UTO62</f>
        <v>0</v>
      </c>
      <c r="UTP63" s="957">
        <f t="shared" ref="UTP63" si="14703">UTN63-UTP62</f>
        <v>0</v>
      </c>
      <c r="UTQ63" s="957">
        <f t="shared" ref="UTQ63" si="14704">UTO63-UTQ62</f>
        <v>0</v>
      </c>
      <c r="UTR63" s="957">
        <f t="shared" ref="UTR63" si="14705">UTP63-UTR62</f>
        <v>0</v>
      </c>
      <c r="UTS63" s="957">
        <f t="shared" ref="UTS63" si="14706">UTQ63-UTS62</f>
        <v>0</v>
      </c>
      <c r="UTT63" s="957">
        <f t="shared" ref="UTT63" si="14707">UTR63-UTT62</f>
        <v>0</v>
      </c>
      <c r="UTU63" s="957">
        <f t="shared" ref="UTU63" si="14708">UTS63-UTU62</f>
        <v>0</v>
      </c>
      <c r="UTV63" s="957">
        <f t="shared" ref="UTV63" si="14709">UTT63-UTV62</f>
        <v>0</v>
      </c>
      <c r="UTW63" s="957">
        <f t="shared" ref="UTW63" si="14710">UTU63-UTW62</f>
        <v>0</v>
      </c>
      <c r="UTX63" s="957">
        <f t="shared" ref="UTX63" si="14711">UTV63-UTX62</f>
        <v>0</v>
      </c>
      <c r="UTY63" s="957">
        <f t="shared" ref="UTY63" si="14712">UTW63-UTY62</f>
        <v>0</v>
      </c>
      <c r="UTZ63" s="957">
        <f t="shared" ref="UTZ63" si="14713">UTX63-UTZ62</f>
        <v>0</v>
      </c>
      <c r="UUA63" s="957">
        <f t="shared" ref="UUA63" si="14714">UTY63-UUA62</f>
        <v>0</v>
      </c>
      <c r="UUB63" s="957">
        <f t="shared" ref="UUB63" si="14715">UTZ63-UUB62</f>
        <v>0</v>
      </c>
      <c r="UUC63" s="957">
        <f t="shared" ref="UUC63" si="14716">UUA63-UUC62</f>
        <v>0</v>
      </c>
      <c r="UUD63" s="957">
        <f t="shared" ref="UUD63" si="14717">UUB63-UUD62</f>
        <v>0</v>
      </c>
      <c r="UUE63" s="957">
        <f t="shared" ref="UUE63" si="14718">UUC63-UUE62</f>
        <v>0</v>
      </c>
      <c r="UUF63" s="957">
        <f t="shared" ref="UUF63" si="14719">UUD63-UUF62</f>
        <v>0</v>
      </c>
      <c r="UUG63" s="957">
        <f t="shared" ref="UUG63" si="14720">UUE63-UUG62</f>
        <v>0</v>
      </c>
      <c r="UUH63" s="957">
        <f t="shared" ref="UUH63" si="14721">UUF63-UUH62</f>
        <v>0</v>
      </c>
      <c r="UUI63" s="957">
        <f t="shared" ref="UUI63" si="14722">UUG63-UUI62</f>
        <v>0</v>
      </c>
      <c r="UUJ63" s="957">
        <f t="shared" ref="UUJ63" si="14723">UUH63-UUJ62</f>
        <v>0</v>
      </c>
      <c r="UUK63" s="957">
        <f t="shared" ref="UUK63" si="14724">UUI63-UUK62</f>
        <v>0</v>
      </c>
      <c r="UUL63" s="957">
        <f t="shared" ref="UUL63" si="14725">UUJ63-UUL62</f>
        <v>0</v>
      </c>
      <c r="UUM63" s="957">
        <f t="shared" ref="UUM63" si="14726">UUK63-UUM62</f>
        <v>0</v>
      </c>
      <c r="UUN63" s="957">
        <f t="shared" ref="UUN63" si="14727">UUL63-UUN62</f>
        <v>0</v>
      </c>
      <c r="UUO63" s="957">
        <f t="shared" ref="UUO63" si="14728">UUM63-UUO62</f>
        <v>0</v>
      </c>
      <c r="UUP63" s="957">
        <f t="shared" ref="UUP63" si="14729">UUN63-UUP62</f>
        <v>0</v>
      </c>
      <c r="UUQ63" s="957">
        <f t="shared" ref="UUQ63" si="14730">UUO63-UUQ62</f>
        <v>0</v>
      </c>
      <c r="UUR63" s="957">
        <f t="shared" ref="UUR63" si="14731">UUP63-UUR62</f>
        <v>0</v>
      </c>
      <c r="UUS63" s="957">
        <f t="shared" ref="UUS63" si="14732">UUQ63-UUS62</f>
        <v>0</v>
      </c>
      <c r="UUT63" s="957">
        <f t="shared" ref="UUT63" si="14733">UUR63-UUT62</f>
        <v>0</v>
      </c>
      <c r="UUU63" s="957">
        <f t="shared" ref="UUU63" si="14734">UUS63-UUU62</f>
        <v>0</v>
      </c>
      <c r="UUV63" s="957">
        <f t="shared" ref="UUV63" si="14735">UUT63-UUV62</f>
        <v>0</v>
      </c>
      <c r="UUW63" s="957">
        <f t="shared" ref="UUW63" si="14736">UUU63-UUW62</f>
        <v>0</v>
      </c>
      <c r="UUX63" s="957">
        <f t="shared" ref="UUX63" si="14737">UUV63-UUX62</f>
        <v>0</v>
      </c>
      <c r="UUY63" s="957">
        <f t="shared" ref="UUY63" si="14738">UUW63-UUY62</f>
        <v>0</v>
      </c>
      <c r="UUZ63" s="957">
        <f t="shared" ref="UUZ63" si="14739">UUX63-UUZ62</f>
        <v>0</v>
      </c>
      <c r="UVA63" s="957">
        <f t="shared" ref="UVA63" si="14740">UUY63-UVA62</f>
        <v>0</v>
      </c>
      <c r="UVB63" s="957">
        <f t="shared" ref="UVB63" si="14741">UUZ63-UVB62</f>
        <v>0</v>
      </c>
      <c r="UVC63" s="957">
        <f t="shared" ref="UVC63" si="14742">UVA63-UVC62</f>
        <v>0</v>
      </c>
      <c r="UVD63" s="957">
        <f t="shared" ref="UVD63" si="14743">UVB63-UVD62</f>
        <v>0</v>
      </c>
      <c r="UVE63" s="957">
        <f t="shared" ref="UVE63" si="14744">UVC63-UVE62</f>
        <v>0</v>
      </c>
      <c r="UVF63" s="957">
        <f t="shared" ref="UVF63" si="14745">UVD63-UVF62</f>
        <v>0</v>
      </c>
      <c r="UVG63" s="957">
        <f t="shared" ref="UVG63" si="14746">UVE63-UVG62</f>
        <v>0</v>
      </c>
      <c r="UVH63" s="957">
        <f t="shared" ref="UVH63" si="14747">UVF63-UVH62</f>
        <v>0</v>
      </c>
      <c r="UVI63" s="957">
        <f t="shared" ref="UVI63" si="14748">UVG63-UVI62</f>
        <v>0</v>
      </c>
      <c r="UVJ63" s="957">
        <f t="shared" ref="UVJ63" si="14749">UVH63-UVJ62</f>
        <v>0</v>
      </c>
      <c r="UVK63" s="957">
        <f t="shared" ref="UVK63" si="14750">UVI63-UVK62</f>
        <v>0</v>
      </c>
      <c r="UVL63" s="957">
        <f t="shared" ref="UVL63" si="14751">UVJ63-UVL62</f>
        <v>0</v>
      </c>
      <c r="UVM63" s="957">
        <f t="shared" ref="UVM63" si="14752">UVK63-UVM62</f>
        <v>0</v>
      </c>
      <c r="UVN63" s="957">
        <f t="shared" ref="UVN63" si="14753">UVL63-UVN62</f>
        <v>0</v>
      </c>
      <c r="UVO63" s="957">
        <f t="shared" ref="UVO63" si="14754">UVM63-UVO62</f>
        <v>0</v>
      </c>
      <c r="UVP63" s="957">
        <f t="shared" ref="UVP63" si="14755">UVN63-UVP62</f>
        <v>0</v>
      </c>
      <c r="UVQ63" s="957">
        <f t="shared" ref="UVQ63" si="14756">UVO63-UVQ62</f>
        <v>0</v>
      </c>
      <c r="UVR63" s="957">
        <f t="shared" ref="UVR63" si="14757">UVP63-UVR62</f>
        <v>0</v>
      </c>
      <c r="UVS63" s="957">
        <f t="shared" ref="UVS63" si="14758">UVQ63-UVS62</f>
        <v>0</v>
      </c>
      <c r="UVT63" s="957">
        <f t="shared" ref="UVT63" si="14759">UVR63-UVT62</f>
        <v>0</v>
      </c>
      <c r="UVU63" s="957">
        <f t="shared" ref="UVU63" si="14760">UVS63-UVU62</f>
        <v>0</v>
      </c>
      <c r="UVV63" s="957">
        <f t="shared" ref="UVV63" si="14761">UVT63-UVV62</f>
        <v>0</v>
      </c>
      <c r="UVW63" s="957">
        <f t="shared" ref="UVW63" si="14762">UVU63-UVW62</f>
        <v>0</v>
      </c>
      <c r="UVX63" s="957">
        <f t="shared" ref="UVX63" si="14763">UVV63-UVX62</f>
        <v>0</v>
      </c>
      <c r="UVY63" s="957">
        <f t="shared" ref="UVY63" si="14764">UVW63-UVY62</f>
        <v>0</v>
      </c>
      <c r="UVZ63" s="957">
        <f t="shared" ref="UVZ63" si="14765">UVX63-UVZ62</f>
        <v>0</v>
      </c>
      <c r="UWA63" s="957">
        <f t="shared" ref="UWA63" si="14766">UVY63-UWA62</f>
        <v>0</v>
      </c>
      <c r="UWB63" s="957">
        <f t="shared" ref="UWB63" si="14767">UVZ63-UWB62</f>
        <v>0</v>
      </c>
      <c r="UWC63" s="957">
        <f t="shared" ref="UWC63" si="14768">UWA63-UWC62</f>
        <v>0</v>
      </c>
      <c r="UWD63" s="957">
        <f t="shared" ref="UWD63" si="14769">UWB63-UWD62</f>
        <v>0</v>
      </c>
      <c r="UWE63" s="957">
        <f t="shared" ref="UWE63" si="14770">UWC63-UWE62</f>
        <v>0</v>
      </c>
      <c r="UWF63" s="957">
        <f t="shared" ref="UWF63" si="14771">UWD63-UWF62</f>
        <v>0</v>
      </c>
      <c r="UWG63" s="957">
        <f t="shared" ref="UWG63" si="14772">UWE63-UWG62</f>
        <v>0</v>
      </c>
      <c r="UWH63" s="957">
        <f t="shared" ref="UWH63" si="14773">UWF63-UWH62</f>
        <v>0</v>
      </c>
      <c r="UWI63" s="957">
        <f t="shared" ref="UWI63" si="14774">UWG63-UWI62</f>
        <v>0</v>
      </c>
      <c r="UWJ63" s="957">
        <f t="shared" ref="UWJ63" si="14775">UWH63-UWJ62</f>
        <v>0</v>
      </c>
      <c r="UWK63" s="957">
        <f t="shared" ref="UWK63" si="14776">UWI63-UWK62</f>
        <v>0</v>
      </c>
      <c r="UWL63" s="957">
        <f t="shared" ref="UWL63" si="14777">UWJ63-UWL62</f>
        <v>0</v>
      </c>
      <c r="UWM63" s="957">
        <f t="shared" ref="UWM63" si="14778">UWK63-UWM62</f>
        <v>0</v>
      </c>
      <c r="UWN63" s="957">
        <f t="shared" ref="UWN63" si="14779">UWL63-UWN62</f>
        <v>0</v>
      </c>
      <c r="UWO63" s="957">
        <f t="shared" ref="UWO63" si="14780">UWM63-UWO62</f>
        <v>0</v>
      </c>
      <c r="UWP63" s="957">
        <f t="shared" ref="UWP63" si="14781">UWN63-UWP62</f>
        <v>0</v>
      </c>
      <c r="UWQ63" s="957">
        <f t="shared" ref="UWQ63" si="14782">UWO63-UWQ62</f>
        <v>0</v>
      </c>
      <c r="UWR63" s="957">
        <f t="shared" ref="UWR63" si="14783">UWP63-UWR62</f>
        <v>0</v>
      </c>
      <c r="UWS63" s="957">
        <f t="shared" ref="UWS63" si="14784">UWQ63-UWS62</f>
        <v>0</v>
      </c>
      <c r="UWT63" s="957">
        <f t="shared" ref="UWT63" si="14785">UWR63-UWT62</f>
        <v>0</v>
      </c>
      <c r="UWU63" s="957">
        <f t="shared" ref="UWU63" si="14786">UWS63-UWU62</f>
        <v>0</v>
      </c>
      <c r="UWV63" s="957">
        <f t="shared" ref="UWV63" si="14787">UWT63-UWV62</f>
        <v>0</v>
      </c>
      <c r="UWW63" s="957">
        <f t="shared" ref="UWW63" si="14788">UWU63-UWW62</f>
        <v>0</v>
      </c>
      <c r="UWX63" s="957">
        <f t="shared" ref="UWX63" si="14789">UWV63-UWX62</f>
        <v>0</v>
      </c>
      <c r="UWY63" s="957">
        <f t="shared" ref="UWY63" si="14790">UWW63-UWY62</f>
        <v>0</v>
      </c>
      <c r="UWZ63" s="957">
        <f t="shared" ref="UWZ63" si="14791">UWX63-UWZ62</f>
        <v>0</v>
      </c>
      <c r="UXA63" s="957">
        <f t="shared" ref="UXA63" si="14792">UWY63-UXA62</f>
        <v>0</v>
      </c>
      <c r="UXB63" s="957">
        <f t="shared" ref="UXB63" si="14793">UWZ63-UXB62</f>
        <v>0</v>
      </c>
      <c r="UXC63" s="957">
        <f t="shared" ref="UXC63" si="14794">UXA63-UXC62</f>
        <v>0</v>
      </c>
      <c r="UXD63" s="957">
        <f t="shared" ref="UXD63" si="14795">UXB63-UXD62</f>
        <v>0</v>
      </c>
      <c r="UXE63" s="957">
        <f t="shared" ref="UXE63" si="14796">UXC63-UXE62</f>
        <v>0</v>
      </c>
      <c r="UXF63" s="957">
        <f t="shared" ref="UXF63" si="14797">UXD63-UXF62</f>
        <v>0</v>
      </c>
      <c r="UXG63" s="957">
        <f t="shared" ref="UXG63" si="14798">UXE63-UXG62</f>
        <v>0</v>
      </c>
      <c r="UXH63" s="957">
        <f t="shared" ref="UXH63" si="14799">UXF63-UXH62</f>
        <v>0</v>
      </c>
      <c r="UXI63" s="957">
        <f t="shared" ref="UXI63" si="14800">UXG63-UXI62</f>
        <v>0</v>
      </c>
      <c r="UXJ63" s="957">
        <f t="shared" ref="UXJ63" si="14801">UXH63-UXJ62</f>
        <v>0</v>
      </c>
      <c r="UXK63" s="957">
        <f t="shared" ref="UXK63" si="14802">UXI63-UXK62</f>
        <v>0</v>
      </c>
      <c r="UXL63" s="957">
        <f t="shared" ref="UXL63" si="14803">UXJ63-UXL62</f>
        <v>0</v>
      </c>
      <c r="UXM63" s="957">
        <f t="shared" ref="UXM63" si="14804">UXK63-UXM62</f>
        <v>0</v>
      </c>
      <c r="UXN63" s="957">
        <f t="shared" ref="UXN63" si="14805">UXL63-UXN62</f>
        <v>0</v>
      </c>
      <c r="UXO63" s="957">
        <f t="shared" ref="UXO63" si="14806">UXM63-UXO62</f>
        <v>0</v>
      </c>
      <c r="UXP63" s="957">
        <f t="shared" ref="UXP63" si="14807">UXN63-UXP62</f>
        <v>0</v>
      </c>
      <c r="UXQ63" s="957">
        <f t="shared" ref="UXQ63" si="14808">UXO63-UXQ62</f>
        <v>0</v>
      </c>
      <c r="UXR63" s="957">
        <f t="shared" ref="UXR63" si="14809">UXP63-UXR62</f>
        <v>0</v>
      </c>
      <c r="UXS63" s="957">
        <f t="shared" ref="UXS63" si="14810">UXQ63-UXS62</f>
        <v>0</v>
      </c>
      <c r="UXT63" s="957">
        <f t="shared" ref="UXT63" si="14811">UXR63-UXT62</f>
        <v>0</v>
      </c>
      <c r="UXU63" s="957">
        <f t="shared" ref="UXU63" si="14812">UXS63-UXU62</f>
        <v>0</v>
      </c>
      <c r="UXV63" s="957">
        <f t="shared" ref="UXV63" si="14813">UXT63-UXV62</f>
        <v>0</v>
      </c>
      <c r="UXW63" s="957">
        <f t="shared" ref="UXW63" si="14814">UXU63-UXW62</f>
        <v>0</v>
      </c>
      <c r="UXX63" s="957">
        <f t="shared" ref="UXX63" si="14815">UXV63-UXX62</f>
        <v>0</v>
      </c>
      <c r="UXY63" s="957">
        <f t="shared" ref="UXY63" si="14816">UXW63-UXY62</f>
        <v>0</v>
      </c>
      <c r="UXZ63" s="957">
        <f t="shared" ref="UXZ63" si="14817">UXX63-UXZ62</f>
        <v>0</v>
      </c>
      <c r="UYA63" s="957">
        <f t="shared" ref="UYA63" si="14818">UXY63-UYA62</f>
        <v>0</v>
      </c>
      <c r="UYB63" s="957">
        <f t="shared" ref="UYB63" si="14819">UXZ63-UYB62</f>
        <v>0</v>
      </c>
      <c r="UYC63" s="957">
        <f t="shared" ref="UYC63" si="14820">UYA63-UYC62</f>
        <v>0</v>
      </c>
      <c r="UYD63" s="957">
        <f t="shared" ref="UYD63" si="14821">UYB63-UYD62</f>
        <v>0</v>
      </c>
      <c r="UYE63" s="957">
        <f t="shared" ref="UYE63" si="14822">UYC63-UYE62</f>
        <v>0</v>
      </c>
      <c r="UYF63" s="957">
        <f t="shared" ref="UYF63" si="14823">UYD63-UYF62</f>
        <v>0</v>
      </c>
      <c r="UYG63" s="957">
        <f t="shared" ref="UYG63" si="14824">UYE63-UYG62</f>
        <v>0</v>
      </c>
      <c r="UYH63" s="957">
        <f t="shared" ref="UYH63" si="14825">UYF63-UYH62</f>
        <v>0</v>
      </c>
      <c r="UYI63" s="957">
        <f t="shared" ref="UYI63" si="14826">UYG63-UYI62</f>
        <v>0</v>
      </c>
      <c r="UYJ63" s="957">
        <f t="shared" ref="UYJ63" si="14827">UYH63-UYJ62</f>
        <v>0</v>
      </c>
      <c r="UYK63" s="957">
        <f t="shared" ref="UYK63" si="14828">UYI63-UYK62</f>
        <v>0</v>
      </c>
      <c r="UYL63" s="957">
        <f t="shared" ref="UYL63" si="14829">UYJ63-UYL62</f>
        <v>0</v>
      </c>
      <c r="UYM63" s="957">
        <f t="shared" ref="UYM63" si="14830">UYK63-UYM62</f>
        <v>0</v>
      </c>
      <c r="UYN63" s="957">
        <f t="shared" ref="UYN63" si="14831">UYL63-UYN62</f>
        <v>0</v>
      </c>
      <c r="UYO63" s="957">
        <f t="shared" ref="UYO63" si="14832">UYM63-UYO62</f>
        <v>0</v>
      </c>
      <c r="UYP63" s="957">
        <f t="shared" ref="UYP63" si="14833">UYN63-UYP62</f>
        <v>0</v>
      </c>
      <c r="UYQ63" s="957">
        <f t="shared" ref="UYQ63" si="14834">UYO63-UYQ62</f>
        <v>0</v>
      </c>
      <c r="UYR63" s="957">
        <f t="shared" ref="UYR63" si="14835">UYP63-UYR62</f>
        <v>0</v>
      </c>
      <c r="UYS63" s="957">
        <f t="shared" ref="UYS63" si="14836">UYQ63-UYS62</f>
        <v>0</v>
      </c>
      <c r="UYT63" s="957">
        <f t="shared" ref="UYT63" si="14837">UYR63-UYT62</f>
        <v>0</v>
      </c>
      <c r="UYU63" s="957">
        <f t="shared" ref="UYU63" si="14838">UYS63-UYU62</f>
        <v>0</v>
      </c>
      <c r="UYV63" s="957">
        <f t="shared" ref="UYV63" si="14839">UYT63-UYV62</f>
        <v>0</v>
      </c>
      <c r="UYW63" s="957">
        <f t="shared" ref="UYW63" si="14840">UYU63-UYW62</f>
        <v>0</v>
      </c>
      <c r="UYX63" s="957">
        <f t="shared" ref="UYX63" si="14841">UYV63-UYX62</f>
        <v>0</v>
      </c>
      <c r="UYY63" s="957">
        <f t="shared" ref="UYY63" si="14842">UYW63-UYY62</f>
        <v>0</v>
      </c>
      <c r="UYZ63" s="957">
        <f t="shared" ref="UYZ63" si="14843">UYX63-UYZ62</f>
        <v>0</v>
      </c>
      <c r="UZA63" s="957">
        <f t="shared" ref="UZA63" si="14844">UYY63-UZA62</f>
        <v>0</v>
      </c>
      <c r="UZB63" s="957">
        <f t="shared" ref="UZB63" si="14845">UYZ63-UZB62</f>
        <v>0</v>
      </c>
      <c r="UZC63" s="957">
        <f t="shared" ref="UZC63" si="14846">UZA63-UZC62</f>
        <v>0</v>
      </c>
      <c r="UZD63" s="957">
        <f t="shared" ref="UZD63" si="14847">UZB63-UZD62</f>
        <v>0</v>
      </c>
      <c r="UZE63" s="957">
        <f t="shared" ref="UZE63" si="14848">UZC63-UZE62</f>
        <v>0</v>
      </c>
      <c r="UZF63" s="957">
        <f t="shared" ref="UZF63" si="14849">UZD63-UZF62</f>
        <v>0</v>
      </c>
      <c r="UZG63" s="957">
        <f t="shared" ref="UZG63" si="14850">UZE63-UZG62</f>
        <v>0</v>
      </c>
      <c r="UZH63" s="957">
        <f t="shared" ref="UZH63" si="14851">UZF63-UZH62</f>
        <v>0</v>
      </c>
      <c r="UZI63" s="957">
        <f t="shared" ref="UZI63" si="14852">UZG63-UZI62</f>
        <v>0</v>
      </c>
      <c r="UZJ63" s="957">
        <f t="shared" ref="UZJ63" si="14853">UZH63-UZJ62</f>
        <v>0</v>
      </c>
      <c r="UZK63" s="957">
        <f t="shared" ref="UZK63" si="14854">UZI63-UZK62</f>
        <v>0</v>
      </c>
      <c r="UZL63" s="957">
        <f t="shared" ref="UZL63" si="14855">UZJ63-UZL62</f>
        <v>0</v>
      </c>
      <c r="UZM63" s="957">
        <f t="shared" ref="UZM63" si="14856">UZK63-UZM62</f>
        <v>0</v>
      </c>
      <c r="UZN63" s="957">
        <f t="shared" ref="UZN63" si="14857">UZL63-UZN62</f>
        <v>0</v>
      </c>
      <c r="UZO63" s="957">
        <f t="shared" ref="UZO63" si="14858">UZM63-UZO62</f>
        <v>0</v>
      </c>
      <c r="UZP63" s="957">
        <f t="shared" ref="UZP63" si="14859">UZN63-UZP62</f>
        <v>0</v>
      </c>
      <c r="UZQ63" s="957">
        <f t="shared" ref="UZQ63" si="14860">UZO63-UZQ62</f>
        <v>0</v>
      </c>
      <c r="UZR63" s="957">
        <f t="shared" ref="UZR63" si="14861">UZP63-UZR62</f>
        <v>0</v>
      </c>
      <c r="UZS63" s="957">
        <f t="shared" ref="UZS63" si="14862">UZQ63-UZS62</f>
        <v>0</v>
      </c>
      <c r="UZT63" s="957">
        <f t="shared" ref="UZT63" si="14863">UZR63-UZT62</f>
        <v>0</v>
      </c>
      <c r="UZU63" s="957">
        <f t="shared" ref="UZU63" si="14864">UZS63-UZU62</f>
        <v>0</v>
      </c>
      <c r="UZV63" s="957">
        <f t="shared" ref="UZV63" si="14865">UZT63-UZV62</f>
        <v>0</v>
      </c>
      <c r="UZW63" s="957">
        <f t="shared" ref="UZW63" si="14866">UZU63-UZW62</f>
        <v>0</v>
      </c>
      <c r="UZX63" s="957">
        <f t="shared" ref="UZX63" si="14867">UZV63-UZX62</f>
        <v>0</v>
      </c>
      <c r="UZY63" s="957">
        <f t="shared" ref="UZY63" si="14868">UZW63-UZY62</f>
        <v>0</v>
      </c>
      <c r="UZZ63" s="957">
        <f t="shared" ref="UZZ63" si="14869">UZX63-UZZ62</f>
        <v>0</v>
      </c>
      <c r="VAA63" s="957">
        <f t="shared" ref="VAA63" si="14870">UZY63-VAA62</f>
        <v>0</v>
      </c>
      <c r="VAB63" s="957">
        <f t="shared" ref="VAB63" si="14871">UZZ63-VAB62</f>
        <v>0</v>
      </c>
      <c r="VAC63" s="957">
        <f t="shared" ref="VAC63" si="14872">VAA63-VAC62</f>
        <v>0</v>
      </c>
      <c r="VAD63" s="957">
        <f t="shared" ref="VAD63" si="14873">VAB63-VAD62</f>
        <v>0</v>
      </c>
      <c r="VAE63" s="957">
        <f t="shared" ref="VAE63" si="14874">VAC63-VAE62</f>
        <v>0</v>
      </c>
      <c r="VAF63" s="957">
        <f t="shared" ref="VAF63" si="14875">VAD63-VAF62</f>
        <v>0</v>
      </c>
      <c r="VAG63" s="957">
        <f t="shared" ref="VAG63" si="14876">VAE63-VAG62</f>
        <v>0</v>
      </c>
      <c r="VAH63" s="957">
        <f t="shared" ref="VAH63" si="14877">VAF63-VAH62</f>
        <v>0</v>
      </c>
      <c r="VAI63" s="957">
        <f t="shared" ref="VAI63" si="14878">VAG63-VAI62</f>
        <v>0</v>
      </c>
      <c r="VAJ63" s="957">
        <f t="shared" ref="VAJ63" si="14879">VAH63-VAJ62</f>
        <v>0</v>
      </c>
      <c r="VAK63" s="957">
        <f t="shared" ref="VAK63" si="14880">VAI63-VAK62</f>
        <v>0</v>
      </c>
      <c r="VAL63" s="957">
        <f t="shared" ref="VAL63" si="14881">VAJ63-VAL62</f>
        <v>0</v>
      </c>
      <c r="VAM63" s="957">
        <f t="shared" ref="VAM63" si="14882">VAK63-VAM62</f>
        <v>0</v>
      </c>
      <c r="VAN63" s="957">
        <f t="shared" ref="VAN63" si="14883">VAL63-VAN62</f>
        <v>0</v>
      </c>
      <c r="VAO63" s="957">
        <f t="shared" ref="VAO63" si="14884">VAM63-VAO62</f>
        <v>0</v>
      </c>
      <c r="VAP63" s="957">
        <f t="shared" ref="VAP63" si="14885">VAN63-VAP62</f>
        <v>0</v>
      </c>
      <c r="VAQ63" s="957">
        <f t="shared" ref="VAQ63" si="14886">VAO63-VAQ62</f>
        <v>0</v>
      </c>
      <c r="VAR63" s="957">
        <f t="shared" ref="VAR63" si="14887">VAP63-VAR62</f>
        <v>0</v>
      </c>
      <c r="VAS63" s="957">
        <f t="shared" ref="VAS63" si="14888">VAQ63-VAS62</f>
        <v>0</v>
      </c>
      <c r="VAT63" s="957">
        <f t="shared" ref="VAT63" si="14889">VAR63-VAT62</f>
        <v>0</v>
      </c>
      <c r="VAU63" s="957">
        <f t="shared" ref="VAU63" si="14890">VAS63-VAU62</f>
        <v>0</v>
      </c>
      <c r="VAV63" s="957">
        <f t="shared" ref="VAV63" si="14891">VAT63-VAV62</f>
        <v>0</v>
      </c>
      <c r="VAW63" s="957">
        <f t="shared" ref="VAW63" si="14892">VAU63-VAW62</f>
        <v>0</v>
      </c>
      <c r="VAX63" s="957">
        <f t="shared" ref="VAX63" si="14893">VAV63-VAX62</f>
        <v>0</v>
      </c>
      <c r="VAY63" s="957">
        <f t="shared" ref="VAY63" si="14894">VAW63-VAY62</f>
        <v>0</v>
      </c>
      <c r="VAZ63" s="957">
        <f t="shared" ref="VAZ63" si="14895">VAX63-VAZ62</f>
        <v>0</v>
      </c>
      <c r="VBA63" s="957">
        <f t="shared" ref="VBA63" si="14896">VAY63-VBA62</f>
        <v>0</v>
      </c>
      <c r="VBB63" s="957">
        <f t="shared" ref="VBB63" si="14897">VAZ63-VBB62</f>
        <v>0</v>
      </c>
      <c r="VBC63" s="957">
        <f t="shared" ref="VBC63" si="14898">VBA63-VBC62</f>
        <v>0</v>
      </c>
      <c r="VBD63" s="957">
        <f t="shared" ref="VBD63" si="14899">VBB63-VBD62</f>
        <v>0</v>
      </c>
      <c r="VBE63" s="957">
        <f t="shared" ref="VBE63" si="14900">VBC63-VBE62</f>
        <v>0</v>
      </c>
      <c r="VBF63" s="957">
        <f t="shared" ref="VBF63" si="14901">VBD63-VBF62</f>
        <v>0</v>
      </c>
      <c r="VBG63" s="957">
        <f t="shared" ref="VBG63" si="14902">VBE63-VBG62</f>
        <v>0</v>
      </c>
      <c r="VBH63" s="957">
        <f t="shared" ref="VBH63" si="14903">VBF63-VBH62</f>
        <v>0</v>
      </c>
      <c r="VBI63" s="957">
        <f t="shared" ref="VBI63" si="14904">VBG63-VBI62</f>
        <v>0</v>
      </c>
      <c r="VBJ63" s="957">
        <f t="shared" ref="VBJ63" si="14905">VBH63-VBJ62</f>
        <v>0</v>
      </c>
      <c r="VBK63" s="957">
        <f t="shared" ref="VBK63" si="14906">VBI63-VBK62</f>
        <v>0</v>
      </c>
      <c r="VBL63" s="957">
        <f t="shared" ref="VBL63" si="14907">VBJ63-VBL62</f>
        <v>0</v>
      </c>
      <c r="VBM63" s="957">
        <f t="shared" ref="VBM63" si="14908">VBK63-VBM62</f>
        <v>0</v>
      </c>
      <c r="VBN63" s="957">
        <f t="shared" ref="VBN63" si="14909">VBL63-VBN62</f>
        <v>0</v>
      </c>
      <c r="VBO63" s="957">
        <f t="shared" ref="VBO63" si="14910">VBM63-VBO62</f>
        <v>0</v>
      </c>
      <c r="VBP63" s="957">
        <f t="shared" ref="VBP63" si="14911">VBN63-VBP62</f>
        <v>0</v>
      </c>
      <c r="VBQ63" s="957">
        <f t="shared" ref="VBQ63" si="14912">VBO63-VBQ62</f>
        <v>0</v>
      </c>
      <c r="VBR63" s="957">
        <f t="shared" ref="VBR63" si="14913">VBP63-VBR62</f>
        <v>0</v>
      </c>
      <c r="VBS63" s="957">
        <f t="shared" ref="VBS63" si="14914">VBQ63-VBS62</f>
        <v>0</v>
      </c>
      <c r="VBT63" s="957">
        <f t="shared" ref="VBT63" si="14915">VBR63-VBT62</f>
        <v>0</v>
      </c>
      <c r="VBU63" s="957">
        <f t="shared" ref="VBU63" si="14916">VBS63-VBU62</f>
        <v>0</v>
      </c>
      <c r="VBV63" s="957">
        <f t="shared" ref="VBV63" si="14917">VBT63-VBV62</f>
        <v>0</v>
      </c>
      <c r="VBW63" s="957">
        <f t="shared" ref="VBW63" si="14918">VBU63-VBW62</f>
        <v>0</v>
      </c>
      <c r="VBX63" s="957">
        <f t="shared" ref="VBX63" si="14919">VBV63-VBX62</f>
        <v>0</v>
      </c>
      <c r="VBY63" s="957">
        <f t="shared" ref="VBY63" si="14920">VBW63-VBY62</f>
        <v>0</v>
      </c>
      <c r="VBZ63" s="957">
        <f t="shared" ref="VBZ63" si="14921">VBX63-VBZ62</f>
        <v>0</v>
      </c>
      <c r="VCA63" s="957">
        <f t="shared" ref="VCA63" si="14922">VBY63-VCA62</f>
        <v>0</v>
      </c>
      <c r="VCB63" s="957">
        <f t="shared" ref="VCB63" si="14923">VBZ63-VCB62</f>
        <v>0</v>
      </c>
      <c r="VCC63" s="957">
        <f t="shared" ref="VCC63" si="14924">VCA63-VCC62</f>
        <v>0</v>
      </c>
      <c r="VCD63" s="957">
        <f t="shared" ref="VCD63" si="14925">VCB63-VCD62</f>
        <v>0</v>
      </c>
      <c r="VCE63" s="957">
        <f t="shared" ref="VCE63" si="14926">VCC63-VCE62</f>
        <v>0</v>
      </c>
      <c r="VCF63" s="957">
        <f t="shared" ref="VCF63" si="14927">VCD63-VCF62</f>
        <v>0</v>
      </c>
      <c r="VCG63" s="957">
        <f t="shared" ref="VCG63" si="14928">VCE63-VCG62</f>
        <v>0</v>
      </c>
      <c r="VCH63" s="957">
        <f t="shared" ref="VCH63" si="14929">VCF63-VCH62</f>
        <v>0</v>
      </c>
      <c r="VCI63" s="957">
        <f t="shared" ref="VCI63" si="14930">VCG63-VCI62</f>
        <v>0</v>
      </c>
      <c r="VCJ63" s="957">
        <f t="shared" ref="VCJ63" si="14931">VCH63-VCJ62</f>
        <v>0</v>
      </c>
      <c r="VCK63" s="957">
        <f t="shared" ref="VCK63" si="14932">VCI63-VCK62</f>
        <v>0</v>
      </c>
      <c r="VCL63" s="957">
        <f t="shared" ref="VCL63" si="14933">VCJ63-VCL62</f>
        <v>0</v>
      </c>
      <c r="VCM63" s="957">
        <f t="shared" ref="VCM63" si="14934">VCK63-VCM62</f>
        <v>0</v>
      </c>
      <c r="VCN63" s="957">
        <f t="shared" ref="VCN63" si="14935">VCL63-VCN62</f>
        <v>0</v>
      </c>
      <c r="VCO63" s="957">
        <f t="shared" ref="VCO63" si="14936">VCM63-VCO62</f>
        <v>0</v>
      </c>
      <c r="VCP63" s="957">
        <f t="shared" ref="VCP63" si="14937">VCN63-VCP62</f>
        <v>0</v>
      </c>
      <c r="VCQ63" s="957">
        <f t="shared" ref="VCQ63" si="14938">VCO63-VCQ62</f>
        <v>0</v>
      </c>
      <c r="VCR63" s="957">
        <f t="shared" ref="VCR63" si="14939">VCP63-VCR62</f>
        <v>0</v>
      </c>
      <c r="VCS63" s="957">
        <f t="shared" ref="VCS63" si="14940">VCQ63-VCS62</f>
        <v>0</v>
      </c>
      <c r="VCT63" s="957">
        <f t="shared" ref="VCT63" si="14941">VCR63-VCT62</f>
        <v>0</v>
      </c>
      <c r="VCU63" s="957">
        <f t="shared" ref="VCU63" si="14942">VCS63-VCU62</f>
        <v>0</v>
      </c>
      <c r="VCV63" s="957">
        <f t="shared" ref="VCV63" si="14943">VCT63-VCV62</f>
        <v>0</v>
      </c>
      <c r="VCW63" s="957">
        <f t="shared" ref="VCW63" si="14944">VCU63-VCW62</f>
        <v>0</v>
      </c>
      <c r="VCX63" s="957">
        <f t="shared" ref="VCX63" si="14945">VCV63-VCX62</f>
        <v>0</v>
      </c>
      <c r="VCY63" s="957">
        <f t="shared" ref="VCY63" si="14946">VCW63-VCY62</f>
        <v>0</v>
      </c>
      <c r="VCZ63" s="957">
        <f t="shared" ref="VCZ63" si="14947">VCX63-VCZ62</f>
        <v>0</v>
      </c>
      <c r="VDA63" s="957">
        <f t="shared" ref="VDA63" si="14948">VCY63-VDA62</f>
        <v>0</v>
      </c>
      <c r="VDB63" s="957">
        <f t="shared" ref="VDB63" si="14949">VCZ63-VDB62</f>
        <v>0</v>
      </c>
      <c r="VDC63" s="957">
        <f t="shared" ref="VDC63" si="14950">VDA63-VDC62</f>
        <v>0</v>
      </c>
      <c r="VDD63" s="957">
        <f t="shared" ref="VDD63" si="14951">VDB63-VDD62</f>
        <v>0</v>
      </c>
      <c r="VDE63" s="957">
        <f t="shared" ref="VDE63" si="14952">VDC63-VDE62</f>
        <v>0</v>
      </c>
      <c r="VDF63" s="957">
        <f t="shared" ref="VDF63" si="14953">VDD63-VDF62</f>
        <v>0</v>
      </c>
      <c r="VDG63" s="957">
        <f t="shared" ref="VDG63" si="14954">VDE63-VDG62</f>
        <v>0</v>
      </c>
      <c r="VDH63" s="957">
        <f t="shared" ref="VDH63" si="14955">VDF63-VDH62</f>
        <v>0</v>
      </c>
      <c r="VDI63" s="957">
        <f t="shared" ref="VDI63" si="14956">VDG63-VDI62</f>
        <v>0</v>
      </c>
      <c r="VDJ63" s="957">
        <f t="shared" ref="VDJ63" si="14957">VDH63-VDJ62</f>
        <v>0</v>
      </c>
      <c r="VDK63" s="957">
        <f t="shared" ref="VDK63" si="14958">VDI63-VDK62</f>
        <v>0</v>
      </c>
      <c r="VDL63" s="957">
        <f t="shared" ref="VDL63" si="14959">VDJ63-VDL62</f>
        <v>0</v>
      </c>
      <c r="VDM63" s="957">
        <f t="shared" ref="VDM63" si="14960">VDK63-VDM62</f>
        <v>0</v>
      </c>
      <c r="VDN63" s="957">
        <f t="shared" ref="VDN63" si="14961">VDL63-VDN62</f>
        <v>0</v>
      </c>
      <c r="VDO63" s="957">
        <f t="shared" ref="VDO63" si="14962">VDM63-VDO62</f>
        <v>0</v>
      </c>
      <c r="VDP63" s="957">
        <f t="shared" ref="VDP63" si="14963">VDN63-VDP62</f>
        <v>0</v>
      </c>
      <c r="VDQ63" s="957">
        <f t="shared" ref="VDQ63" si="14964">VDO63-VDQ62</f>
        <v>0</v>
      </c>
      <c r="VDR63" s="957">
        <f t="shared" ref="VDR63" si="14965">VDP63-VDR62</f>
        <v>0</v>
      </c>
      <c r="VDS63" s="957">
        <f t="shared" ref="VDS63" si="14966">VDQ63-VDS62</f>
        <v>0</v>
      </c>
      <c r="VDT63" s="957">
        <f t="shared" ref="VDT63" si="14967">VDR63-VDT62</f>
        <v>0</v>
      </c>
      <c r="VDU63" s="957">
        <f t="shared" ref="VDU63" si="14968">VDS63-VDU62</f>
        <v>0</v>
      </c>
      <c r="VDV63" s="957">
        <f t="shared" ref="VDV63" si="14969">VDT63-VDV62</f>
        <v>0</v>
      </c>
      <c r="VDW63" s="957">
        <f t="shared" ref="VDW63" si="14970">VDU63-VDW62</f>
        <v>0</v>
      </c>
      <c r="VDX63" s="957">
        <f t="shared" ref="VDX63" si="14971">VDV63-VDX62</f>
        <v>0</v>
      </c>
      <c r="VDY63" s="957">
        <f t="shared" ref="VDY63" si="14972">VDW63-VDY62</f>
        <v>0</v>
      </c>
      <c r="VDZ63" s="957">
        <f t="shared" ref="VDZ63" si="14973">VDX63-VDZ62</f>
        <v>0</v>
      </c>
      <c r="VEA63" s="957">
        <f t="shared" ref="VEA63" si="14974">VDY63-VEA62</f>
        <v>0</v>
      </c>
      <c r="VEB63" s="957">
        <f t="shared" ref="VEB63" si="14975">VDZ63-VEB62</f>
        <v>0</v>
      </c>
      <c r="VEC63" s="957">
        <f t="shared" ref="VEC63" si="14976">VEA63-VEC62</f>
        <v>0</v>
      </c>
      <c r="VED63" s="957">
        <f t="shared" ref="VED63" si="14977">VEB63-VED62</f>
        <v>0</v>
      </c>
      <c r="VEE63" s="957">
        <f t="shared" ref="VEE63" si="14978">VEC63-VEE62</f>
        <v>0</v>
      </c>
      <c r="VEF63" s="957">
        <f t="shared" ref="VEF63" si="14979">VED63-VEF62</f>
        <v>0</v>
      </c>
      <c r="VEG63" s="957">
        <f t="shared" ref="VEG63" si="14980">VEE63-VEG62</f>
        <v>0</v>
      </c>
      <c r="VEH63" s="957">
        <f t="shared" ref="VEH63" si="14981">VEF63-VEH62</f>
        <v>0</v>
      </c>
      <c r="VEI63" s="957">
        <f t="shared" ref="VEI63" si="14982">VEG63-VEI62</f>
        <v>0</v>
      </c>
      <c r="VEJ63" s="957">
        <f t="shared" ref="VEJ63" si="14983">VEH63-VEJ62</f>
        <v>0</v>
      </c>
      <c r="VEK63" s="957">
        <f t="shared" ref="VEK63" si="14984">VEI63-VEK62</f>
        <v>0</v>
      </c>
      <c r="VEL63" s="957">
        <f t="shared" ref="VEL63" si="14985">VEJ63-VEL62</f>
        <v>0</v>
      </c>
      <c r="VEM63" s="957">
        <f t="shared" ref="VEM63" si="14986">VEK63-VEM62</f>
        <v>0</v>
      </c>
      <c r="VEN63" s="957">
        <f t="shared" ref="VEN63" si="14987">VEL63-VEN62</f>
        <v>0</v>
      </c>
      <c r="VEO63" s="957">
        <f t="shared" ref="VEO63" si="14988">VEM63-VEO62</f>
        <v>0</v>
      </c>
      <c r="VEP63" s="957">
        <f t="shared" ref="VEP63" si="14989">VEN63-VEP62</f>
        <v>0</v>
      </c>
      <c r="VEQ63" s="957">
        <f t="shared" ref="VEQ63" si="14990">VEO63-VEQ62</f>
        <v>0</v>
      </c>
      <c r="VER63" s="957">
        <f t="shared" ref="VER63" si="14991">VEP63-VER62</f>
        <v>0</v>
      </c>
      <c r="VES63" s="957">
        <f t="shared" ref="VES63" si="14992">VEQ63-VES62</f>
        <v>0</v>
      </c>
      <c r="VET63" s="957">
        <f t="shared" ref="VET63" si="14993">VER63-VET62</f>
        <v>0</v>
      </c>
      <c r="VEU63" s="957">
        <f t="shared" ref="VEU63" si="14994">VES63-VEU62</f>
        <v>0</v>
      </c>
      <c r="VEV63" s="957">
        <f t="shared" ref="VEV63" si="14995">VET63-VEV62</f>
        <v>0</v>
      </c>
      <c r="VEW63" s="957">
        <f t="shared" ref="VEW63" si="14996">VEU63-VEW62</f>
        <v>0</v>
      </c>
      <c r="VEX63" s="957">
        <f t="shared" ref="VEX63" si="14997">VEV63-VEX62</f>
        <v>0</v>
      </c>
      <c r="VEY63" s="957">
        <f t="shared" ref="VEY63" si="14998">VEW63-VEY62</f>
        <v>0</v>
      </c>
      <c r="VEZ63" s="957">
        <f t="shared" ref="VEZ63" si="14999">VEX63-VEZ62</f>
        <v>0</v>
      </c>
      <c r="VFA63" s="957">
        <f t="shared" ref="VFA63" si="15000">VEY63-VFA62</f>
        <v>0</v>
      </c>
      <c r="VFB63" s="957">
        <f t="shared" ref="VFB63" si="15001">VEZ63-VFB62</f>
        <v>0</v>
      </c>
      <c r="VFC63" s="957">
        <f t="shared" ref="VFC63" si="15002">VFA63-VFC62</f>
        <v>0</v>
      </c>
      <c r="VFD63" s="957">
        <f t="shared" ref="VFD63" si="15003">VFB63-VFD62</f>
        <v>0</v>
      </c>
      <c r="VFE63" s="957">
        <f t="shared" ref="VFE63" si="15004">VFC63-VFE62</f>
        <v>0</v>
      </c>
      <c r="VFF63" s="957">
        <f t="shared" ref="VFF63" si="15005">VFD63-VFF62</f>
        <v>0</v>
      </c>
      <c r="VFG63" s="957">
        <f t="shared" ref="VFG63" si="15006">VFE63-VFG62</f>
        <v>0</v>
      </c>
      <c r="VFH63" s="957">
        <f t="shared" ref="VFH63" si="15007">VFF63-VFH62</f>
        <v>0</v>
      </c>
      <c r="VFI63" s="957">
        <f t="shared" ref="VFI63" si="15008">VFG63-VFI62</f>
        <v>0</v>
      </c>
      <c r="VFJ63" s="957">
        <f t="shared" ref="VFJ63" si="15009">VFH63-VFJ62</f>
        <v>0</v>
      </c>
      <c r="VFK63" s="957">
        <f t="shared" ref="VFK63" si="15010">VFI63-VFK62</f>
        <v>0</v>
      </c>
      <c r="VFL63" s="957">
        <f t="shared" ref="VFL63" si="15011">VFJ63-VFL62</f>
        <v>0</v>
      </c>
      <c r="VFM63" s="957">
        <f t="shared" ref="VFM63" si="15012">VFK63-VFM62</f>
        <v>0</v>
      </c>
      <c r="VFN63" s="957">
        <f t="shared" ref="VFN63" si="15013">VFL63-VFN62</f>
        <v>0</v>
      </c>
      <c r="VFO63" s="957">
        <f t="shared" ref="VFO63" si="15014">VFM63-VFO62</f>
        <v>0</v>
      </c>
      <c r="VFP63" s="957">
        <f t="shared" ref="VFP63" si="15015">VFN63-VFP62</f>
        <v>0</v>
      </c>
      <c r="VFQ63" s="957">
        <f t="shared" ref="VFQ63" si="15016">VFO63-VFQ62</f>
        <v>0</v>
      </c>
      <c r="VFR63" s="957">
        <f t="shared" ref="VFR63" si="15017">VFP63-VFR62</f>
        <v>0</v>
      </c>
      <c r="VFS63" s="957">
        <f t="shared" ref="VFS63" si="15018">VFQ63-VFS62</f>
        <v>0</v>
      </c>
      <c r="VFT63" s="957">
        <f t="shared" ref="VFT63" si="15019">VFR63-VFT62</f>
        <v>0</v>
      </c>
      <c r="VFU63" s="957">
        <f t="shared" ref="VFU63" si="15020">VFS63-VFU62</f>
        <v>0</v>
      </c>
      <c r="VFV63" s="957">
        <f t="shared" ref="VFV63" si="15021">VFT63-VFV62</f>
        <v>0</v>
      </c>
      <c r="VFW63" s="957">
        <f t="shared" ref="VFW63" si="15022">VFU63-VFW62</f>
        <v>0</v>
      </c>
      <c r="VFX63" s="957">
        <f t="shared" ref="VFX63" si="15023">VFV63-VFX62</f>
        <v>0</v>
      </c>
      <c r="VFY63" s="957">
        <f t="shared" ref="VFY63" si="15024">VFW63-VFY62</f>
        <v>0</v>
      </c>
      <c r="VFZ63" s="957">
        <f t="shared" ref="VFZ63" si="15025">VFX63-VFZ62</f>
        <v>0</v>
      </c>
      <c r="VGA63" s="957">
        <f t="shared" ref="VGA63" si="15026">VFY63-VGA62</f>
        <v>0</v>
      </c>
      <c r="VGB63" s="957">
        <f t="shared" ref="VGB63" si="15027">VFZ63-VGB62</f>
        <v>0</v>
      </c>
      <c r="VGC63" s="957">
        <f t="shared" ref="VGC63" si="15028">VGA63-VGC62</f>
        <v>0</v>
      </c>
      <c r="VGD63" s="957">
        <f t="shared" ref="VGD63" si="15029">VGB63-VGD62</f>
        <v>0</v>
      </c>
      <c r="VGE63" s="957">
        <f t="shared" ref="VGE63" si="15030">VGC63-VGE62</f>
        <v>0</v>
      </c>
      <c r="VGF63" s="957">
        <f t="shared" ref="VGF63" si="15031">VGD63-VGF62</f>
        <v>0</v>
      </c>
      <c r="VGG63" s="957">
        <f t="shared" ref="VGG63" si="15032">VGE63-VGG62</f>
        <v>0</v>
      </c>
      <c r="VGH63" s="957">
        <f t="shared" ref="VGH63" si="15033">VGF63-VGH62</f>
        <v>0</v>
      </c>
      <c r="VGI63" s="957">
        <f t="shared" ref="VGI63" si="15034">VGG63-VGI62</f>
        <v>0</v>
      </c>
      <c r="VGJ63" s="957">
        <f t="shared" ref="VGJ63" si="15035">VGH63-VGJ62</f>
        <v>0</v>
      </c>
      <c r="VGK63" s="957">
        <f t="shared" ref="VGK63" si="15036">VGI63-VGK62</f>
        <v>0</v>
      </c>
      <c r="VGL63" s="957">
        <f t="shared" ref="VGL63" si="15037">VGJ63-VGL62</f>
        <v>0</v>
      </c>
      <c r="VGM63" s="957">
        <f t="shared" ref="VGM63" si="15038">VGK63-VGM62</f>
        <v>0</v>
      </c>
      <c r="VGN63" s="957">
        <f t="shared" ref="VGN63" si="15039">VGL63-VGN62</f>
        <v>0</v>
      </c>
      <c r="VGO63" s="957">
        <f t="shared" ref="VGO63" si="15040">VGM63-VGO62</f>
        <v>0</v>
      </c>
      <c r="VGP63" s="957">
        <f t="shared" ref="VGP63" si="15041">VGN63-VGP62</f>
        <v>0</v>
      </c>
      <c r="VGQ63" s="957">
        <f t="shared" ref="VGQ63" si="15042">VGO63-VGQ62</f>
        <v>0</v>
      </c>
      <c r="VGR63" s="957">
        <f t="shared" ref="VGR63" si="15043">VGP63-VGR62</f>
        <v>0</v>
      </c>
      <c r="VGS63" s="957">
        <f t="shared" ref="VGS63" si="15044">VGQ63-VGS62</f>
        <v>0</v>
      </c>
      <c r="VGT63" s="957">
        <f t="shared" ref="VGT63" si="15045">VGR63-VGT62</f>
        <v>0</v>
      </c>
      <c r="VGU63" s="957">
        <f t="shared" ref="VGU63" si="15046">VGS63-VGU62</f>
        <v>0</v>
      </c>
      <c r="VGV63" s="957">
        <f t="shared" ref="VGV63" si="15047">VGT63-VGV62</f>
        <v>0</v>
      </c>
      <c r="VGW63" s="957">
        <f t="shared" ref="VGW63" si="15048">VGU63-VGW62</f>
        <v>0</v>
      </c>
      <c r="VGX63" s="957">
        <f t="shared" ref="VGX63" si="15049">VGV63-VGX62</f>
        <v>0</v>
      </c>
      <c r="VGY63" s="957">
        <f t="shared" ref="VGY63" si="15050">VGW63-VGY62</f>
        <v>0</v>
      </c>
      <c r="VGZ63" s="957">
        <f t="shared" ref="VGZ63" si="15051">VGX63-VGZ62</f>
        <v>0</v>
      </c>
      <c r="VHA63" s="957">
        <f t="shared" ref="VHA63" si="15052">VGY63-VHA62</f>
        <v>0</v>
      </c>
      <c r="VHB63" s="957">
        <f t="shared" ref="VHB63" si="15053">VGZ63-VHB62</f>
        <v>0</v>
      </c>
      <c r="VHC63" s="957">
        <f t="shared" ref="VHC63" si="15054">VHA63-VHC62</f>
        <v>0</v>
      </c>
      <c r="VHD63" s="957">
        <f t="shared" ref="VHD63" si="15055">VHB63-VHD62</f>
        <v>0</v>
      </c>
      <c r="VHE63" s="957">
        <f t="shared" ref="VHE63" si="15056">VHC63-VHE62</f>
        <v>0</v>
      </c>
      <c r="VHF63" s="957">
        <f t="shared" ref="VHF63" si="15057">VHD63-VHF62</f>
        <v>0</v>
      </c>
      <c r="VHG63" s="957">
        <f t="shared" ref="VHG63" si="15058">VHE63-VHG62</f>
        <v>0</v>
      </c>
      <c r="VHH63" s="957">
        <f t="shared" ref="VHH63" si="15059">VHF63-VHH62</f>
        <v>0</v>
      </c>
      <c r="VHI63" s="957">
        <f t="shared" ref="VHI63" si="15060">VHG63-VHI62</f>
        <v>0</v>
      </c>
      <c r="VHJ63" s="957">
        <f t="shared" ref="VHJ63" si="15061">VHH63-VHJ62</f>
        <v>0</v>
      </c>
      <c r="VHK63" s="957">
        <f t="shared" ref="VHK63" si="15062">VHI63-VHK62</f>
        <v>0</v>
      </c>
      <c r="VHL63" s="957">
        <f t="shared" ref="VHL63" si="15063">VHJ63-VHL62</f>
        <v>0</v>
      </c>
      <c r="VHM63" s="957">
        <f t="shared" ref="VHM63" si="15064">VHK63-VHM62</f>
        <v>0</v>
      </c>
      <c r="VHN63" s="957">
        <f t="shared" ref="VHN63" si="15065">VHL63-VHN62</f>
        <v>0</v>
      </c>
      <c r="VHO63" s="957">
        <f t="shared" ref="VHO63" si="15066">VHM63-VHO62</f>
        <v>0</v>
      </c>
      <c r="VHP63" s="957">
        <f t="shared" ref="VHP63" si="15067">VHN63-VHP62</f>
        <v>0</v>
      </c>
      <c r="VHQ63" s="957">
        <f t="shared" ref="VHQ63" si="15068">VHO63-VHQ62</f>
        <v>0</v>
      </c>
      <c r="VHR63" s="957">
        <f t="shared" ref="VHR63" si="15069">VHP63-VHR62</f>
        <v>0</v>
      </c>
      <c r="VHS63" s="957">
        <f t="shared" ref="VHS63" si="15070">VHQ63-VHS62</f>
        <v>0</v>
      </c>
      <c r="VHT63" s="957">
        <f t="shared" ref="VHT63" si="15071">VHR63-VHT62</f>
        <v>0</v>
      </c>
      <c r="VHU63" s="957">
        <f t="shared" ref="VHU63" si="15072">VHS63-VHU62</f>
        <v>0</v>
      </c>
      <c r="VHV63" s="957">
        <f t="shared" ref="VHV63" si="15073">VHT63-VHV62</f>
        <v>0</v>
      </c>
      <c r="VHW63" s="957">
        <f t="shared" ref="VHW63" si="15074">VHU63-VHW62</f>
        <v>0</v>
      </c>
      <c r="VHX63" s="957">
        <f t="shared" ref="VHX63" si="15075">VHV63-VHX62</f>
        <v>0</v>
      </c>
      <c r="VHY63" s="957">
        <f t="shared" ref="VHY63" si="15076">VHW63-VHY62</f>
        <v>0</v>
      </c>
      <c r="VHZ63" s="957">
        <f t="shared" ref="VHZ63" si="15077">VHX63-VHZ62</f>
        <v>0</v>
      </c>
      <c r="VIA63" s="957">
        <f t="shared" ref="VIA63" si="15078">VHY63-VIA62</f>
        <v>0</v>
      </c>
      <c r="VIB63" s="957">
        <f t="shared" ref="VIB63" si="15079">VHZ63-VIB62</f>
        <v>0</v>
      </c>
      <c r="VIC63" s="957">
        <f t="shared" ref="VIC63" si="15080">VIA63-VIC62</f>
        <v>0</v>
      </c>
      <c r="VID63" s="957">
        <f t="shared" ref="VID63" si="15081">VIB63-VID62</f>
        <v>0</v>
      </c>
      <c r="VIE63" s="957">
        <f t="shared" ref="VIE63" si="15082">VIC63-VIE62</f>
        <v>0</v>
      </c>
      <c r="VIF63" s="957">
        <f t="shared" ref="VIF63" si="15083">VID63-VIF62</f>
        <v>0</v>
      </c>
      <c r="VIG63" s="957">
        <f t="shared" ref="VIG63" si="15084">VIE63-VIG62</f>
        <v>0</v>
      </c>
      <c r="VIH63" s="957">
        <f t="shared" ref="VIH63" si="15085">VIF63-VIH62</f>
        <v>0</v>
      </c>
      <c r="VII63" s="957">
        <f t="shared" ref="VII63" si="15086">VIG63-VII62</f>
        <v>0</v>
      </c>
      <c r="VIJ63" s="957">
        <f t="shared" ref="VIJ63" si="15087">VIH63-VIJ62</f>
        <v>0</v>
      </c>
      <c r="VIK63" s="957">
        <f t="shared" ref="VIK63" si="15088">VII63-VIK62</f>
        <v>0</v>
      </c>
      <c r="VIL63" s="957">
        <f t="shared" ref="VIL63" si="15089">VIJ63-VIL62</f>
        <v>0</v>
      </c>
      <c r="VIM63" s="957">
        <f t="shared" ref="VIM63" si="15090">VIK63-VIM62</f>
        <v>0</v>
      </c>
      <c r="VIN63" s="957">
        <f t="shared" ref="VIN63" si="15091">VIL63-VIN62</f>
        <v>0</v>
      </c>
      <c r="VIO63" s="957">
        <f t="shared" ref="VIO63" si="15092">VIM63-VIO62</f>
        <v>0</v>
      </c>
      <c r="VIP63" s="957">
        <f t="shared" ref="VIP63" si="15093">VIN63-VIP62</f>
        <v>0</v>
      </c>
      <c r="VIQ63" s="957">
        <f t="shared" ref="VIQ63" si="15094">VIO63-VIQ62</f>
        <v>0</v>
      </c>
      <c r="VIR63" s="957">
        <f t="shared" ref="VIR63" si="15095">VIP63-VIR62</f>
        <v>0</v>
      </c>
      <c r="VIS63" s="957">
        <f t="shared" ref="VIS63" si="15096">VIQ63-VIS62</f>
        <v>0</v>
      </c>
      <c r="VIT63" s="957">
        <f t="shared" ref="VIT63" si="15097">VIR63-VIT62</f>
        <v>0</v>
      </c>
      <c r="VIU63" s="957">
        <f t="shared" ref="VIU63" si="15098">VIS63-VIU62</f>
        <v>0</v>
      </c>
      <c r="VIV63" s="957">
        <f t="shared" ref="VIV63" si="15099">VIT63-VIV62</f>
        <v>0</v>
      </c>
      <c r="VIW63" s="957">
        <f t="shared" ref="VIW63" si="15100">VIU63-VIW62</f>
        <v>0</v>
      </c>
      <c r="VIX63" s="957">
        <f t="shared" ref="VIX63" si="15101">VIV63-VIX62</f>
        <v>0</v>
      </c>
      <c r="VIY63" s="957">
        <f t="shared" ref="VIY63" si="15102">VIW63-VIY62</f>
        <v>0</v>
      </c>
      <c r="VIZ63" s="957">
        <f t="shared" ref="VIZ63" si="15103">VIX63-VIZ62</f>
        <v>0</v>
      </c>
      <c r="VJA63" s="957">
        <f t="shared" ref="VJA63" si="15104">VIY63-VJA62</f>
        <v>0</v>
      </c>
      <c r="VJB63" s="957">
        <f t="shared" ref="VJB63" si="15105">VIZ63-VJB62</f>
        <v>0</v>
      </c>
      <c r="VJC63" s="957">
        <f t="shared" ref="VJC63" si="15106">VJA63-VJC62</f>
        <v>0</v>
      </c>
      <c r="VJD63" s="957">
        <f t="shared" ref="VJD63" si="15107">VJB63-VJD62</f>
        <v>0</v>
      </c>
      <c r="VJE63" s="957">
        <f t="shared" ref="VJE63" si="15108">VJC63-VJE62</f>
        <v>0</v>
      </c>
      <c r="VJF63" s="957">
        <f t="shared" ref="VJF63" si="15109">VJD63-VJF62</f>
        <v>0</v>
      </c>
      <c r="VJG63" s="957">
        <f t="shared" ref="VJG63" si="15110">VJE63-VJG62</f>
        <v>0</v>
      </c>
      <c r="VJH63" s="957">
        <f t="shared" ref="VJH63" si="15111">VJF63-VJH62</f>
        <v>0</v>
      </c>
      <c r="VJI63" s="957">
        <f t="shared" ref="VJI63" si="15112">VJG63-VJI62</f>
        <v>0</v>
      </c>
      <c r="VJJ63" s="957">
        <f t="shared" ref="VJJ63" si="15113">VJH63-VJJ62</f>
        <v>0</v>
      </c>
      <c r="VJK63" s="957">
        <f t="shared" ref="VJK63" si="15114">VJI63-VJK62</f>
        <v>0</v>
      </c>
      <c r="VJL63" s="957">
        <f t="shared" ref="VJL63" si="15115">VJJ63-VJL62</f>
        <v>0</v>
      </c>
      <c r="VJM63" s="957">
        <f t="shared" ref="VJM63" si="15116">VJK63-VJM62</f>
        <v>0</v>
      </c>
      <c r="VJN63" s="957">
        <f t="shared" ref="VJN63" si="15117">VJL63-VJN62</f>
        <v>0</v>
      </c>
      <c r="VJO63" s="957">
        <f t="shared" ref="VJO63" si="15118">VJM63-VJO62</f>
        <v>0</v>
      </c>
      <c r="VJP63" s="957">
        <f t="shared" ref="VJP63" si="15119">VJN63-VJP62</f>
        <v>0</v>
      </c>
      <c r="VJQ63" s="957">
        <f t="shared" ref="VJQ63" si="15120">VJO63-VJQ62</f>
        <v>0</v>
      </c>
      <c r="VJR63" s="957">
        <f t="shared" ref="VJR63" si="15121">VJP63-VJR62</f>
        <v>0</v>
      </c>
      <c r="VJS63" s="957">
        <f t="shared" ref="VJS63" si="15122">VJQ63-VJS62</f>
        <v>0</v>
      </c>
      <c r="VJT63" s="957">
        <f t="shared" ref="VJT63" si="15123">VJR63-VJT62</f>
        <v>0</v>
      </c>
      <c r="VJU63" s="957">
        <f t="shared" ref="VJU63" si="15124">VJS63-VJU62</f>
        <v>0</v>
      </c>
      <c r="VJV63" s="957">
        <f t="shared" ref="VJV63" si="15125">VJT63-VJV62</f>
        <v>0</v>
      </c>
      <c r="VJW63" s="957">
        <f t="shared" ref="VJW63" si="15126">VJU63-VJW62</f>
        <v>0</v>
      </c>
      <c r="VJX63" s="957">
        <f t="shared" ref="VJX63" si="15127">VJV63-VJX62</f>
        <v>0</v>
      </c>
      <c r="VJY63" s="957">
        <f t="shared" ref="VJY63" si="15128">VJW63-VJY62</f>
        <v>0</v>
      </c>
      <c r="VJZ63" s="957">
        <f t="shared" ref="VJZ63" si="15129">VJX63-VJZ62</f>
        <v>0</v>
      </c>
      <c r="VKA63" s="957">
        <f t="shared" ref="VKA63" si="15130">VJY63-VKA62</f>
        <v>0</v>
      </c>
      <c r="VKB63" s="957">
        <f t="shared" ref="VKB63" si="15131">VJZ63-VKB62</f>
        <v>0</v>
      </c>
      <c r="VKC63" s="957">
        <f t="shared" ref="VKC63" si="15132">VKA63-VKC62</f>
        <v>0</v>
      </c>
      <c r="VKD63" s="957">
        <f t="shared" ref="VKD63" si="15133">VKB63-VKD62</f>
        <v>0</v>
      </c>
      <c r="VKE63" s="957">
        <f t="shared" ref="VKE63" si="15134">VKC63-VKE62</f>
        <v>0</v>
      </c>
      <c r="VKF63" s="957">
        <f t="shared" ref="VKF63" si="15135">VKD63-VKF62</f>
        <v>0</v>
      </c>
      <c r="VKG63" s="957">
        <f t="shared" ref="VKG63" si="15136">VKE63-VKG62</f>
        <v>0</v>
      </c>
      <c r="VKH63" s="957">
        <f t="shared" ref="VKH63" si="15137">VKF63-VKH62</f>
        <v>0</v>
      </c>
      <c r="VKI63" s="957">
        <f t="shared" ref="VKI63" si="15138">VKG63-VKI62</f>
        <v>0</v>
      </c>
      <c r="VKJ63" s="957">
        <f t="shared" ref="VKJ63" si="15139">VKH63-VKJ62</f>
        <v>0</v>
      </c>
      <c r="VKK63" s="957">
        <f t="shared" ref="VKK63" si="15140">VKI63-VKK62</f>
        <v>0</v>
      </c>
      <c r="VKL63" s="957">
        <f t="shared" ref="VKL63" si="15141">VKJ63-VKL62</f>
        <v>0</v>
      </c>
      <c r="VKM63" s="957">
        <f t="shared" ref="VKM63" si="15142">VKK63-VKM62</f>
        <v>0</v>
      </c>
      <c r="VKN63" s="957">
        <f t="shared" ref="VKN63" si="15143">VKL63-VKN62</f>
        <v>0</v>
      </c>
      <c r="VKO63" s="957">
        <f t="shared" ref="VKO63" si="15144">VKM63-VKO62</f>
        <v>0</v>
      </c>
      <c r="VKP63" s="957">
        <f t="shared" ref="VKP63" si="15145">VKN63-VKP62</f>
        <v>0</v>
      </c>
      <c r="VKQ63" s="957">
        <f t="shared" ref="VKQ63" si="15146">VKO63-VKQ62</f>
        <v>0</v>
      </c>
      <c r="VKR63" s="957">
        <f t="shared" ref="VKR63" si="15147">VKP63-VKR62</f>
        <v>0</v>
      </c>
      <c r="VKS63" s="957">
        <f t="shared" ref="VKS63" si="15148">VKQ63-VKS62</f>
        <v>0</v>
      </c>
      <c r="VKT63" s="957">
        <f t="shared" ref="VKT63" si="15149">VKR63-VKT62</f>
        <v>0</v>
      </c>
      <c r="VKU63" s="957">
        <f t="shared" ref="VKU63" si="15150">VKS63-VKU62</f>
        <v>0</v>
      </c>
      <c r="VKV63" s="957">
        <f t="shared" ref="VKV63" si="15151">VKT63-VKV62</f>
        <v>0</v>
      </c>
      <c r="VKW63" s="957">
        <f t="shared" ref="VKW63" si="15152">VKU63-VKW62</f>
        <v>0</v>
      </c>
      <c r="VKX63" s="957">
        <f t="shared" ref="VKX63" si="15153">VKV63-VKX62</f>
        <v>0</v>
      </c>
      <c r="VKY63" s="957">
        <f t="shared" ref="VKY63" si="15154">VKW63-VKY62</f>
        <v>0</v>
      </c>
      <c r="VKZ63" s="957">
        <f t="shared" ref="VKZ63" si="15155">VKX63-VKZ62</f>
        <v>0</v>
      </c>
      <c r="VLA63" s="957">
        <f t="shared" ref="VLA63" si="15156">VKY63-VLA62</f>
        <v>0</v>
      </c>
      <c r="VLB63" s="957">
        <f t="shared" ref="VLB63" si="15157">VKZ63-VLB62</f>
        <v>0</v>
      </c>
      <c r="VLC63" s="957">
        <f t="shared" ref="VLC63" si="15158">VLA63-VLC62</f>
        <v>0</v>
      </c>
      <c r="VLD63" s="957">
        <f t="shared" ref="VLD63" si="15159">VLB63-VLD62</f>
        <v>0</v>
      </c>
      <c r="VLE63" s="957">
        <f t="shared" ref="VLE63" si="15160">VLC63-VLE62</f>
        <v>0</v>
      </c>
      <c r="VLF63" s="957">
        <f t="shared" ref="VLF63" si="15161">VLD63-VLF62</f>
        <v>0</v>
      </c>
      <c r="VLG63" s="957">
        <f t="shared" ref="VLG63" si="15162">VLE63-VLG62</f>
        <v>0</v>
      </c>
      <c r="VLH63" s="957">
        <f t="shared" ref="VLH63" si="15163">VLF63-VLH62</f>
        <v>0</v>
      </c>
      <c r="VLI63" s="957">
        <f t="shared" ref="VLI63" si="15164">VLG63-VLI62</f>
        <v>0</v>
      </c>
      <c r="VLJ63" s="957">
        <f t="shared" ref="VLJ63" si="15165">VLH63-VLJ62</f>
        <v>0</v>
      </c>
      <c r="VLK63" s="957">
        <f t="shared" ref="VLK63" si="15166">VLI63-VLK62</f>
        <v>0</v>
      </c>
      <c r="VLL63" s="957">
        <f t="shared" ref="VLL63" si="15167">VLJ63-VLL62</f>
        <v>0</v>
      </c>
      <c r="VLM63" s="957">
        <f t="shared" ref="VLM63" si="15168">VLK63-VLM62</f>
        <v>0</v>
      </c>
      <c r="VLN63" s="957">
        <f t="shared" ref="VLN63" si="15169">VLL63-VLN62</f>
        <v>0</v>
      </c>
      <c r="VLO63" s="957">
        <f t="shared" ref="VLO63" si="15170">VLM63-VLO62</f>
        <v>0</v>
      </c>
      <c r="VLP63" s="957">
        <f t="shared" ref="VLP63" si="15171">VLN63-VLP62</f>
        <v>0</v>
      </c>
      <c r="VLQ63" s="957">
        <f t="shared" ref="VLQ63" si="15172">VLO63-VLQ62</f>
        <v>0</v>
      </c>
      <c r="VLR63" s="957">
        <f t="shared" ref="VLR63" si="15173">VLP63-VLR62</f>
        <v>0</v>
      </c>
      <c r="VLS63" s="957">
        <f t="shared" ref="VLS63" si="15174">VLQ63-VLS62</f>
        <v>0</v>
      </c>
      <c r="VLT63" s="957">
        <f t="shared" ref="VLT63" si="15175">VLR63-VLT62</f>
        <v>0</v>
      </c>
      <c r="VLU63" s="957">
        <f t="shared" ref="VLU63" si="15176">VLS63-VLU62</f>
        <v>0</v>
      </c>
      <c r="VLV63" s="957">
        <f t="shared" ref="VLV63" si="15177">VLT63-VLV62</f>
        <v>0</v>
      </c>
      <c r="VLW63" s="957">
        <f t="shared" ref="VLW63" si="15178">VLU63-VLW62</f>
        <v>0</v>
      </c>
      <c r="VLX63" s="957">
        <f t="shared" ref="VLX63" si="15179">VLV63-VLX62</f>
        <v>0</v>
      </c>
      <c r="VLY63" s="957">
        <f t="shared" ref="VLY63" si="15180">VLW63-VLY62</f>
        <v>0</v>
      </c>
      <c r="VLZ63" s="957">
        <f t="shared" ref="VLZ63" si="15181">VLX63-VLZ62</f>
        <v>0</v>
      </c>
      <c r="VMA63" s="957">
        <f t="shared" ref="VMA63" si="15182">VLY63-VMA62</f>
        <v>0</v>
      </c>
      <c r="VMB63" s="957">
        <f t="shared" ref="VMB63" si="15183">VLZ63-VMB62</f>
        <v>0</v>
      </c>
      <c r="VMC63" s="957">
        <f t="shared" ref="VMC63" si="15184">VMA63-VMC62</f>
        <v>0</v>
      </c>
      <c r="VMD63" s="957">
        <f t="shared" ref="VMD63" si="15185">VMB63-VMD62</f>
        <v>0</v>
      </c>
      <c r="VME63" s="957">
        <f t="shared" ref="VME63" si="15186">VMC63-VME62</f>
        <v>0</v>
      </c>
      <c r="VMF63" s="957">
        <f t="shared" ref="VMF63" si="15187">VMD63-VMF62</f>
        <v>0</v>
      </c>
      <c r="VMG63" s="957">
        <f t="shared" ref="VMG63" si="15188">VME63-VMG62</f>
        <v>0</v>
      </c>
      <c r="VMH63" s="957">
        <f t="shared" ref="VMH63" si="15189">VMF63-VMH62</f>
        <v>0</v>
      </c>
      <c r="VMI63" s="957">
        <f t="shared" ref="VMI63" si="15190">VMG63-VMI62</f>
        <v>0</v>
      </c>
      <c r="VMJ63" s="957">
        <f t="shared" ref="VMJ63" si="15191">VMH63-VMJ62</f>
        <v>0</v>
      </c>
      <c r="VMK63" s="957">
        <f t="shared" ref="VMK63" si="15192">VMI63-VMK62</f>
        <v>0</v>
      </c>
      <c r="VML63" s="957">
        <f t="shared" ref="VML63" si="15193">VMJ63-VML62</f>
        <v>0</v>
      </c>
      <c r="VMM63" s="957">
        <f t="shared" ref="VMM63" si="15194">VMK63-VMM62</f>
        <v>0</v>
      </c>
      <c r="VMN63" s="957">
        <f t="shared" ref="VMN63" si="15195">VML63-VMN62</f>
        <v>0</v>
      </c>
      <c r="VMO63" s="957">
        <f t="shared" ref="VMO63" si="15196">VMM63-VMO62</f>
        <v>0</v>
      </c>
      <c r="VMP63" s="957">
        <f t="shared" ref="VMP63" si="15197">VMN63-VMP62</f>
        <v>0</v>
      </c>
      <c r="VMQ63" s="957">
        <f t="shared" ref="VMQ63" si="15198">VMO63-VMQ62</f>
        <v>0</v>
      </c>
      <c r="VMR63" s="957">
        <f t="shared" ref="VMR63" si="15199">VMP63-VMR62</f>
        <v>0</v>
      </c>
      <c r="VMS63" s="957">
        <f t="shared" ref="VMS63" si="15200">VMQ63-VMS62</f>
        <v>0</v>
      </c>
      <c r="VMT63" s="957">
        <f t="shared" ref="VMT63" si="15201">VMR63-VMT62</f>
        <v>0</v>
      </c>
      <c r="VMU63" s="957">
        <f t="shared" ref="VMU63" si="15202">VMS63-VMU62</f>
        <v>0</v>
      </c>
      <c r="VMV63" s="957">
        <f t="shared" ref="VMV63" si="15203">VMT63-VMV62</f>
        <v>0</v>
      </c>
      <c r="VMW63" s="957">
        <f t="shared" ref="VMW63" si="15204">VMU63-VMW62</f>
        <v>0</v>
      </c>
      <c r="VMX63" s="957">
        <f t="shared" ref="VMX63" si="15205">VMV63-VMX62</f>
        <v>0</v>
      </c>
      <c r="VMY63" s="957">
        <f t="shared" ref="VMY63" si="15206">VMW63-VMY62</f>
        <v>0</v>
      </c>
      <c r="VMZ63" s="957">
        <f t="shared" ref="VMZ63" si="15207">VMX63-VMZ62</f>
        <v>0</v>
      </c>
      <c r="VNA63" s="957">
        <f t="shared" ref="VNA63" si="15208">VMY63-VNA62</f>
        <v>0</v>
      </c>
      <c r="VNB63" s="957">
        <f t="shared" ref="VNB63" si="15209">VMZ63-VNB62</f>
        <v>0</v>
      </c>
      <c r="VNC63" s="957">
        <f t="shared" ref="VNC63" si="15210">VNA63-VNC62</f>
        <v>0</v>
      </c>
      <c r="VND63" s="957">
        <f t="shared" ref="VND63" si="15211">VNB63-VND62</f>
        <v>0</v>
      </c>
      <c r="VNE63" s="957">
        <f t="shared" ref="VNE63" si="15212">VNC63-VNE62</f>
        <v>0</v>
      </c>
      <c r="VNF63" s="957">
        <f t="shared" ref="VNF63" si="15213">VND63-VNF62</f>
        <v>0</v>
      </c>
      <c r="VNG63" s="957">
        <f t="shared" ref="VNG63" si="15214">VNE63-VNG62</f>
        <v>0</v>
      </c>
      <c r="VNH63" s="957">
        <f t="shared" ref="VNH63" si="15215">VNF63-VNH62</f>
        <v>0</v>
      </c>
      <c r="VNI63" s="957">
        <f t="shared" ref="VNI63" si="15216">VNG63-VNI62</f>
        <v>0</v>
      </c>
      <c r="VNJ63" s="957">
        <f t="shared" ref="VNJ63" si="15217">VNH63-VNJ62</f>
        <v>0</v>
      </c>
      <c r="VNK63" s="957">
        <f t="shared" ref="VNK63" si="15218">VNI63-VNK62</f>
        <v>0</v>
      </c>
      <c r="VNL63" s="957">
        <f t="shared" ref="VNL63" si="15219">VNJ63-VNL62</f>
        <v>0</v>
      </c>
      <c r="VNM63" s="957">
        <f t="shared" ref="VNM63" si="15220">VNK63-VNM62</f>
        <v>0</v>
      </c>
      <c r="VNN63" s="957">
        <f t="shared" ref="VNN63" si="15221">VNL63-VNN62</f>
        <v>0</v>
      </c>
      <c r="VNO63" s="957">
        <f t="shared" ref="VNO63" si="15222">VNM63-VNO62</f>
        <v>0</v>
      </c>
      <c r="VNP63" s="957">
        <f t="shared" ref="VNP63" si="15223">VNN63-VNP62</f>
        <v>0</v>
      </c>
      <c r="VNQ63" s="957">
        <f t="shared" ref="VNQ63" si="15224">VNO63-VNQ62</f>
        <v>0</v>
      </c>
      <c r="VNR63" s="957">
        <f t="shared" ref="VNR63" si="15225">VNP63-VNR62</f>
        <v>0</v>
      </c>
      <c r="VNS63" s="957">
        <f t="shared" ref="VNS63" si="15226">VNQ63-VNS62</f>
        <v>0</v>
      </c>
      <c r="VNT63" s="957">
        <f t="shared" ref="VNT63" si="15227">VNR63-VNT62</f>
        <v>0</v>
      </c>
      <c r="VNU63" s="957">
        <f t="shared" ref="VNU63" si="15228">VNS63-VNU62</f>
        <v>0</v>
      </c>
      <c r="VNV63" s="957">
        <f t="shared" ref="VNV63" si="15229">VNT63-VNV62</f>
        <v>0</v>
      </c>
      <c r="VNW63" s="957">
        <f t="shared" ref="VNW63" si="15230">VNU63-VNW62</f>
        <v>0</v>
      </c>
      <c r="VNX63" s="957">
        <f t="shared" ref="VNX63" si="15231">VNV63-VNX62</f>
        <v>0</v>
      </c>
      <c r="VNY63" s="957">
        <f t="shared" ref="VNY63" si="15232">VNW63-VNY62</f>
        <v>0</v>
      </c>
      <c r="VNZ63" s="957">
        <f t="shared" ref="VNZ63" si="15233">VNX63-VNZ62</f>
        <v>0</v>
      </c>
      <c r="VOA63" s="957">
        <f t="shared" ref="VOA63" si="15234">VNY63-VOA62</f>
        <v>0</v>
      </c>
      <c r="VOB63" s="957">
        <f t="shared" ref="VOB63" si="15235">VNZ63-VOB62</f>
        <v>0</v>
      </c>
      <c r="VOC63" s="957">
        <f t="shared" ref="VOC63" si="15236">VOA63-VOC62</f>
        <v>0</v>
      </c>
      <c r="VOD63" s="957">
        <f t="shared" ref="VOD63" si="15237">VOB63-VOD62</f>
        <v>0</v>
      </c>
      <c r="VOE63" s="957">
        <f t="shared" ref="VOE63" si="15238">VOC63-VOE62</f>
        <v>0</v>
      </c>
      <c r="VOF63" s="957">
        <f t="shared" ref="VOF63" si="15239">VOD63-VOF62</f>
        <v>0</v>
      </c>
      <c r="VOG63" s="957">
        <f t="shared" ref="VOG63" si="15240">VOE63-VOG62</f>
        <v>0</v>
      </c>
      <c r="VOH63" s="957">
        <f t="shared" ref="VOH63" si="15241">VOF63-VOH62</f>
        <v>0</v>
      </c>
      <c r="VOI63" s="957">
        <f t="shared" ref="VOI63" si="15242">VOG63-VOI62</f>
        <v>0</v>
      </c>
      <c r="VOJ63" s="957">
        <f t="shared" ref="VOJ63" si="15243">VOH63-VOJ62</f>
        <v>0</v>
      </c>
      <c r="VOK63" s="957">
        <f t="shared" ref="VOK63" si="15244">VOI63-VOK62</f>
        <v>0</v>
      </c>
      <c r="VOL63" s="957">
        <f t="shared" ref="VOL63" si="15245">VOJ63-VOL62</f>
        <v>0</v>
      </c>
      <c r="VOM63" s="957">
        <f t="shared" ref="VOM63" si="15246">VOK63-VOM62</f>
        <v>0</v>
      </c>
      <c r="VON63" s="957">
        <f t="shared" ref="VON63" si="15247">VOL63-VON62</f>
        <v>0</v>
      </c>
      <c r="VOO63" s="957">
        <f t="shared" ref="VOO63" si="15248">VOM63-VOO62</f>
        <v>0</v>
      </c>
      <c r="VOP63" s="957">
        <f t="shared" ref="VOP63" si="15249">VON63-VOP62</f>
        <v>0</v>
      </c>
      <c r="VOQ63" s="957">
        <f t="shared" ref="VOQ63" si="15250">VOO63-VOQ62</f>
        <v>0</v>
      </c>
      <c r="VOR63" s="957">
        <f t="shared" ref="VOR63" si="15251">VOP63-VOR62</f>
        <v>0</v>
      </c>
      <c r="VOS63" s="957">
        <f t="shared" ref="VOS63" si="15252">VOQ63-VOS62</f>
        <v>0</v>
      </c>
      <c r="VOT63" s="957">
        <f t="shared" ref="VOT63" si="15253">VOR63-VOT62</f>
        <v>0</v>
      </c>
      <c r="VOU63" s="957">
        <f t="shared" ref="VOU63" si="15254">VOS63-VOU62</f>
        <v>0</v>
      </c>
      <c r="VOV63" s="957">
        <f t="shared" ref="VOV63" si="15255">VOT63-VOV62</f>
        <v>0</v>
      </c>
      <c r="VOW63" s="957">
        <f t="shared" ref="VOW63" si="15256">VOU63-VOW62</f>
        <v>0</v>
      </c>
      <c r="VOX63" s="957">
        <f t="shared" ref="VOX63" si="15257">VOV63-VOX62</f>
        <v>0</v>
      </c>
      <c r="VOY63" s="957">
        <f t="shared" ref="VOY63" si="15258">VOW63-VOY62</f>
        <v>0</v>
      </c>
      <c r="VOZ63" s="957">
        <f t="shared" ref="VOZ63" si="15259">VOX63-VOZ62</f>
        <v>0</v>
      </c>
      <c r="VPA63" s="957">
        <f t="shared" ref="VPA63" si="15260">VOY63-VPA62</f>
        <v>0</v>
      </c>
      <c r="VPB63" s="957">
        <f t="shared" ref="VPB63" si="15261">VOZ63-VPB62</f>
        <v>0</v>
      </c>
      <c r="VPC63" s="957">
        <f t="shared" ref="VPC63" si="15262">VPA63-VPC62</f>
        <v>0</v>
      </c>
      <c r="VPD63" s="957">
        <f t="shared" ref="VPD63" si="15263">VPB63-VPD62</f>
        <v>0</v>
      </c>
      <c r="VPE63" s="957">
        <f t="shared" ref="VPE63" si="15264">VPC63-VPE62</f>
        <v>0</v>
      </c>
      <c r="VPF63" s="957">
        <f t="shared" ref="VPF63" si="15265">VPD63-VPF62</f>
        <v>0</v>
      </c>
      <c r="VPG63" s="957">
        <f t="shared" ref="VPG63" si="15266">VPE63-VPG62</f>
        <v>0</v>
      </c>
      <c r="VPH63" s="957">
        <f t="shared" ref="VPH63" si="15267">VPF63-VPH62</f>
        <v>0</v>
      </c>
      <c r="VPI63" s="957">
        <f t="shared" ref="VPI63" si="15268">VPG63-VPI62</f>
        <v>0</v>
      </c>
      <c r="VPJ63" s="957">
        <f t="shared" ref="VPJ63" si="15269">VPH63-VPJ62</f>
        <v>0</v>
      </c>
      <c r="VPK63" s="957">
        <f t="shared" ref="VPK63" si="15270">VPI63-VPK62</f>
        <v>0</v>
      </c>
      <c r="VPL63" s="957">
        <f t="shared" ref="VPL63" si="15271">VPJ63-VPL62</f>
        <v>0</v>
      </c>
      <c r="VPM63" s="957">
        <f t="shared" ref="VPM63" si="15272">VPK63-VPM62</f>
        <v>0</v>
      </c>
      <c r="VPN63" s="957">
        <f t="shared" ref="VPN63" si="15273">VPL63-VPN62</f>
        <v>0</v>
      </c>
      <c r="VPO63" s="957">
        <f t="shared" ref="VPO63" si="15274">VPM63-VPO62</f>
        <v>0</v>
      </c>
      <c r="VPP63" s="957">
        <f t="shared" ref="VPP63" si="15275">VPN63-VPP62</f>
        <v>0</v>
      </c>
      <c r="VPQ63" s="957">
        <f t="shared" ref="VPQ63" si="15276">VPO63-VPQ62</f>
        <v>0</v>
      </c>
      <c r="VPR63" s="957">
        <f t="shared" ref="VPR63" si="15277">VPP63-VPR62</f>
        <v>0</v>
      </c>
      <c r="VPS63" s="957">
        <f t="shared" ref="VPS63" si="15278">VPQ63-VPS62</f>
        <v>0</v>
      </c>
      <c r="VPT63" s="957">
        <f t="shared" ref="VPT63" si="15279">VPR63-VPT62</f>
        <v>0</v>
      </c>
      <c r="VPU63" s="957">
        <f t="shared" ref="VPU63" si="15280">VPS63-VPU62</f>
        <v>0</v>
      </c>
      <c r="VPV63" s="957">
        <f t="shared" ref="VPV63" si="15281">VPT63-VPV62</f>
        <v>0</v>
      </c>
      <c r="VPW63" s="957">
        <f t="shared" ref="VPW63" si="15282">VPU63-VPW62</f>
        <v>0</v>
      </c>
      <c r="VPX63" s="957">
        <f t="shared" ref="VPX63" si="15283">VPV63-VPX62</f>
        <v>0</v>
      </c>
      <c r="VPY63" s="957">
        <f t="shared" ref="VPY63" si="15284">VPW63-VPY62</f>
        <v>0</v>
      </c>
      <c r="VPZ63" s="957">
        <f t="shared" ref="VPZ63" si="15285">VPX63-VPZ62</f>
        <v>0</v>
      </c>
      <c r="VQA63" s="957">
        <f t="shared" ref="VQA63" si="15286">VPY63-VQA62</f>
        <v>0</v>
      </c>
      <c r="VQB63" s="957">
        <f t="shared" ref="VQB63" si="15287">VPZ63-VQB62</f>
        <v>0</v>
      </c>
      <c r="VQC63" s="957">
        <f t="shared" ref="VQC63" si="15288">VQA63-VQC62</f>
        <v>0</v>
      </c>
      <c r="VQD63" s="957">
        <f t="shared" ref="VQD63" si="15289">VQB63-VQD62</f>
        <v>0</v>
      </c>
      <c r="VQE63" s="957">
        <f t="shared" ref="VQE63" si="15290">VQC63-VQE62</f>
        <v>0</v>
      </c>
      <c r="VQF63" s="957">
        <f t="shared" ref="VQF63" si="15291">VQD63-VQF62</f>
        <v>0</v>
      </c>
      <c r="VQG63" s="957">
        <f t="shared" ref="VQG63" si="15292">VQE63-VQG62</f>
        <v>0</v>
      </c>
      <c r="VQH63" s="957">
        <f t="shared" ref="VQH63" si="15293">VQF63-VQH62</f>
        <v>0</v>
      </c>
      <c r="VQI63" s="957">
        <f t="shared" ref="VQI63" si="15294">VQG63-VQI62</f>
        <v>0</v>
      </c>
      <c r="VQJ63" s="957">
        <f t="shared" ref="VQJ63" si="15295">VQH63-VQJ62</f>
        <v>0</v>
      </c>
      <c r="VQK63" s="957">
        <f t="shared" ref="VQK63" si="15296">VQI63-VQK62</f>
        <v>0</v>
      </c>
      <c r="VQL63" s="957">
        <f t="shared" ref="VQL63" si="15297">VQJ63-VQL62</f>
        <v>0</v>
      </c>
      <c r="VQM63" s="957">
        <f t="shared" ref="VQM63" si="15298">VQK63-VQM62</f>
        <v>0</v>
      </c>
      <c r="VQN63" s="957">
        <f t="shared" ref="VQN63" si="15299">VQL63-VQN62</f>
        <v>0</v>
      </c>
      <c r="VQO63" s="957">
        <f t="shared" ref="VQO63" si="15300">VQM63-VQO62</f>
        <v>0</v>
      </c>
      <c r="VQP63" s="957">
        <f t="shared" ref="VQP63" si="15301">VQN63-VQP62</f>
        <v>0</v>
      </c>
      <c r="VQQ63" s="957">
        <f t="shared" ref="VQQ63" si="15302">VQO63-VQQ62</f>
        <v>0</v>
      </c>
      <c r="VQR63" s="957">
        <f t="shared" ref="VQR63" si="15303">VQP63-VQR62</f>
        <v>0</v>
      </c>
      <c r="VQS63" s="957">
        <f t="shared" ref="VQS63" si="15304">VQQ63-VQS62</f>
        <v>0</v>
      </c>
      <c r="VQT63" s="957">
        <f t="shared" ref="VQT63" si="15305">VQR63-VQT62</f>
        <v>0</v>
      </c>
      <c r="VQU63" s="957">
        <f t="shared" ref="VQU63" si="15306">VQS63-VQU62</f>
        <v>0</v>
      </c>
      <c r="VQV63" s="957">
        <f t="shared" ref="VQV63" si="15307">VQT63-VQV62</f>
        <v>0</v>
      </c>
      <c r="VQW63" s="957">
        <f t="shared" ref="VQW63" si="15308">VQU63-VQW62</f>
        <v>0</v>
      </c>
      <c r="VQX63" s="957">
        <f t="shared" ref="VQX63" si="15309">VQV63-VQX62</f>
        <v>0</v>
      </c>
      <c r="VQY63" s="957">
        <f t="shared" ref="VQY63" si="15310">VQW63-VQY62</f>
        <v>0</v>
      </c>
      <c r="VQZ63" s="957">
        <f t="shared" ref="VQZ63" si="15311">VQX63-VQZ62</f>
        <v>0</v>
      </c>
      <c r="VRA63" s="957">
        <f t="shared" ref="VRA63" si="15312">VQY63-VRA62</f>
        <v>0</v>
      </c>
      <c r="VRB63" s="957">
        <f t="shared" ref="VRB63" si="15313">VQZ63-VRB62</f>
        <v>0</v>
      </c>
      <c r="VRC63" s="957">
        <f t="shared" ref="VRC63" si="15314">VRA63-VRC62</f>
        <v>0</v>
      </c>
      <c r="VRD63" s="957">
        <f t="shared" ref="VRD63" si="15315">VRB63-VRD62</f>
        <v>0</v>
      </c>
      <c r="VRE63" s="957">
        <f t="shared" ref="VRE63" si="15316">VRC63-VRE62</f>
        <v>0</v>
      </c>
      <c r="VRF63" s="957">
        <f t="shared" ref="VRF63" si="15317">VRD63-VRF62</f>
        <v>0</v>
      </c>
      <c r="VRG63" s="957">
        <f t="shared" ref="VRG63" si="15318">VRE63-VRG62</f>
        <v>0</v>
      </c>
      <c r="VRH63" s="957">
        <f t="shared" ref="VRH63" si="15319">VRF63-VRH62</f>
        <v>0</v>
      </c>
      <c r="VRI63" s="957">
        <f t="shared" ref="VRI63" si="15320">VRG63-VRI62</f>
        <v>0</v>
      </c>
      <c r="VRJ63" s="957">
        <f t="shared" ref="VRJ63" si="15321">VRH63-VRJ62</f>
        <v>0</v>
      </c>
      <c r="VRK63" s="957">
        <f t="shared" ref="VRK63" si="15322">VRI63-VRK62</f>
        <v>0</v>
      </c>
      <c r="VRL63" s="957">
        <f t="shared" ref="VRL63" si="15323">VRJ63-VRL62</f>
        <v>0</v>
      </c>
      <c r="VRM63" s="957">
        <f t="shared" ref="VRM63" si="15324">VRK63-VRM62</f>
        <v>0</v>
      </c>
      <c r="VRN63" s="957">
        <f t="shared" ref="VRN63" si="15325">VRL63-VRN62</f>
        <v>0</v>
      </c>
      <c r="VRO63" s="957">
        <f t="shared" ref="VRO63" si="15326">VRM63-VRO62</f>
        <v>0</v>
      </c>
      <c r="VRP63" s="957">
        <f t="shared" ref="VRP63" si="15327">VRN63-VRP62</f>
        <v>0</v>
      </c>
      <c r="VRQ63" s="957">
        <f t="shared" ref="VRQ63" si="15328">VRO63-VRQ62</f>
        <v>0</v>
      </c>
      <c r="VRR63" s="957">
        <f t="shared" ref="VRR63" si="15329">VRP63-VRR62</f>
        <v>0</v>
      </c>
      <c r="VRS63" s="957">
        <f t="shared" ref="VRS63" si="15330">VRQ63-VRS62</f>
        <v>0</v>
      </c>
      <c r="VRT63" s="957">
        <f t="shared" ref="VRT63" si="15331">VRR63-VRT62</f>
        <v>0</v>
      </c>
      <c r="VRU63" s="957">
        <f t="shared" ref="VRU63" si="15332">VRS63-VRU62</f>
        <v>0</v>
      </c>
      <c r="VRV63" s="957">
        <f t="shared" ref="VRV63" si="15333">VRT63-VRV62</f>
        <v>0</v>
      </c>
      <c r="VRW63" s="957">
        <f t="shared" ref="VRW63" si="15334">VRU63-VRW62</f>
        <v>0</v>
      </c>
      <c r="VRX63" s="957">
        <f t="shared" ref="VRX63" si="15335">VRV63-VRX62</f>
        <v>0</v>
      </c>
      <c r="VRY63" s="957">
        <f t="shared" ref="VRY63" si="15336">VRW63-VRY62</f>
        <v>0</v>
      </c>
      <c r="VRZ63" s="957">
        <f t="shared" ref="VRZ63" si="15337">VRX63-VRZ62</f>
        <v>0</v>
      </c>
      <c r="VSA63" s="957">
        <f t="shared" ref="VSA63" si="15338">VRY63-VSA62</f>
        <v>0</v>
      </c>
      <c r="VSB63" s="957">
        <f t="shared" ref="VSB63" si="15339">VRZ63-VSB62</f>
        <v>0</v>
      </c>
      <c r="VSC63" s="957">
        <f t="shared" ref="VSC63" si="15340">VSA63-VSC62</f>
        <v>0</v>
      </c>
      <c r="VSD63" s="957">
        <f t="shared" ref="VSD63" si="15341">VSB63-VSD62</f>
        <v>0</v>
      </c>
      <c r="VSE63" s="957">
        <f t="shared" ref="VSE63" si="15342">VSC63-VSE62</f>
        <v>0</v>
      </c>
      <c r="VSF63" s="957">
        <f t="shared" ref="VSF63" si="15343">VSD63-VSF62</f>
        <v>0</v>
      </c>
      <c r="VSG63" s="957">
        <f t="shared" ref="VSG63" si="15344">VSE63-VSG62</f>
        <v>0</v>
      </c>
      <c r="VSH63" s="957">
        <f t="shared" ref="VSH63" si="15345">VSF63-VSH62</f>
        <v>0</v>
      </c>
      <c r="VSI63" s="957">
        <f t="shared" ref="VSI63" si="15346">VSG63-VSI62</f>
        <v>0</v>
      </c>
      <c r="VSJ63" s="957">
        <f t="shared" ref="VSJ63" si="15347">VSH63-VSJ62</f>
        <v>0</v>
      </c>
      <c r="VSK63" s="957">
        <f t="shared" ref="VSK63" si="15348">VSI63-VSK62</f>
        <v>0</v>
      </c>
      <c r="VSL63" s="957">
        <f t="shared" ref="VSL63" si="15349">VSJ63-VSL62</f>
        <v>0</v>
      </c>
      <c r="VSM63" s="957">
        <f t="shared" ref="VSM63" si="15350">VSK63-VSM62</f>
        <v>0</v>
      </c>
      <c r="VSN63" s="957">
        <f t="shared" ref="VSN63" si="15351">VSL63-VSN62</f>
        <v>0</v>
      </c>
      <c r="VSO63" s="957">
        <f t="shared" ref="VSO63" si="15352">VSM63-VSO62</f>
        <v>0</v>
      </c>
      <c r="VSP63" s="957">
        <f t="shared" ref="VSP63" si="15353">VSN63-VSP62</f>
        <v>0</v>
      </c>
      <c r="VSQ63" s="957">
        <f t="shared" ref="VSQ63" si="15354">VSO63-VSQ62</f>
        <v>0</v>
      </c>
      <c r="VSR63" s="957">
        <f t="shared" ref="VSR63" si="15355">VSP63-VSR62</f>
        <v>0</v>
      </c>
      <c r="VSS63" s="957">
        <f t="shared" ref="VSS63" si="15356">VSQ63-VSS62</f>
        <v>0</v>
      </c>
      <c r="VST63" s="957">
        <f t="shared" ref="VST63" si="15357">VSR63-VST62</f>
        <v>0</v>
      </c>
      <c r="VSU63" s="957">
        <f t="shared" ref="VSU63" si="15358">VSS63-VSU62</f>
        <v>0</v>
      </c>
      <c r="VSV63" s="957">
        <f t="shared" ref="VSV63" si="15359">VST63-VSV62</f>
        <v>0</v>
      </c>
      <c r="VSW63" s="957">
        <f t="shared" ref="VSW63" si="15360">VSU63-VSW62</f>
        <v>0</v>
      </c>
      <c r="VSX63" s="957">
        <f t="shared" ref="VSX63" si="15361">VSV63-VSX62</f>
        <v>0</v>
      </c>
      <c r="VSY63" s="957">
        <f t="shared" ref="VSY63" si="15362">VSW63-VSY62</f>
        <v>0</v>
      </c>
      <c r="VSZ63" s="957">
        <f t="shared" ref="VSZ63" si="15363">VSX63-VSZ62</f>
        <v>0</v>
      </c>
      <c r="VTA63" s="957">
        <f t="shared" ref="VTA63" si="15364">VSY63-VTA62</f>
        <v>0</v>
      </c>
      <c r="VTB63" s="957">
        <f t="shared" ref="VTB63" si="15365">VSZ63-VTB62</f>
        <v>0</v>
      </c>
      <c r="VTC63" s="957">
        <f t="shared" ref="VTC63" si="15366">VTA63-VTC62</f>
        <v>0</v>
      </c>
      <c r="VTD63" s="957">
        <f t="shared" ref="VTD63" si="15367">VTB63-VTD62</f>
        <v>0</v>
      </c>
      <c r="VTE63" s="957">
        <f t="shared" ref="VTE63" si="15368">VTC63-VTE62</f>
        <v>0</v>
      </c>
      <c r="VTF63" s="957">
        <f t="shared" ref="VTF63" si="15369">VTD63-VTF62</f>
        <v>0</v>
      </c>
      <c r="VTG63" s="957">
        <f t="shared" ref="VTG63" si="15370">VTE63-VTG62</f>
        <v>0</v>
      </c>
      <c r="VTH63" s="957">
        <f t="shared" ref="VTH63" si="15371">VTF63-VTH62</f>
        <v>0</v>
      </c>
      <c r="VTI63" s="957">
        <f t="shared" ref="VTI63" si="15372">VTG63-VTI62</f>
        <v>0</v>
      </c>
      <c r="VTJ63" s="957">
        <f t="shared" ref="VTJ63" si="15373">VTH63-VTJ62</f>
        <v>0</v>
      </c>
      <c r="VTK63" s="957">
        <f t="shared" ref="VTK63" si="15374">VTI63-VTK62</f>
        <v>0</v>
      </c>
      <c r="VTL63" s="957">
        <f t="shared" ref="VTL63" si="15375">VTJ63-VTL62</f>
        <v>0</v>
      </c>
      <c r="VTM63" s="957">
        <f t="shared" ref="VTM63" si="15376">VTK63-VTM62</f>
        <v>0</v>
      </c>
      <c r="VTN63" s="957">
        <f t="shared" ref="VTN63" si="15377">VTL63-VTN62</f>
        <v>0</v>
      </c>
      <c r="VTO63" s="957">
        <f t="shared" ref="VTO63" si="15378">VTM63-VTO62</f>
        <v>0</v>
      </c>
      <c r="VTP63" s="957">
        <f t="shared" ref="VTP63" si="15379">VTN63-VTP62</f>
        <v>0</v>
      </c>
      <c r="VTQ63" s="957">
        <f t="shared" ref="VTQ63" si="15380">VTO63-VTQ62</f>
        <v>0</v>
      </c>
      <c r="VTR63" s="957">
        <f t="shared" ref="VTR63" si="15381">VTP63-VTR62</f>
        <v>0</v>
      </c>
      <c r="VTS63" s="957">
        <f t="shared" ref="VTS63" si="15382">VTQ63-VTS62</f>
        <v>0</v>
      </c>
      <c r="VTT63" s="957">
        <f t="shared" ref="VTT63" si="15383">VTR63-VTT62</f>
        <v>0</v>
      </c>
      <c r="VTU63" s="957">
        <f t="shared" ref="VTU63" si="15384">VTS63-VTU62</f>
        <v>0</v>
      </c>
      <c r="VTV63" s="957">
        <f t="shared" ref="VTV63" si="15385">VTT63-VTV62</f>
        <v>0</v>
      </c>
      <c r="VTW63" s="957">
        <f t="shared" ref="VTW63" si="15386">VTU63-VTW62</f>
        <v>0</v>
      </c>
      <c r="VTX63" s="957">
        <f t="shared" ref="VTX63" si="15387">VTV63-VTX62</f>
        <v>0</v>
      </c>
      <c r="VTY63" s="957">
        <f t="shared" ref="VTY63" si="15388">VTW63-VTY62</f>
        <v>0</v>
      </c>
      <c r="VTZ63" s="957">
        <f t="shared" ref="VTZ63" si="15389">VTX63-VTZ62</f>
        <v>0</v>
      </c>
      <c r="VUA63" s="957">
        <f t="shared" ref="VUA63" si="15390">VTY63-VUA62</f>
        <v>0</v>
      </c>
      <c r="VUB63" s="957">
        <f t="shared" ref="VUB63" si="15391">VTZ63-VUB62</f>
        <v>0</v>
      </c>
      <c r="VUC63" s="957">
        <f t="shared" ref="VUC63" si="15392">VUA63-VUC62</f>
        <v>0</v>
      </c>
      <c r="VUD63" s="957">
        <f t="shared" ref="VUD63" si="15393">VUB63-VUD62</f>
        <v>0</v>
      </c>
      <c r="VUE63" s="957">
        <f t="shared" ref="VUE63" si="15394">VUC63-VUE62</f>
        <v>0</v>
      </c>
      <c r="VUF63" s="957">
        <f t="shared" ref="VUF63" si="15395">VUD63-VUF62</f>
        <v>0</v>
      </c>
      <c r="VUG63" s="957">
        <f t="shared" ref="VUG63" si="15396">VUE63-VUG62</f>
        <v>0</v>
      </c>
      <c r="VUH63" s="957">
        <f t="shared" ref="VUH63" si="15397">VUF63-VUH62</f>
        <v>0</v>
      </c>
      <c r="VUI63" s="957">
        <f t="shared" ref="VUI63" si="15398">VUG63-VUI62</f>
        <v>0</v>
      </c>
      <c r="VUJ63" s="957">
        <f t="shared" ref="VUJ63" si="15399">VUH63-VUJ62</f>
        <v>0</v>
      </c>
      <c r="VUK63" s="957">
        <f t="shared" ref="VUK63" si="15400">VUI63-VUK62</f>
        <v>0</v>
      </c>
      <c r="VUL63" s="957">
        <f t="shared" ref="VUL63" si="15401">VUJ63-VUL62</f>
        <v>0</v>
      </c>
      <c r="VUM63" s="957">
        <f t="shared" ref="VUM63" si="15402">VUK63-VUM62</f>
        <v>0</v>
      </c>
      <c r="VUN63" s="957">
        <f t="shared" ref="VUN63" si="15403">VUL63-VUN62</f>
        <v>0</v>
      </c>
      <c r="VUO63" s="957">
        <f t="shared" ref="VUO63" si="15404">VUM63-VUO62</f>
        <v>0</v>
      </c>
      <c r="VUP63" s="957">
        <f t="shared" ref="VUP63" si="15405">VUN63-VUP62</f>
        <v>0</v>
      </c>
      <c r="VUQ63" s="957">
        <f t="shared" ref="VUQ63" si="15406">VUO63-VUQ62</f>
        <v>0</v>
      </c>
      <c r="VUR63" s="957">
        <f t="shared" ref="VUR63" si="15407">VUP63-VUR62</f>
        <v>0</v>
      </c>
      <c r="VUS63" s="957">
        <f t="shared" ref="VUS63" si="15408">VUQ63-VUS62</f>
        <v>0</v>
      </c>
      <c r="VUT63" s="957">
        <f t="shared" ref="VUT63" si="15409">VUR63-VUT62</f>
        <v>0</v>
      </c>
      <c r="VUU63" s="957">
        <f t="shared" ref="VUU63" si="15410">VUS63-VUU62</f>
        <v>0</v>
      </c>
      <c r="VUV63" s="957">
        <f t="shared" ref="VUV63" si="15411">VUT63-VUV62</f>
        <v>0</v>
      </c>
      <c r="VUW63" s="957">
        <f t="shared" ref="VUW63" si="15412">VUU63-VUW62</f>
        <v>0</v>
      </c>
      <c r="VUX63" s="957">
        <f t="shared" ref="VUX63" si="15413">VUV63-VUX62</f>
        <v>0</v>
      </c>
      <c r="VUY63" s="957">
        <f t="shared" ref="VUY63" si="15414">VUW63-VUY62</f>
        <v>0</v>
      </c>
      <c r="VUZ63" s="957">
        <f t="shared" ref="VUZ63" si="15415">VUX63-VUZ62</f>
        <v>0</v>
      </c>
      <c r="VVA63" s="957">
        <f t="shared" ref="VVA63" si="15416">VUY63-VVA62</f>
        <v>0</v>
      </c>
      <c r="VVB63" s="957">
        <f t="shared" ref="VVB63" si="15417">VUZ63-VVB62</f>
        <v>0</v>
      </c>
      <c r="VVC63" s="957">
        <f t="shared" ref="VVC63" si="15418">VVA63-VVC62</f>
        <v>0</v>
      </c>
      <c r="VVD63" s="957">
        <f t="shared" ref="VVD63" si="15419">VVB63-VVD62</f>
        <v>0</v>
      </c>
      <c r="VVE63" s="957">
        <f t="shared" ref="VVE63" si="15420">VVC63-VVE62</f>
        <v>0</v>
      </c>
      <c r="VVF63" s="957">
        <f t="shared" ref="VVF63" si="15421">VVD63-VVF62</f>
        <v>0</v>
      </c>
      <c r="VVG63" s="957">
        <f t="shared" ref="VVG63" si="15422">VVE63-VVG62</f>
        <v>0</v>
      </c>
      <c r="VVH63" s="957">
        <f t="shared" ref="VVH63" si="15423">VVF63-VVH62</f>
        <v>0</v>
      </c>
      <c r="VVI63" s="957">
        <f t="shared" ref="VVI63" si="15424">VVG63-VVI62</f>
        <v>0</v>
      </c>
      <c r="VVJ63" s="957">
        <f t="shared" ref="VVJ63" si="15425">VVH63-VVJ62</f>
        <v>0</v>
      </c>
      <c r="VVK63" s="957">
        <f t="shared" ref="VVK63" si="15426">VVI63-VVK62</f>
        <v>0</v>
      </c>
      <c r="VVL63" s="957">
        <f t="shared" ref="VVL63" si="15427">VVJ63-VVL62</f>
        <v>0</v>
      </c>
      <c r="VVM63" s="957">
        <f t="shared" ref="VVM63" si="15428">VVK63-VVM62</f>
        <v>0</v>
      </c>
      <c r="VVN63" s="957">
        <f t="shared" ref="VVN63" si="15429">VVL63-VVN62</f>
        <v>0</v>
      </c>
      <c r="VVO63" s="957">
        <f t="shared" ref="VVO63" si="15430">VVM63-VVO62</f>
        <v>0</v>
      </c>
      <c r="VVP63" s="957">
        <f t="shared" ref="VVP63" si="15431">VVN63-VVP62</f>
        <v>0</v>
      </c>
      <c r="VVQ63" s="957">
        <f t="shared" ref="VVQ63" si="15432">VVO63-VVQ62</f>
        <v>0</v>
      </c>
      <c r="VVR63" s="957">
        <f t="shared" ref="VVR63" si="15433">VVP63-VVR62</f>
        <v>0</v>
      </c>
      <c r="VVS63" s="957">
        <f t="shared" ref="VVS63" si="15434">VVQ63-VVS62</f>
        <v>0</v>
      </c>
      <c r="VVT63" s="957">
        <f t="shared" ref="VVT63" si="15435">VVR63-VVT62</f>
        <v>0</v>
      </c>
      <c r="VVU63" s="957">
        <f t="shared" ref="VVU63" si="15436">VVS63-VVU62</f>
        <v>0</v>
      </c>
      <c r="VVV63" s="957">
        <f t="shared" ref="VVV63" si="15437">VVT63-VVV62</f>
        <v>0</v>
      </c>
      <c r="VVW63" s="957">
        <f t="shared" ref="VVW63" si="15438">VVU63-VVW62</f>
        <v>0</v>
      </c>
      <c r="VVX63" s="957">
        <f t="shared" ref="VVX63" si="15439">VVV63-VVX62</f>
        <v>0</v>
      </c>
      <c r="VVY63" s="957">
        <f t="shared" ref="VVY63" si="15440">VVW63-VVY62</f>
        <v>0</v>
      </c>
      <c r="VVZ63" s="957">
        <f t="shared" ref="VVZ63" si="15441">VVX63-VVZ62</f>
        <v>0</v>
      </c>
      <c r="VWA63" s="957">
        <f t="shared" ref="VWA63" si="15442">VVY63-VWA62</f>
        <v>0</v>
      </c>
      <c r="VWB63" s="957">
        <f t="shared" ref="VWB63" si="15443">VVZ63-VWB62</f>
        <v>0</v>
      </c>
      <c r="VWC63" s="957">
        <f t="shared" ref="VWC63" si="15444">VWA63-VWC62</f>
        <v>0</v>
      </c>
      <c r="VWD63" s="957">
        <f t="shared" ref="VWD63" si="15445">VWB63-VWD62</f>
        <v>0</v>
      </c>
      <c r="VWE63" s="957">
        <f t="shared" ref="VWE63" si="15446">VWC63-VWE62</f>
        <v>0</v>
      </c>
      <c r="VWF63" s="957">
        <f t="shared" ref="VWF63" si="15447">VWD63-VWF62</f>
        <v>0</v>
      </c>
      <c r="VWG63" s="957">
        <f t="shared" ref="VWG63" si="15448">VWE63-VWG62</f>
        <v>0</v>
      </c>
      <c r="VWH63" s="957">
        <f t="shared" ref="VWH63" si="15449">VWF63-VWH62</f>
        <v>0</v>
      </c>
      <c r="VWI63" s="957">
        <f t="shared" ref="VWI63" si="15450">VWG63-VWI62</f>
        <v>0</v>
      </c>
      <c r="VWJ63" s="957">
        <f t="shared" ref="VWJ63" si="15451">VWH63-VWJ62</f>
        <v>0</v>
      </c>
      <c r="VWK63" s="957">
        <f t="shared" ref="VWK63" si="15452">VWI63-VWK62</f>
        <v>0</v>
      </c>
      <c r="VWL63" s="957">
        <f t="shared" ref="VWL63" si="15453">VWJ63-VWL62</f>
        <v>0</v>
      </c>
      <c r="VWM63" s="957">
        <f t="shared" ref="VWM63" si="15454">VWK63-VWM62</f>
        <v>0</v>
      </c>
      <c r="VWN63" s="957">
        <f t="shared" ref="VWN63" si="15455">VWL63-VWN62</f>
        <v>0</v>
      </c>
      <c r="VWO63" s="957">
        <f t="shared" ref="VWO63" si="15456">VWM63-VWO62</f>
        <v>0</v>
      </c>
      <c r="VWP63" s="957">
        <f t="shared" ref="VWP63" si="15457">VWN63-VWP62</f>
        <v>0</v>
      </c>
      <c r="VWQ63" s="957">
        <f t="shared" ref="VWQ63" si="15458">VWO63-VWQ62</f>
        <v>0</v>
      </c>
      <c r="VWR63" s="957">
        <f t="shared" ref="VWR63" si="15459">VWP63-VWR62</f>
        <v>0</v>
      </c>
      <c r="VWS63" s="957">
        <f t="shared" ref="VWS63" si="15460">VWQ63-VWS62</f>
        <v>0</v>
      </c>
      <c r="VWT63" s="957">
        <f t="shared" ref="VWT63" si="15461">VWR63-VWT62</f>
        <v>0</v>
      </c>
      <c r="VWU63" s="957">
        <f t="shared" ref="VWU63" si="15462">VWS63-VWU62</f>
        <v>0</v>
      </c>
      <c r="VWV63" s="957">
        <f t="shared" ref="VWV63" si="15463">VWT63-VWV62</f>
        <v>0</v>
      </c>
      <c r="VWW63" s="957">
        <f t="shared" ref="VWW63" si="15464">VWU63-VWW62</f>
        <v>0</v>
      </c>
      <c r="VWX63" s="957">
        <f t="shared" ref="VWX63" si="15465">VWV63-VWX62</f>
        <v>0</v>
      </c>
      <c r="VWY63" s="957">
        <f t="shared" ref="VWY63" si="15466">VWW63-VWY62</f>
        <v>0</v>
      </c>
      <c r="VWZ63" s="957">
        <f t="shared" ref="VWZ63" si="15467">VWX63-VWZ62</f>
        <v>0</v>
      </c>
      <c r="VXA63" s="957">
        <f t="shared" ref="VXA63" si="15468">VWY63-VXA62</f>
        <v>0</v>
      </c>
      <c r="VXB63" s="957">
        <f t="shared" ref="VXB63" si="15469">VWZ63-VXB62</f>
        <v>0</v>
      </c>
      <c r="VXC63" s="957">
        <f t="shared" ref="VXC63" si="15470">VXA63-VXC62</f>
        <v>0</v>
      </c>
      <c r="VXD63" s="957">
        <f t="shared" ref="VXD63" si="15471">VXB63-VXD62</f>
        <v>0</v>
      </c>
      <c r="VXE63" s="957">
        <f t="shared" ref="VXE63" si="15472">VXC63-VXE62</f>
        <v>0</v>
      </c>
      <c r="VXF63" s="957">
        <f t="shared" ref="VXF63" si="15473">VXD63-VXF62</f>
        <v>0</v>
      </c>
      <c r="VXG63" s="957">
        <f t="shared" ref="VXG63" si="15474">VXE63-VXG62</f>
        <v>0</v>
      </c>
      <c r="VXH63" s="957">
        <f t="shared" ref="VXH63" si="15475">VXF63-VXH62</f>
        <v>0</v>
      </c>
      <c r="VXI63" s="957">
        <f t="shared" ref="VXI63" si="15476">VXG63-VXI62</f>
        <v>0</v>
      </c>
      <c r="VXJ63" s="957">
        <f t="shared" ref="VXJ63" si="15477">VXH63-VXJ62</f>
        <v>0</v>
      </c>
      <c r="VXK63" s="957">
        <f t="shared" ref="VXK63" si="15478">VXI63-VXK62</f>
        <v>0</v>
      </c>
      <c r="VXL63" s="957">
        <f t="shared" ref="VXL63" si="15479">VXJ63-VXL62</f>
        <v>0</v>
      </c>
      <c r="VXM63" s="957">
        <f t="shared" ref="VXM63" si="15480">VXK63-VXM62</f>
        <v>0</v>
      </c>
      <c r="VXN63" s="957">
        <f t="shared" ref="VXN63" si="15481">VXL63-VXN62</f>
        <v>0</v>
      </c>
      <c r="VXO63" s="957">
        <f t="shared" ref="VXO63" si="15482">VXM63-VXO62</f>
        <v>0</v>
      </c>
      <c r="VXP63" s="957">
        <f t="shared" ref="VXP63" si="15483">VXN63-VXP62</f>
        <v>0</v>
      </c>
      <c r="VXQ63" s="957">
        <f t="shared" ref="VXQ63" si="15484">VXO63-VXQ62</f>
        <v>0</v>
      </c>
      <c r="VXR63" s="957">
        <f t="shared" ref="VXR63" si="15485">VXP63-VXR62</f>
        <v>0</v>
      </c>
      <c r="VXS63" s="957">
        <f t="shared" ref="VXS63" si="15486">VXQ63-VXS62</f>
        <v>0</v>
      </c>
      <c r="VXT63" s="957">
        <f t="shared" ref="VXT63" si="15487">VXR63-VXT62</f>
        <v>0</v>
      </c>
      <c r="VXU63" s="957">
        <f t="shared" ref="VXU63" si="15488">VXS63-VXU62</f>
        <v>0</v>
      </c>
      <c r="VXV63" s="957">
        <f t="shared" ref="VXV63" si="15489">VXT63-VXV62</f>
        <v>0</v>
      </c>
      <c r="VXW63" s="957">
        <f t="shared" ref="VXW63" si="15490">VXU63-VXW62</f>
        <v>0</v>
      </c>
      <c r="VXX63" s="957">
        <f t="shared" ref="VXX63" si="15491">VXV63-VXX62</f>
        <v>0</v>
      </c>
      <c r="VXY63" s="957">
        <f t="shared" ref="VXY63" si="15492">VXW63-VXY62</f>
        <v>0</v>
      </c>
      <c r="VXZ63" s="957">
        <f t="shared" ref="VXZ63" si="15493">VXX63-VXZ62</f>
        <v>0</v>
      </c>
      <c r="VYA63" s="957">
        <f t="shared" ref="VYA63" si="15494">VXY63-VYA62</f>
        <v>0</v>
      </c>
      <c r="VYB63" s="957">
        <f t="shared" ref="VYB63" si="15495">VXZ63-VYB62</f>
        <v>0</v>
      </c>
      <c r="VYC63" s="957">
        <f t="shared" ref="VYC63" si="15496">VYA63-VYC62</f>
        <v>0</v>
      </c>
      <c r="VYD63" s="957">
        <f t="shared" ref="VYD63" si="15497">VYB63-VYD62</f>
        <v>0</v>
      </c>
      <c r="VYE63" s="957">
        <f t="shared" ref="VYE63" si="15498">VYC63-VYE62</f>
        <v>0</v>
      </c>
      <c r="VYF63" s="957">
        <f t="shared" ref="VYF63" si="15499">VYD63-VYF62</f>
        <v>0</v>
      </c>
      <c r="VYG63" s="957">
        <f t="shared" ref="VYG63" si="15500">VYE63-VYG62</f>
        <v>0</v>
      </c>
      <c r="VYH63" s="957">
        <f t="shared" ref="VYH63" si="15501">VYF63-VYH62</f>
        <v>0</v>
      </c>
      <c r="VYI63" s="957">
        <f t="shared" ref="VYI63" si="15502">VYG63-VYI62</f>
        <v>0</v>
      </c>
      <c r="VYJ63" s="957">
        <f t="shared" ref="VYJ63" si="15503">VYH63-VYJ62</f>
        <v>0</v>
      </c>
      <c r="VYK63" s="957">
        <f t="shared" ref="VYK63" si="15504">VYI63-VYK62</f>
        <v>0</v>
      </c>
      <c r="VYL63" s="957">
        <f t="shared" ref="VYL63" si="15505">VYJ63-VYL62</f>
        <v>0</v>
      </c>
      <c r="VYM63" s="957">
        <f t="shared" ref="VYM63" si="15506">VYK63-VYM62</f>
        <v>0</v>
      </c>
      <c r="VYN63" s="957">
        <f t="shared" ref="VYN63" si="15507">VYL63-VYN62</f>
        <v>0</v>
      </c>
      <c r="VYO63" s="957">
        <f t="shared" ref="VYO63" si="15508">VYM63-VYO62</f>
        <v>0</v>
      </c>
      <c r="VYP63" s="957">
        <f t="shared" ref="VYP63" si="15509">VYN63-VYP62</f>
        <v>0</v>
      </c>
      <c r="VYQ63" s="957">
        <f t="shared" ref="VYQ63" si="15510">VYO63-VYQ62</f>
        <v>0</v>
      </c>
      <c r="VYR63" s="957">
        <f t="shared" ref="VYR63" si="15511">VYP63-VYR62</f>
        <v>0</v>
      </c>
      <c r="VYS63" s="957">
        <f t="shared" ref="VYS63" si="15512">VYQ63-VYS62</f>
        <v>0</v>
      </c>
      <c r="VYT63" s="957">
        <f t="shared" ref="VYT63" si="15513">VYR63-VYT62</f>
        <v>0</v>
      </c>
      <c r="VYU63" s="957">
        <f t="shared" ref="VYU63" si="15514">VYS63-VYU62</f>
        <v>0</v>
      </c>
      <c r="VYV63" s="957">
        <f t="shared" ref="VYV63" si="15515">VYT63-VYV62</f>
        <v>0</v>
      </c>
      <c r="VYW63" s="957">
        <f t="shared" ref="VYW63" si="15516">VYU63-VYW62</f>
        <v>0</v>
      </c>
      <c r="VYX63" s="957">
        <f t="shared" ref="VYX63" si="15517">VYV63-VYX62</f>
        <v>0</v>
      </c>
      <c r="VYY63" s="957">
        <f t="shared" ref="VYY63" si="15518">VYW63-VYY62</f>
        <v>0</v>
      </c>
      <c r="VYZ63" s="957">
        <f t="shared" ref="VYZ63" si="15519">VYX63-VYZ62</f>
        <v>0</v>
      </c>
      <c r="VZA63" s="957">
        <f t="shared" ref="VZA63" si="15520">VYY63-VZA62</f>
        <v>0</v>
      </c>
      <c r="VZB63" s="957">
        <f t="shared" ref="VZB63" si="15521">VYZ63-VZB62</f>
        <v>0</v>
      </c>
      <c r="VZC63" s="957">
        <f t="shared" ref="VZC63" si="15522">VZA63-VZC62</f>
        <v>0</v>
      </c>
      <c r="VZD63" s="957">
        <f t="shared" ref="VZD63" si="15523">VZB63-VZD62</f>
        <v>0</v>
      </c>
      <c r="VZE63" s="957">
        <f t="shared" ref="VZE63" si="15524">VZC63-VZE62</f>
        <v>0</v>
      </c>
      <c r="VZF63" s="957">
        <f t="shared" ref="VZF63" si="15525">VZD63-VZF62</f>
        <v>0</v>
      </c>
      <c r="VZG63" s="957">
        <f t="shared" ref="VZG63" si="15526">VZE63-VZG62</f>
        <v>0</v>
      </c>
      <c r="VZH63" s="957">
        <f t="shared" ref="VZH63" si="15527">VZF63-VZH62</f>
        <v>0</v>
      </c>
      <c r="VZI63" s="957">
        <f t="shared" ref="VZI63" si="15528">VZG63-VZI62</f>
        <v>0</v>
      </c>
      <c r="VZJ63" s="957">
        <f t="shared" ref="VZJ63" si="15529">VZH63-VZJ62</f>
        <v>0</v>
      </c>
      <c r="VZK63" s="957">
        <f t="shared" ref="VZK63" si="15530">VZI63-VZK62</f>
        <v>0</v>
      </c>
      <c r="VZL63" s="957">
        <f t="shared" ref="VZL63" si="15531">VZJ63-VZL62</f>
        <v>0</v>
      </c>
      <c r="VZM63" s="957">
        <f t="shared" ref="VZM63" si="15532">VZK63-VZM62</f>
        <v>0</v>
      </c>
      <c r="VZN63" s="957">
        <f t="shared" ref="VZN63" si="15533">VZL63-VZN62</f>
        <v>0</v>
      </c>
      <c r="VZO63" s="957">
        <f t="shared" ref="VZO63" si="15534">VZM63-VZO62</f>
        <v>0</v>
      </c>
      <c r="VZP63" s="957">
        <f t="shared" ref="VZP63" si="15535">VZN63-VZP62</f>
        <v>0</v>
      </c>
      <c r="VZQ63" s="957">
        <f t="shared" ref="VZQ63" si="15536">VZO63-VZQ62</f>
        <v>0</v>
      </c>
      <c r="VZR63" s="957">
        <f t="shared" ref="VZR63" si="15537">VZP63-VZR62</f>
        <v>0</v>
      </c>
      <c r="VZS63" s="957">
        <f t="shared" ref="VZS63" si="15538">VZQ63-VZS62</f>
        <v>0</v>
      </c>
      <c r="VZT63" s="957">
        <f t="shared" ref="VZT63" si="15539">VZR63-VZT62</f>
        <v>0</v>
      </c>
      <c r="VZU63" s="957">
        <f t="shared" ref="VZU63" si="15540">VZS63-VZU62</f>
        <v>0</v>
      </c>
      <c r="VZV63" s="957">
        <f t="shared" ref="VZV63" si="15541">VZT63-VZV62</f>
        <v>0</v>
      </c>
      <c r="VZW63" s="957">
        <f t="shared" ref="VZW63" si="15542">VZU63-VZW62</f>
        <v>0</v>
      </c>
      <c r="VZX63" s="957">
        <f t="shared" ref="VZX63" si="15543">VZV63-VZX62</f>
        <v>0</v>
      </c>
      <c r="VZY63" s="957">
        <f t="shared" ref="VZY63" si="15544">VZW63-VZY62</f>
        <v>0</v>
      </c>
      <c r="VZZ63" s="957">
        <f t="shared" ref="VZZ63" si="15545">VZX63-VZZ62</f>
        <v>0</v>
      </c>
      <c r="WAA63" s="957">
        <f t="shared" ref="WAA63" si="15546">VZY63-WAA62</f>
        <v>0</v>
      </c>
      <c r="WAB63" s="957">
        <f t="shared" ref="WAB63" si="15547">VZZ63-WAB62</f>
        <v>0</v>
      </c>
      <c r="WAC63" s="957">
        <f t="shared" ref="WAC63" si="15548">WAA63-WAC62</f>
        <v>0</v>
      </c>
      <c r="WAD63" s="957">
        <f t="shared" ref="WAD63" si="15549">WAB63-WAD62</f>
        <v>0</v>
      </c>
      <c r="WAE63" s="957">
        <f t="shared" ref="WAE63" si="15550">WAC63-WAE62</f>
        <v>0</v>
      </c>
      <c r="WAF63" s="957">
        <f t="shared" ref="WAF63" si="15551">WAD63-WAF62</f>
        <v>0</v>
      </c>
      <c r="WAG63" s="957">
        <f t="shared" ref="WAG63" si="15552">WAE63-WAG62</f>
        <v>0</v>
      </c>
      <c r="WAH63" s="957">
        <f t="shared" ref="WAH63" si="15553">WAF63-WAH62</f>
        <v>0</v>
      </c>
      <c r="WAI63" s="957">
        <f t="shared" ref="WAI63" si="15554">WAG63-WAI62</f>
        <v>0</v>
      </c>
      <c r="WAJ63" s="957">
        <f t="shared" ref="WAJ63" si="15555">WAH63-WAJ62</f>
        <v>0</v>
      </c>
      <c r="WAK63" s="957">
        <f t="shared" ref="WAK63" si="15556">WAI63-WAK62</f>
        <v>0</v>
      </c>
      <c r="WAL63" s="957">
        <f t="shared" ref="WAL63" si="15557">WAJ63-WAL62</f>
        <v>0</v>
      </c>
      <c r="WAM63" s="957">
        <f t="shared" ref="WAM63" si="15558">WAK63-WAM62</f>
        <v>0</v>
      </c>
      <c r="WAN63" s="957">
        <f t="shared" ref="WAN63" si="15559">WAL63-WAN62</f>
        <v>0</v>
      </c>
      <c r="WAO63" s="957">
        <f t="shared" ref="WAO63" si="15560">WAM63-WAO62</f>
        <v>0</v>
      </c>
      <c r="WAP63" s="957">
        <f t="shared" ref="WAP63" si="15561">WAN63-WAP62</f>
        <v>0</v>
      </c>
      <c r="WAQ63" s="957">
        <f t="shared" ref="WAQ63" si="15562">WAO63-WAQ62</f>
        <v>0</v>
      </c>
      <c r="WAR63" s="957">
        <f t="shared" ref="WAR63" si="15563">WAP63-WAR62</f>
        <v>0</v>
      </c>
      <c r="WAS63" s="957">
        <f t="shared" ref="WAS63" si="15564">WAQ63-WAS62</f>
        <v>0</v>
      </c>
      <c r="WAT63" s="957">
        <f t="shared" ref="WAT63" si="15565">WAR63-WAT62</f>
        <v>0</v>
      </c>
      <c r="WAU63" s="957">
        <f t="shared" ref="WAU63" si="15566">WAS63-WAU62</f>
        <v>0</v>
      </c>
      <c r="WAV63" s="957">
        <f t="shared" ref="WAV63" si="15567">WAT63-WAV62</f>
        <v>0</v>
      </c>
      <c r="WAW63" s="957">
        <f t="shared" ref="WAW63" si="15568">WAU63-WAW62</f>
        <v>0</v>
      </c>
      <c r="WAX63" s="957">
        <f t="shared" ref="WAX63" si="15569">WAV63-WAX62</f>
        <v>0</v>
      </c>
      <c r="WAY63" s="957">
        <f t="shared" ref="WAY63" si="15570">WAW63-WAY62</f>
        <v>0</v>
      </c>
      <c r="WAZ63" s="957">
        <f t="shared" ref="WAZ63" si="15571">WAX63-WAZ62</f>
        <v>0</v>
      </c>
      <c r="WBA63" s="957">
        <f t="shared" ref="WBA63" si="15572">WAY63-WBA62</f>
        <v>0</v>
      </c>
      <c r="WBB63" s="957">
        <f t="shared" ref="WBB63" si="15573">WAZ63-WBB62</f>
        <v>0</v>
      </c>
      <c r="WBC63" s="957">
        <f t="shared" ref="WBC63" si="15574">WBA63-WBC62</f>
        <v>0</v>
      </c>
      <c r="WBD63" s="957">
        <f t="shared" ref="WBD63" si="15575">WBB63-WBD62</f>
        <v>0</v>
      </c>
      <c r="WBE63" s="957">
        <f t="shared" ref="WBE63" si="15576">WBC63-WBE62</f>
        <v>0</v>
      </c>
      <c r="WBF63" s="957">
        <f t="shared" ref="WBF63" si="15577">WBD63-WBF62</f>
        <v>0</v>
      </c>
      <c r="WBG63" s="957">
        <f t="shared" ref="WBG63" si="15578">WBE63-WBG62</f>
        <v>0</v>
      </c>
      <c r="WBH63" s="957">
        <f t="shared" ref="WBH63" si="15579">WBF63-WBH62</f>
        <v>0</v>
      </c>
      <c r="WBI63" s="957">
        <f t="shared" ref="WBI63" si="15580">WBG63-WBI62</f>
        <v>0</v>
      </c>
      <c r="WBJ63" s="957">
        <f t="shared" ref="WBJ63" si="15581">WBH63-WBJ62</f>
        <v>0</v>
      </c>
      <c r="WBK63" s="957">
        <f t="shared" ref="WBK63" si="15582">WBI63-WBK62</f>
        <v>0</v>
      </c>
      <c r="WBL63" s="957">
        <f t="shared" ref="WBL63" si="15583">WBJ63-WBL62</f>
        <v>0</v>
      </c>
      <c r="WBM63" s="957">
        <f t="shared" ref="WBM63" si="15584">WBK63-WBM62</f>
        <v>0</v>
      </c>
      <c r="WBN63" s="957">
        <f t="shared" ref="WBN63" si="15585">WBL63-WBN62</f>
        <v>0</v>
      </c>
      <c r="WBO63" s="957">
        <f t="shared" ref="WBO63" si="15586">WBM63-WBO62</f>
        <v>0</v>
      </c>
      <c r="WBP63" s="957">
        <f t="shared" ref="WBP63" si="15587">WBN63-WBP62</f>
        <v>0</v>
      </c>
      <c r="WBQ63" s="957">
        <f t="shared" ref="WBQ63" si="15588">WBO63-WBQ62</f>
        <v>0</v>
      </c>
      <c r="WBR63" s="957">
        <f t="shared" ref="WBR63" si="15589">WBP63-WBR62</f>
        <v>0</v>
      </c>
      <c r="WBS63" s="957">
        <f t="shared" ref="WBS63" si="15590">WBQ63-WBS62</f>
        <v>0</v>
      </c>
      <c r="WBT63" s="957">
        <f t="shared" ref="WBT63" si="15591">WBR63-WBT62</f>
        <v>0</v>
      </c>
      <c r="WBU63" s="957">
        <f t="shared" ref="WBU63" si="15592">WBS63-WBU62</f>
        <v>0</v>
      </c>
      <c r="WBV63" s="957">
        <f t="shared" ref="WBV63" si="15593">WBT63-WBV62</f>
        <v>0</v>
      </c>
      <c r="WBW63" s="957">
        <f t="shared" ref="WBW63" si="15594">WBU63-WBW62</f>
        <v>0</v>
      </c>
      <c r="WBX63" s="957">
        <f t="shared" ref="WBX63" si="15595">WBV63-WBX62</f>
        <v>0</v>
      </c>
      <c r="WBY63" s="957">
        <f t="shared" ref="WBY63" si="15596">WBW63-WBY62</f>
        <v>0</v>
      </c>
      <c r="WBZ63" s="957">
        <f t="shared" ref="WBZ63" si="15597">WBX63-WBZ62</f>
        <v>0</v>
      </c>
      <c r="WCA63" s="957">
        <f t="shared" ref="WCA63" si="15598">WBY63-WCA62</f>
        <v>0</v>
      </c>
      <c r="WCB63" s="957">
        <f t="shared" ref="WCB63" si="15599">WBZ63-WCB62</f>
        <v>0</v>
      </c>
      <c r="WCC63" s="957">
        <f t="shared" ref="WCC63" si="15600">WCA63-WCC62</f>
        <v>0</v>
      </c>
      <c r="WCD63" s="957">
        <f t="shared" ref="WCD63" si="15601">WCB63-WCD62</f>
        <v>0</v>
      </c>
      <c r="WCE63" s="957">
        <f t="shared" ref="WCE63" si="15602">WCC63-WCE62</f>
        <v>0</v>
      </c>
      <c r="WCF63" s="957">
        <f t="shared" ref="WCF63" si="15603">WCD63-WCF62</f>
        <v>0</v>
      </c>
      <c r="WCG63" s="957">
        <f t="shared" ref="WCG63" si="15604">WCE63-WCG62</f>
        <v>0</v>
      </c>
      <c r="WCH63" s="957">
        <f t="shared" ref="WCH63" si="15605">WCF63-WCH62</f>
        <v>0</v>
      </c>
      <c r="WCI63" s="957">
        <f t="shared" ref="WCI63" si="15606">WCG63-WCI62</f>
        <v>0</v>
      </c>
      <c r="WCJ63" s="957">
        <f t="shared" ref="WCJ63" si="15607">WCH63-WCJ62</f>
        <v>0</v>
      </c>
      <c r="WCK63" s="957">
        <f t="shared" ref="WCK63" si="15608">WCI63-WCK62</f>
        <v>0</v>
      </c>
      <c r="WCL63" s="957">
        <f t="shared" ref="WCL63" si="15609">WCJ63-WCL62</f>
        <v>0</v>
      </c>
      <c r="WCM63" s="957">
        <f t="shared" ref="WCM63" si="15610">WCK63-WCM62</f>
        <v>0</v>
      </c>
      <c r="WCN63" s="957">
        <f t="shared" ref="WCN63" si="15611">WCL63-WCN62</f>
        <v>0</v>
      </c>
      <c r="WCO63" s="957">
        <f t="shared" ref="WCO63" si="15612">WCM63-WCO62</f>
        <v>0</v>
      </c>
      <c r="WCP63" s="957">
        <f t="shared" ref="WCP63" si="15613">WCN63-WCP62</f>
        <v>0</v>
      </c>
      <c r="WCQ63" s="957">
        <f t="shared" ref="WCQ63" si="15614">WCO63-WCQ62</f>
        <v>0</v>
      </c>
      <c r="WCR63" s="957">
        <f t="shared" ref="WCR63" si="15615">WCP63-WCR62</f>
        <v>0</v>
      </c>
      <c r="WCS63" s="957">
        <f t="shared" ref="WCS63" si="15616">WCQ63-WCS62</f>
        <v>0</v>
      </c>
      <c r="WCT63" s="957">
        <f t="shared" ref="WCT63" si="15617">WCR63-WCT62</f>
        <v>0</v>
      </c>
      <c r="WCU63" s="957">
        <f t="shared" ref="WCU63" si="15618">WCS63-WCU62</f>
        <v>0</v>
      </c>
      <c r="WCV63" s="957">
        <f t="shared" ref="WCV63" si="15619">WCT63-WCV62</f>
        <v>0</v>
      </c>
      <c r="WCW63" s="957">
        <f t="shared" ref="WCW63" si="15620">WCU63-WCW62</f>
        <v>0</v>
      </c>
      <c r="WCX63" s="957">
        <f t="shared" ref="WCX63" si="15621">WCV63-WCX62</f>
        <v>0</v>
      </c>
      <c r="WCY63" s="957">
        <f t="shared" ref="WCY63" si="15622">WCW63-WCY62</f>
        <v>0</v>
      </c>
      <c r="WCZ63" s="957">
        <f t="shared" ref="WCZ63" si="15623">WCX63-WCZ62</f>
        <v>0</v>
      </c>
      <c r="WDA63" s="957">
        <f t="shared" ref="WDA63" si="15624">WCY63-WDA62</f>
        <v>0</v>
      </c>
      <c r="WDB63" s="957">
        <f t="shared" ref="WDB63" si="15625">WCZ63-WDB62</f>
        <v>0</v>
      </c>
      <c r="WDC63" s="957">
        <f t="shared" ref="WDC63" si="15626">WDA63-WDC62</f>
        <v>0</v>
      </c>
      <c r="WDD63" s="957">
        <f t="shared" ref="WDD63" si="15627">WDB63-WDD62</f>
        <v>0</v>
      </c>
      <c r="WDE63" s="957">
        <f t="shared" ref="WDE63" si="15628">WDC63-WDE62</f>
        <v>0</v>
      </c>
      <c r="WDF63" s="957">
        <f t="shared" ref="WDF63" si="15629">WDD63-WDF62</f>
        <v>0</v>
      </c>
      <c r="WDG63" s="957">
        <f t="shared" ref="WDG63" si="15630">WDE63-WDG62</f>
        <v>0</v>
      </c>
      <c r="WDH63" s="957">
        <f t="shared" ref="WDH63" si="15631">WDF63-WDH62</f>
        <v>0</v>
      </c>
      <c r="WDI63" s="957">
        <f t="shared" ref="WDI63" si="15632">WDG63-WDI62</f>
        <v>0</v>
      </c>
      <c r="WDJ63" s="957">
        <f t="shared" ref="WDJ63" si="15633">WDH63-WDJ62</f>
        <v>0</v>
      </c>
      <c r="WDK63" s="957">
        <f t="shared" ref="WDK63" si="15634">WDI63-WDK62</f>
        <v>0</v>
      </c>
      <c r="WDL63" s="957">
        <f t="shared" ref="WDL63" si="15635">WDJ63-WDL62</f>
        <v>0</v>
      </c>
      <c r="WDM63" s="957">
        <f t="shared" ref="WDM63" si="15636">WDK63-WDM62</f>
        <v>0</v>
      </c>
      <c r="WDN63" s="957">
        <f t="shared" ref="WDN63" si="15637">WDL63-WDN62</f>
        <v>0</v>
      </c>
      <c r="WDO63" s="957">
        <f t="shared" ref="WDO63" si="15638">WDM63-WDO62</f>
        <v>0</v>
      </c>
      <c r="WDP63" s="957">
        <f t="shared" ref="WDP63" si="15639">WDN63-WDP62</f>
        <v>0</v>
      </c>
      <c r="WDQ63" s="957">
        <f t="shared" ref="WDQ63" si="15640">WDO63-WDQ62</f>
        <v>0</v>
      </c>
      <c r="WDR63" s="957">
        <f t="shared" ref="WDR63" si="15641">WDP63-WDR62</f>
        <v>0</v>
      </c>
      <c r="WDS63" s="957">
        <f t="shared" ref="WDS63" si="15642">WDQ63-WDS62</f>
        <v>0</v>
      </c>
      <c r="WDT63" s="957">
        <f t="shared" ref="WDT63" si="15643">WDR63-WDT62</f>
        <v>0</v>
      </c>
      <c r="WDU63" s="957">
        <f t="shared" ref="WDU63" si="15644">WDS63-WDU62</f>
        <v>0</v>
      </c>
      <c r="WDV63" s="957">
        <f t="shared" ref="WDV63" si="15645">WDT63-WDV62</f>
        <v>0</v>
      </c>
      <c r="WDW63" s="957">
        <f t="shared" ref="WDW63" si="15646">WDU63-WDW62</f>
        <v>0</v>
      </c>
      <c r="WDX63" s="957">
        <f t="shared" ref="WDX63" si="15647">WDV63-WDX62</f>
        <v>0</v>
      </c>
      <c r="WDY63" s="957">
        <f t="shared" ref="WDY63" si="15648">WDW63-WDY62</f>
        <v>0</v>
      </c>
      <c r="WDZ63" s="957">
        <f t="shared" ref="WDZ63" si="15649">WDX63-WDZ62</f>
        <v>0</v>
      </c>
      <c r="WEA63" s="957">
        <f t="shared" ref="WEA63" si="15650">WDY63-WEA62</f>
        <v>0</v>
      </c>
      <c r="WEB63" s="957">
        <f t="shared" ref="WEB63" si="15651">WDZ63-WEB62</f>
        <v>0</v>
      </c>
      <c r="WEC63" s="957">
        <f t="shared" ref="WEC63" si="15652">WEA63-WEC62</f>
        <v>0</v>
      </c>
      <c r="WED63" s="957">
        <f t="shared" ref="WED63" si="15653">WEB63-WED62</f>
        <v>0</v>
      </c>
      <c r="WEE63" s="957">
        <f t="shared" ref="WEE63" si="15654">WEC63-WEE62</f>
        <v>0</v>
      </c>
      <c r="WEF63" s="957">
        <f t="shared" ref="WEF63" si="15655">WED63-WEF62</f>
        <v>0</v>
      </c>
      <c r="WEG63" s="957">
        <f t="shared" ref="WEG63" si="15656">WEE63-WEG62</f>
        <v>0</v>
      </c>
      <c r="WEH63" s="957">
        <f t="shared" ref="WEH63" si="15657">WEF63-WEH62</f>
        <v>0</v>
      </c>
      <c r="WEI63" s="957">
        <f t="shared" ref="WEI63" si="15658">WEG63-WEI62</f>
        <v>0</v>
      </c>
      <c r="WEJ63" s="957">
        <f t="shared" ref="WEJ63" si="15659">WEH63-WEJ62</f>
        <v>0</v>
      </c>
      <c r="WEK63" s="957">
        <f t="shared" ref="WEK63" si="15660">WEI63-WEK62</f>
        <v>0</v>
      </c>
      <c r="WEL63" s="957">
        <f t="shared" ref="WEL63" si="15661">WEJ63-WEL62</f>
        <v>0</v>
      </c>
      <c r="WEM63" s="957">
        <f t="shared" ref="WEM63" si="15662">WEK63-WEM62</f>
        <v>0</v>
      </c>
      <c r="WEN63" s="957">
        <f t="shared" ref="WEN63" si="15663">WEL63-WEN62</f>
        <v>0</v>
      </c>
      <c r="WEO63" s="957">
        <f t="shared" ref="WEO63" si="15664">WEM63-WEO62</f>
        <v>0</v>
      </c>
      <c r="WEP63" s="957">
        <f t="shared" ref="WEP63" si="15665">WEN63-WEP62</f>
        <v>0</v>
      </c>
      <c r="WEQ63" s="957">
        <f t="shared" ref="WEQ63" si="15666">WEO63-WEQ62</f>
        <v>0</v>
      </c>
      <c r="WER63" s="957">
        <f t="shared" ref="WER63" si="15667">WEP63-WER62</f>
        <v>0</v>
      </c>
      <c r="WES63" s="957">
        <f t="shared" ref="WES63" si="15668">WEQ63-WES62</f>
        <v>0</v>
      </c>
      <c r="WET63" s="957">
        <f t="shared" ref="WET63" si="15669">WER63-WET62</f>
        <v>0</v>
      </c>
      <c r="WEU63" s="957">
        <f t="shared" ref="WEU63" si="15670">WES63-WEU62</f>
        <v>0</v>
      </c>
      <c r="WEV63" s="957">
        <f t="shared" ref="WEV63" si="15671">WET63-WEV62</f>
        <v>0</v>
      </c>
      <c r="WEW63" s="957">
        <f t="shared" ref="WEW63" si="15672">WEU63-WEW62</f>
        <v>0</v>
      </c>
      <c r="WEX63" s="957">
        <f t="shared" ref="WEX63" si="15673">WEV63-WEX62</f>
        <v>0</v>
      </c>
      <c r="WEY63" s="957">
        <f t="shared" ref="WEY63" si="15674">WEW63-WEY62</f>
        <v>0</v>
      </c>
      <c r="WEZ63" s="957">
        <f t="shared" ref="WEZ63" si="15675">WEX63-WEZ62</f>
        <v>0</v>
      </c>
      <c r="WFA63" s="957">
        <f t="shared" ref="WFA63" si="15676">WEY63-WFA62</f>
        <v>0</v>
      </c>
      <c r="WFB63" s="957">
        <f t="shared" ref="WFB63" si="15677">WEZ63-WFB62</f>
        <v>0</v>
      </c>
      <c r="WFC63" s="957">
        <f t="shared" ref="WFC63" si="15678">WFA63-WFC62</f>
        <v>0</v>
      </c>
      <c r="WFD63" s="957">
        <f t="shared" ref="WFD63" si="15679">WFB63-WFD62</f>
        <v>0</v>
      </c>
      <c r="WFE63" s="957">
        <f t="shared" ref="WFE63" si="15680">WFC63-WFE62</f>
        <v>0</v>
      </c>
      <c r="WFF63" s="957">
        <f t="shared" ref="WFF63" si="15681">WFD63-WFF62</f>
        <v>0</v>
      </c>
      <c r="WFG63" s="957">
        <f t="shared" ref="WFG63" si="15682">WFE63-WFG62</f>
        <v>0</v>
      </c>
      <c r="WFH63" s="957">
        <f t="shared" ref="WFH63" si="15683">WFF63-WFH62</f>
        <v>0</v>
      </c>
      <c r="WFI63" s="957">
        <f t="shared" ref="WFI63" si="15684">WFG63-WFI62</f>
        <v>0</v>
      </c>
      <c r="WFJ63" s="957">
        <f t="shared" ref="WFJ63" si="15685">WFH63-WFJ62</f>
        <v>0</v>
      </c>
      <c r="WFK63" s="957">
        <f t="shared" ref="WFK63" si="15686">WFI63-WFK62</f>
        <v>0</v>
      </c>
      <c r="WFL63" s="957">
        <f t="shared" ref="WFL63" si="15687">WFJ63-WFL62</f>
        <v>0</v>
      </c>
      <c r="WFM63" s="957">
        <f t="shared" ref="WFM63" si="15688">WFK63-WFM62</f>
        <v>0</v>
      </c>
      <c r="WFN63" s="957">
        <f t="shared" ref="WFN63" si="15689">WFL63-WFN62</f>
        <v>0</v>
      </c>
      <c r="WFO63" s="957">
        <f t="shared" ref="WFO63" si="15690">WFM63-WFO62</f>
        <v>0</v>
      </c>
      <c r="WFP63" s="957">
        <f t="shared" ref="WFP63" si="15691">WFN63-WFP62</f>
        <v>0</v>
      </c>
      <c r="WFQ63" s="957">
        <f t="shared" ref="WFQ63" si="15692">WFO63-WFQ62</f>
        <v>0</v>
      </c>
      <c r="WFR63" s="957">
        <f t="shared" ref="WFR63" si="15693">WFP63-WFR62</f>
        <v>0</v>
      </c>
      <c r="WFS63" s="957">
        <f t="shared" ref="WFS63" si="15694">WFQ63-WFS62</f>
        <v>0</v>
      </c>
      <c r="WFT63" s="957">
        <f t="shared" ref="WFT63" si="15695">WFR63-WFT62</f>
        <v>0</v>
      </c>
      <c r="WFU63" s="957">
        <f t="shared" ref="WFU63" si="15696">WFS63-WFU62</f>
        <v>0</v>
      </c>
      <c r="WFV63" s="957">
        <f t="shared" ref="WFV63" si="15697">WFT63-WFV62</f>
        <v>0</v>
      </c>
      <c r="WFW63" s="957">
        <f t="shared" ref="WFW63" si="15698">WFU63-WFW62</f>
        <v>0</v>
      </c>
      <c r="WFX63" s="957">
        <f t="shared" ref="WFX63" si="15699">WFV63-WFX62</f>
        <v>0</v>
      </c>
      <c r="WFY63" s="957">
        <f t="shared" ref="WFY63" si="15700">WFW63-WFY62</f>
        <v>0</v>
      </c>
      <c r="WFZ63" s="957">
        <f t="shared" ref="WFZ63" si="15701">WFX63-WFZ62</f>
        <v>0</v>
      </c>
      <c r="WGA63" s="957">
        <f t="shared" ref="WGA63" si="15702">WFY63-WGA62</f>
        <v>0</v>
      </c>
      <c r="WGB63" s="957">
        <f t="shared" ref="WGB63" si="15703">WFZ63-WGB62</f>
        <v>0</v>
      </c>
      <c r="WGC63" s="957">
        <f t="shared" ref="WGC63" si="15704">WGA63-WGC62</f>
        <v>0</v>
      </c>
      <c r="WGD63" s="957">
        <f t="shared" ref="WGD63" si="15705">WGB63-WGD62</f>
        <v>0</v>
      </c>
      <c r="WGE63" s="957">
        <f t="shared" ref="WGE63" si="15706">WGC63-WGE62</f>
        <v>0</v>
      </c>
      <c r="WGF63" s="957">
        <f t="shared" ref="WGF63" si="15707">WGD63-WGF62</f>
        <v>0</v>
      </c>
      <c r="WGG63" s="957">
        <f t="shared" ref="WGG63" si="15708">WGE63-WGG62</f>
        <v>0</v>
      </c>
      <c r="WGH63" s="957">
        <f t="shared" ref="WGH63" si="15709">WGF63-WGH62</f>
        <v>0</v>
      </c>
      <c r="WGI63" s="957">
        <f t="shared" ref="WGI63" si="15710">WGG63-WGI62</f>
        <v>0</v>
      </c>
      <c r="WGJ63" s="957">
        <f t="shared" ref="WGJ63" si="15711">WGH63-WGJ62</f>
        <v>0</v>
      </c>
      <c r="WGK63" s="957">
        <f t="shared" ref="WGK63" si="15712">WGI63-WGK62</f>
        <v>0</v>
      </c>
      <c r="WGL63" s="957">
        <f t="shared" ref="WGL63" si="15713">WGJ63-WGL62</f>
        <v>0</v>
      </c>
      <c r="WGM63" s="957">
        <f t="shared" ref="WGM63" si="15714">WGK63-WGM62</f>
        <v>0</v>
      </c>
      <c r="WGN63" s="957">
        <f t="shared" ref="WGN63" si="15715">WGL63-WGN62</f>
        <v>0</v>
      </c>
      <c r="WGO63" s="957">
        <f t="shared" ref="WGO63" si="15716">WGM63-WGO62</f>
        <v>0</v>
      </c>
      <c r="WGP63" s="957">
        <f t="shared" ref="WGP63" si="15717">WGN63-WGP62</f>
        <v>0</v>
      </c>
      <c r="WGQ63" s="957">
        <f t="shared" ref="WGQ63" si="15718">WGO63-WGQ62</f>
        <v>0</v>
      </c>
      <c r="WGR63" s="957">
        <f t="shared" ref="WGR63" si="15719">WGP63-WGR62</f>
        <v>0</v>
      </c>
      <c r="WGS63" s="957">
        <f t="shared" ref="WGS63" si="15720">WGQ63-WGS62</f>
        <v>0</v>
      </c>
      <c r="WGT63" s="957">
        <f t="shared" ref="WGT63" si="15721">WGR63-WGT62</f>
        <v>0</v>
      </c>
      <c r="WGU63" s="957">
        <f t="shared" ref="WGU63" si="15722">WGS63-WGU62</f>
        <v>0</v>
      </c>
      <c r="WGV63" s="957">
        <f t="shared" ref="WGV63" si="15723">WGT63-WGV62</f>
        <v>0</v>
      </c>
      <c r="WGW63" s="957">
        <f t="shared" ref="WGW63" si="15724">WGU63-WGW62</f>
        <v>0</v>
      </c>
      <c r="WGX63" s="957">
        <f t="shared" ref="WGX63" si="15725">WGV63-WGX62</f>
        <v>0</v>
      </c>
      <c r="WGY63" s="957">
        <f t="shared" ref="WGY63" si="15726">WGW63-WGY62</f>
        <v>0</v>
      </c>
      <c r="WGZ63" s="957">
        <f t="shared" ref="WGZ63" si="15727">WGX63-WGZ62</f>
        <v>0</v>
      </c>
      <c r="WHA63" s="957">
        <f t="shared" ref="WHA63" si="15728">WGY63-WHA62</f>
        <v>0</v>
      </c>
      <c r="WHB63" s="957">
        <f t="shared" ref="WHB63" si="15729">WGZ63-WHB62</f>
        <v>0</v>
      </c>
      <c r="WHC63" s="957">
        <f t="shared" ref="WHC63" si="15730">WHA63-WHC62</f>
        <v>0</v>
      </c>
      <c r="WHD63" s="957">
        <f t="shared" ref="WHD63" si="15731">WHB63-WHD62</f>
        <v>0</v>
      </c>
      <c r="WHE63" s="957">
        <f t="shared" ref="WHE63" si="15732">WHC63-WHE62</f>
        <v>0</v>
      </c>
      <c r="WHF63" s="957">
        <f t="shared" ref="WHF63" si="15733">WHD63-WHF62</f>
        <v>0</v>
      </c>
      <c r="WHG63" s="957">
        <f t="shared" ref="WHG63" si="15734">WHE63-WHG62</f>
        <v>0</v>
      </c>
      <c r="WHH63" s="957">
        <f t="shared" ref="WHH63" si="15735">WHF63-WHH62</f>
        <v>0</v>
      </c>
      <c r="WHI63" s="957">
        <f t="shared" ref="WHI63" si="15736">WHG63-WHI62</f>
        <v>0</v>
      </c>
      <c r="WHJ63" s="957">
        <f t="shared" ref="WHJ63" si="15737">WHH63-WHJ62</f>
        <v>0</v>
      </c>
      <c r="WHK63" s="957">
        <f t="shared" ref="WHK63" si="15738">WHI63-WHK62</f>
        <v>0</v>
      </c>
      <c r="WHL63" s="957">
        <f t="shared" ref="WHL63" si="15739">WHJ63-WHL62</f>
        <v>0</v>
      </c>
      <c r="WHM63" s="957">
        <f t="shared" ref="WHM63" si="15740">WHK63-WHM62</f>
        <v>0</v>
      </c>
      <c r="WHN63" s="957">
        <f t="shared" ref="WHN63" si="15741">WHL63-WHN62</f>
        <v>0</v>
      </c>
      <c r="WHO63" s="957">
        <f t="shared" ref="WHO63" si="15742">WHM63-WHO62</f>
        <v>0</v>
      </c>
      <c r="WHP63" s="957">
        <f t="shared" ref="WHP63" si="15743">WHN63-WHP62</f>
        <v>0</v>
      </c>
      <c r="WHQ63" s="957">
        <f t="shared" ref="WHQ63" si="15744">WHO63-WHQ62</f>
        <v>0</v>
      </c>
      <c r="WHR63" s="957">
        <f t="shared" ref="WHR63" si="15745">WHP63-WHR62</f>
        <v>0</v>
      </c>
      <c r="WHS63" s="957">
        <f t="shared" ref="WHS63" si="15746">WHQ63-WHS62</f>
        <v>0</v>
      </c>
      <c r="WHT63" s="957">
        <f t="shared" ref="WHT63" si="15747">WHR63-WHT62</f>
        <v>0</v>
      </c>
      <c r="WHU63" s="957">
        <f t="shared" ref="WHU63" si="15748">WHS63-WHU62</f>
        <v>0</v>
      </c>
      <c r="WHV63" s="957">
        <f t="shared" ref="WHV63" si="15749">WHT63-WHV62</f>
        <v>0</v>
      </c>
      <c r="WHW63" s="957">
        <f t="shared" ref="WHW63" si="15750">WHU63-WHW62</f>
        <v>0</v>
      </c>
      <c r="WHX63" s="957">
        <f t="shared" ref="WHX63" si="15751">WHV63-WHX62</f>
        <v>0</v>
      </c>
      <c r="WHY63" s="957">
        <f t="shared" ref="WHY63" si="15752">WHW63-WHY62</f>
        <v>0</v>
      </c>
      <c r="WHZ63" s="957">
        <f t="shared" ref="WHZ63" si="15753">WHX63-WHZ62</f>
        <v>0</v>
      </c>
      <c r="WIA63" s="957">
        <f t="shared" ref="WIA63" si="15754">WHY63-WIA62</f>
        <v>0</v>
      </c>
      <c r="WIB63" s="957">
        <f t="shared" ref="WIB63" si="15755">WHZ63-WIB62</f>
        <v>0</v>
      </c>
      <c r="WIC63" s="957">
        <f t="shared" ref="WIC63" si="15756">WIA63-WIC62</f>
        <v>0</v>
      </c>
      <c r="WID63" s="957">
        <f t="shared" ref="WID63" si="15757">WIB63-WID62</f>
        <v>0</v>
      </c>
      <c r="WIE63" s="957">
        <f t="shared" ref="WIE63" si="15758">WIC63-WIE62</f>
        <v>0</v>
      </c>
      <c r="WIF63" s="957">
        <f t="shared" ref="WIF63" si="15759">WID63-WIF62</f>
        <v>0</v>
      </c>
      <c r="WIG63" s="957">
        <f t="shared" ref="WIG63" si="15760">WIE63-WIG62</f>
        <v>0</v>
      </c>
      <c r="WIH63" s="957">
        <f t="shared" ref="WIH63" si="15761">WIF63-WIH62</f>
        <v>0</v>
      </c>
      <c r="WII63" s="957">
        <f t="shared" ref="WII63" si="15762">WIG63-WII62</f>
        <v>0</v>
      </c>
      <c r="WIJ63" s="957">
        <f t="shared" ref="WIJ63" si="15763">WIH63-WIJ62</f>
        <v>0</v>
      </c>
      <c r="WIK63" s="957">
        <f t="shared" ref="WIK63" si="15764">WII63-WIK62</f>
        <v>0</v>
      </c>
      <c r="WIL63" s="957">
        <f t="shared" ref="WIL63" si="15765">WIJ63-WIL62</f>
        <v>0</v>
      </c>
      <c r="WIM63" s="957">
        <f t="shared" ref="WIM63" si="15766">WIK63-WIM62</f>
        <v>0</v>
      </c>
      <c r="WIN63" s="957">
        <f t="shared" ref="WIN63" si="15767">WIL63-WIN62</f>
        <v>0</v>
      </c>
      <c r="WIO63" s="957">
        <f t="shared" ref="WIO63" si="15768">WIM63-WIO62</f>
        <v>0</v>
      </c>
      <c r="WIP63" s="957">
        <f t="shared" ref="WIP63" si="15769">WIN63-WIP62</f>
        <v>0</v>
      </c>
      <c r="WIQ63" s="957">
        <f t="shared" ref="WIQ63" si="15770">WIO63-WIQ62</f>
        <v>0</v>
      </c>
      <c r="WIR63" s="957">
        <f t="shared" ref="WIR63" si="15771">WIP63-WIR62</f>
        <v>0</v>
      </c>
      <c r="WIS63" s="957">
        <f t="shared" ref="WIS63" si="15772">WIQ63-WIS62</f>
        <v>0</v>
      </c>
      <c r="WIT63" s="957">
        <f t="shared" ref="WIT63" si="15773">WIR63-WIT62</f>
        <v>0</v>
      </c>
      <c r="WIU63" s="957">
        <f t="shared" ref="WIU63" si="15774">WIS63-WIU62</f>
        <v>0</v>
      </c>
      <c r="WIV63" s="957">
        <f t="shared" ref="WIV63" si="15775">WIT63-WIV62</f>
        <v>0</v>
      </c>
      <c r="WIW63" s="957">
        <f t="shared" ref="WIW63" si="15776">WIU63-WIW62</f>
        <v>0</v>
      </c>
      <c r="WIX63" s="957">
        <f t="shared" ref="WIX63" si="15777">WIV63-WIX62</f>
        <v>0</v>
      </c>
      <c r="WIY63" s="957">
        <f t="shared" ref="WIY63" si="15778">WIW63-WIY62</f>
        <v>0</v>
      </c>
      <c r="WIZ63" s="957">
        <f t="shared" ref="WIZ63" si="15779">WIX63-WIZ62</f>
        <v>0</v>
      </c>
      <c r="WJA63" s="957">
        <f t="shared" ref="WJA63" si="15780">WIY63-WJA62</f>
        <v>0</v>
      </c>
      <c r="WJB63" s="957">
        <f t="shared" ref="WJB63" si="15781">WIZ63-WJB62</f>
        <v>0</v>
      </c>
      <c r="WJC63" s="957">
        <f t="shared" ref="WJC63" si="15782">WJA63-WJC62</f>
        <v>0</v>
      </c>
      <c r="WJD63" s="957">
        <f t="shared" ref="WJD63" si="15783">WJB63-WJD62</f>
        <v>0</v>
      </c>
      <c r="WJE63" s="957">
        <f t="shared" ref="WJE63" si="15784">WJC63-WJE62</f>
        <v>0</v>
      </c>
      <c r="WJF63" s="957">
        <f t="shared" ref="WJF63" si="15785">WJD63-WJF62</f>
        <v>0</v>
      </c>
      <c r="WJG63" s="957">
        <f t="shared" ref="WJG63" si="15786">WJE63-WJG62</f>
        <v>0</v>
      </c>
      <c r="WJH63" s="957">
        <f t="shared" ref="WJH63" si="15787">WJF63-WJH62</f>
        <v>0</v>
      </c>
      <c r="WJI63" s="957">
        <f t="shared" ref="WJI63" si="15788">WJG63-WJI62</f>
        <v>0</v>
      </c>
      <c r="WJJ63" s="957">
        <f t="shared" ref="WJJ63" si="15789">WJH63-WJJ62</f>
        <v>0</v>
      </c>
      <c r="WJK63" s="957">
        <f t="shared" ref="WJK63" si="15790">WJI63-WJK62</f>
        <v>0</v>
      </c>
      <c r="WJL63" s="957">
        <f t="shared" ref="WJL63" si="15791">WJJ63-WJL62</f>
        <v>0</v>
      </c>
      <c r="WJM63" s="957">
        <f t="shared" ref="WJM63" si="15792">WJK63-WJM62</f>
        <v>0</v>
      </c>
      <c r="WJN63" s="957">
        <f t="shared" ref="WJN63" si="15793">WJL63-WJN62</f>
        <v>0</v>
      </c>
      <c r="WJO63" s="957">
        <f t="shared" ref="WJO63" si="15794">WJM63-WJO62</f>
        <v>0</v>
      </c>
      <c r="WJP63" s="957">
        <f t="shared" ref="WJP63" si="15795">WJN63-WJP62</f>
        <v>0</v>
      </c>
      <c r="WJQ63" s="957">
        <f t="shared" ref="WJQ63" si="15796">WJO63-WJQ62</f>
        <v>0</v>
      </c>
      <c r="WJR63" s="957">
        <f t="shared" ref="WJR63" si="15797">WJP63-WJR62</f>
        <v>0</v>
      </c>
      <c r="WJS63" s="957">
        <f t="shared" ref="WJS63" si="15798">WJQ63-WJS62</f>
        <v>0</v>
      </c>
      <c r="WJT63" s="957">
        <f t="shared" ref="WJT63" si="15799">WJR63-WJT62</f>
        <v>0</v>
      </c>
      <c r="WJU63" s="957">
        <f t="shared" ref="WJU63" si="15800">WJS63-WJU62</f>
        <v>0</v>
      </c>
      <c r="WJV63" s="957">
        <f t="shared" ref="WJV63" si="15801">WJT63-WJV62</f>
        <v>0</v>
      </c>
      <c r="WJW63" s="957">
        <f t="shared" ref="WJW63" si="15802">WJU63-WJW62</f>
        <v>0</v>
      </c>
      <c r="WJX63" s="957">
        <f t="shared" ref="WJX63" si="15803">WJV63-WJX62</f>
        <v>0</v>
      </c>
      <c r="WJY63" s="957">
        <f t="shared" ref="WJY63" si="15804">WJW63-WJY62</f>
        <v>0</v>
      </c>
      <c r="WJZ63" s="957">
        <f t="shared" ref="WJZ63" si="15805">WJX63-WJZ62</f>
        <v>0</v>
      </c>
      <c r="WKA63" s="957">
        <f t="shared" ref="WKA63" si="15806">WJY63-WKA62</f>
        <v>0</v>
      </c>
      <c r="WKB63" s="957">
        <f t="shared" ref="WKB63" si="15807">WJZ63-WKB62</f>
        <v>0</v>
      </c>
      <c r="WKC63" s="957">
        <f t="shared" ref="WKC63" si="15808">WKA63-WKC62</f>
        <v>0</v>
      </c>
      <c r="WKD63" s="957">
        <f t="shared" ref="WKD63" si="15809">WKB63-WKD62</f>
        <v>0</v>
      </c>
      <c r="WKE63" s="957">
        <f t="shared" ref="WKE63" si="15810">WKC63-WKE62</f>
        <v>0</v>
      </c>
      <c r="WKF63" s="957">
        <f t="shared" ref="WKF63" si="15811">WKD63-WKF62</f>
        <v>0</v>
      </c>
      <c r="WKG63" s="957">
        <f t="shared" ref="WKG63" si="15812">WKE63-WKG62</f>
        <v>0</v>
      </c>
      <c r="WKH63" s="957">
        <f t="shared" ref="WKH63" si="15813">WKF63-WKH62</f>
        <v>0</v>
      </c>
      <c r="WKI63" s="957">
        <f t="shared" ref="WKI63" si="15814">WKG63-WKI62</f>
        <v>0</v>
      </c>
      <c r="WKJ63" s="957">
        <f t="shared" ref="WKJ63" si="15815">WKH63-WKJ62</f>
        <v>0</v>
      </c>
      <c r="WKK63" s="957">
        <f t="shared" ref="WKK63" si="15816">WKI63-WKK62</f>
        <v>0</v>
      </c>
      <c r="WKL63" s="957">
        <f t="shared" ref="WKL63" si="15817">WKJ63-WKL62</f>
        <v>0</v>
      </c>
      <c r="WKM63" s="957">
        <f t="shared" ref="WKM63" si="15818">WKK63-WKM62</f>
        <v>0</v>
      </c>
      <c r="WKN63" s="957">
        <f t="shared" ref="WKN63" si="15819">WKL63-WKN62</f>
        <v>0</v>
      </c>
      <c r="WKO63" s="957">
        <f t="shared" ref="WKO63" si="15820">WKM63-WKO62</f>
        <v>0</v>
      </c>
      <c r="WKP63" s="957">
        <f t="shared" ref="WKP63" si="15821">WKN63-WKP62</f>
        <v>0</v>
      </c>
      <c r="WKQ63" s="957">
        <f t="shared" ref="WKQ63" si="15822">WKO63-WKQ62</f>
        <v>0</v>
      </c>
      <c r="WKR63" s="957">
        <f t="shared" ref="WKR63" si="15823">WKP63-WKR62</f>
        <v>0</v>
      </c>
      <c r="WKS63" s="957">
        <f t="shared" ref="WKS63" si="15824">WKQ63-WKS62</f>
        <v>0</v>
      </c>
      <c r="WKT63" s="957">
        <f t="shared" ref="WKT63" si="15825">WKR63-WKT62</f>
        <v>0</v>
      </c>
      <c r="WKU63" s="957">
        <f t="shared" ref="WKU63" si="15826">WKS63-WKU62</f>
        <v>0</v>
      </c>
      <c r="WKV63" s="957">
        <f t="shared" ref="WKV63" si="15827">WKT63-WKV62</f>
        <v>0</v>
      </c>
      <c r="WKW63" s="957">
        <f t="shared" ref="WKW63" si="15828">WKU63-WKW62</f>
        <v>0</v>
      </c>
      <c r="WKX63" s="957">
        <f t="shared" ref="WKX63" si="15829">WKV63-WKX62</f>
        <v>0</v>
      </c>
      <c r="WKY63" s="957">
        <f t="shared" ref="WKY63" si="15830">WKW63-WKY62</f>
        <v>0</v>
      </c>
      <c r="WKZ63" s="957">
        <f t="shared" ref="WKZ63" si="15831">WKX63-WKZ62</f>
        <v>0</v>
      </c>
      <c r="WLA63" s="957">
        <f t="shared" ref="WLA63" si="15832">WKY63-WLA62</f>
        <v>0</v>
      </c>
      <c r="WLB63" s="957">
        <f t="shared" ref="WLB63" si="15833">WKZ63-WLB62</f>
        <v>0</v>
      </c>
      <c r="WLC63" s="957">
        <f t="shared" ref="WLC63" si="15834">WLA63-WLC62</f>
        <v>0</v>
      </c>
      <c r="WLD63" s="957">
        <f t="shared" ref="WLD63" si="15835">WLB63-WLD62</f>
        <v>0</v>
      </c>
      <c r="WLE63" s="957">
        <f t="shared" ref="WLE63" si="15836">WLC63-WLE62</f>
        <v>0</v>
      </c>
      <c r="WLF63" s="957">
        <f t="shared" ref="WLF63" si="15837">WLD63-WLF62</f>
        <v>0</v>
      </c>
      <c r="WLG63" s="957">
        <f t="shared" ref="WLG63" si="15838">WLE63-WLG62</f>
        <v>0</v>
      </c>
      <c r="WLH63" s="957">
        <f t="shared" ref="WLH63" si="15839">WLF63-WLH62</f>
        <v>0</v>
      </c>
      <c r="WLI63" s="957">
        <f t="shared" ref="WLI63" si="15840">WLG63-WLI62</f>
        <v>0</v>
      </c>
      <c r="WLJ63" s="957">
        <f t="shared" ref="WLJ63" si="15841">WLH63-WLJ62</f>
        <v>0</v>
      </c>
      <c r="WLK63" s="957">
        <f t="shared" ref="WLK63" si="15842">WLI63-WLK62</f>
        <v>0</v>
      </c>
      <c r="WLL63" s="957">
        <f t="shared" ref="WLL63" si="15843">WLJ63-WLL62</f>
        <v>0</v>
      </c>
      <c r="WLM63" s="957">
        <f t="shared" ref="WLM63" si="15844">WLK63-WLM62</f>
        <v>0</v>
      </c>
      <c r="WLN63" s="957">
        <f t="shared" ref="WLN63" si="15845">WLL63-WLN62</f>
        <v>0</v>
      </c>
      <c r="WLO63" s="957">
        <f t="shared" ref="WLO63" si="15846">WLM63-WLO62</f>
        <v>0</v>
      </c>
      <c r="WLP63" s="957">
        <f t="shared" ref="WLP63" si="15847">WLN63-WLP62</f>
        <v>0</v>
      </c>
      <c r="WLQ63" s="957">
        <f t="shared" ref="WLQ63" si="15848">WLO63-WLQ62</f>
        <v>0</v>
      </c>
      <c r="WLR63" s="957">
        <f t="shared" ref="WLR63" si="15849">WLP63-WLR62</f>
        <v>0</v>
      </c>
      <c r="WLS63" s="957">
        <f t="shared" ref="WLS63" si="15850">WLQ63-WLS62</f>
        <v>0</v>
      </c>
      <c r="WLT63" s="957">
        <f t="shared" ref="WLT63" si="15851">WLR63-WLT62</f>
        <v>0</v>
      </c>
      <c r="WLU63" s="957">
        <f t="shared" ref="WLU63" si="15852">WLS63-WLU62</f>
        <v>0</v>
      </c>
      <c r="WLV63" s="957">
        <f t="shared" ref="WLV63" si="15853">WLT63-WLV62</f>
        <v>0</v>
      </c>
      <c r="WLW63" s="957">
        <f t="shared" ref="WLW63" si="15854">WLU63-WLW62</f>
        <v>0</v>
      </c>
      <c r="WLX63" s="957">
        <f t="shared" ref="WLX63" si="15855">WLV63-WLX62</f>
        <v>0</v>
      </c>
      <c r="WLY63" s="957">
        <f t="shared" ref="WLY63" si="15856">WLW63-WLY62</f>
        <v>0</v>
      </c>
      <c r="WLZ63" s="957">
        <f t="shared" ref="WLZ63" si="15857">WLX63-WLZ62</f>
        <v>0</v>
      </c>
      <c r="WMA63" s="957">
        <f t="shared" ref="WMA63" si="15858">WLY63-WMA62</f>
        <v>0</v>
      </c>
      <c r="WMB63" s="957">
        <f t="shared" ref="WMB63" si="15859">WLZ63-WMB62</f>
        <v>0</v>
      </c>
      <c r="WMC63" s="957">
        <f t="shared" ref="WMC63" si="15860">WMA63-WMC62</f>
        <v>0</v>
      </c>
      <c r="WMD63" s="957">
        <f t="shared" ref="WMD63" si="15861">WMB63-WMD62</f>
        <v>0</v>
      </c>
      <c r="WME63" s="957">
        <f t="shared" ref="WME63" si="15862">WMC63-WME62</f>
        <v>0</v>
      </c>
      <c r="WMF63" s="957">
        <f t="shared" ref="WMF63" si="15863">WMD63-WMF62</f>
        <v>0</v>
      </c>
      <c r="WMG63" s="957">
        <f t="shared" ref="WMG63" si="15864">WME63-WMG62</f>
        <v>0</v>
      </c>
      <c r="WMH63" s="957">
        <f t="shared" ref="WMH63" si="15865">WMF63-WMH62</f>
        <v>0</v>
      </c>
      <c r="WMI63" s="957">
        <f t="shared" ref="WMI63" si="15866">WMG63-WMI62</f>
        <v>0</v>
      </c>
      <c r="WMJ63" s="957">
        <f t="shared" ref="WMJ63" si="15867">WMH63-WMJ62</f>
        <v>0</v>
      </c>
      <c r="WMK63" s="957">
        <f t="shared" ref="WMK63" si="15868">WMI63-WMK62</f>
        <v>0</v>
      </c>
      <c r="WML63" s="957">
        <f t="shared" ref="WML63" si="15869">WMJ63-WML62</f>
        <v>0</v>
      </c>
      <c r="WMM63" s="957">
        <f t="shared" ref="WMM63" si="15870">WMK63-WMM62</f>
        <v>0</v>
      </c>
      <c r="WMN63" s="957">
        <f t="shared" ref="WMN63" si="15871">WML63-WMN62</f>
        <v>0</v>
      </c>
      <c r="WMO63" s="957">
        <f t="shared" ref="WMO63" si="15872">WMM63-WMO62</f>
        <v>0</v>
      </c>
      <c r="WMP63" s="957">
        <f t="shared" ref="WMP63" si="15873">WMN63-WMP62</f>
        <v>0</v>
      </c>
      <c r="WMQ63" s="957">
        <f t="shared" ref="WMQ63" si="15874">WMO63-WMQ62</f>
        <v>0</v>
      </c>
      <c r="WMR63" s="957">
        <f t="shared" ref="WMR63" si="15875">WMP63-WMR62</f>
        <v>0</v>
      </c>
      <c r="WMS63" s="957">
        <f t="shared" ref="WMS63" si="15876">WMQ63-WMS62</f>
        <v>0</v>
      </c>
      <c r="WMT63" s="957">
        <f t="shared" ref="WMT63" si="15877">WMR63-WMT62</f>
        <v>0</v>
      </c>
      <c r="WMU63" s="957">
        <f t="shared" ref="WMU63" si="15878">WMS63-WMU62</f>
        <v>0</v>
      </c>
      <c r="WMV63" s="957">
        <f t="shared" ref="WMV63" si="15879">WMT63-WMV62</f>
        <v>0</v>
      </c>
      <c r="WMW63" s="957">
        <f t="shared" ref="WMW63" si="15880">WMU63-WMW62</f>
        <v>0</v>
      </c>
      <c r="WMX63" s="957">
        <f t="shared" ref="WMX63" si="15881">WMV63-WMX62</f>
        <v>0</v>
      </c>
      <c r="WMY63" s="957">
        <f t="shared" ref="WMY63" si="15882">WMW63-WMY62</f>
        <v>0</v>
      </c>
      <c r="WMZ63" s="957">
        <f t="shared" ref="WMZ63" si="15883">WMX63-WMZ62</f>
        <v>0</v>
      </c>
      <c r="WNA63" s="957">
        <f t="shared" ref="WNA63" si="15884">WMY63-WNA62</f>
        <v>0</v>
      </c>
      <c r="WNB63" s="957">
        <f t="shared" ref="WNB63" si="15885">WMZ63-WNB62</f>
        <v>0</v>
      </c>
      <c r="WNC63" s="957">
        <f t="shared" ref="WNC63" si="15886">WNA63-WNC62</f>
        <v>0</v>
      </c>
      <c r="WND63" s="957">
        <f t="shared" ref="WND63" si="15887">WNB63-WND62</f>
        <v>0</v>
      </c>
      <c r="WNE63" s="957">
        <f t="shared" ref="WNE63" si="15888">WNC63-WNE62</f>
        <v>0</v>
      </c>
      <c r="WNF63" s="957">
        <f t="shared" ref="WNF63" si="15889">WND63-WNF62</f>
        <v>0</v>
      </c>
      <c r="WNG63" s="957">
        <f t="shared" ref="WNG63" si="15890">WNE63-WNG62</f>
        <v>0</v>
      </c>
      <c r="WNH63" s="957">
        <f t="shared" ref="WNH63" si="15891">WNF63-WNH62</f>
        <v>0</v>
      </c>
      <c r="WNI63" s="957">
        <f t="shared" ref="WNI63" si="15892">WNG63-WNI62</f>
        <v>0</v>
      </c>
      <c r="WNJ63" s="957">
        <f t="shared" ref="WNJ63" si="15893">WNH63-WNJ62</f>
        <v>0</v>
      </c>
      <c r="WNK63" s="957">
        <f t="shared" ref="WNK63" si="15894">WNI63-WNK62</f>
        <v>0</v>
      </c>
      <c r="WNL63" s="957">
        <f t="shared" ref="WNL63" si="15895">WNJ63-WNL62</f>
        <v>0</v>
      </c>
      <c r="WNM63" s="957">
        <f t="shared" ref="WNM63" si="15896">WNK63-WNM62</f>
        <v>0</v>
      </c>
      <c r="WNN63" s="957">
        <f t="shared" ref="WNN63" si="15897">WNL63-WNN62</f>
        <v>0</v>
      </c>
      <c r="WNO63" s="957">
        <f t="shared" ref="WNO63" si="15898">WNM63-WNO62</f>
        <v>0</v>
      </c>
      <c r="WNP63" s="957">
        <f t="shared" ref="WNP63" si="15899">WNN63-WNP62</f>
        <v>0</v>
      </c>
      <c r="WNQ63" s="957">
        <f t="shared" ref="WNQ63" si="15900">WNO63-WNQ62</f>
        <v>0</v>
      </c>
      <c r="WNR63" s="957">
        <f t="shared" ref="WNR63" si="15901">WNP63-WNR62</f>
        <v>0</v>
      </c>
      <c r="WNS63" s="957">
        <f t="shared" ref="WNS63" si="15902">WNQ63-WNS62</f>
        <v>0</v>
      </c>
      <c r="WNT63" s="957">
        <f t="shared" ref="WNT63" si="15903">WNR63-WNT62</f>
        <v>0</v>
      </c>
      <c r="WNU63" s="957">
        <f t="shared" ref="WNU63" si="15904">WNS63-WNU62</f>
        <v>0</v>
      </c>
      <c r="WNV63" s="957">
        <f t="shared" ref="WNV63" si="15905">WNT63-WNV62</f>
        <v>0</v>
      </c>
      <c r="WNW63" s="957">
        <f t="shared" ref="WNW63" si="15906">WNU63-WNW62</f>
        <v>0</v>
      </c>
      <c r="WNX63" s="957">
        <f t="shared" ref="WNX63" si="15907">WNV63-WNX62</f>
        <v>0</v>
      </c>
      <c r="WNY63" s="957">
        <f t="shared" ref="WNY63" si="15908">WNW63-WNY62</f>
        <v>0</v>
      </c>
      <c r="WNZ63" s="957">
        <f t="shared" ref="WNZ63" si="15909">WNX63-WNZ62</f>
        <v>0</v>
      </c>
      <c r="WOA63" s="957">
        <f t="shared" ref="WOA63" si="15910">WNY63-WOA62</f>
        <v>0</v>
      </c>
      <c r="WOB63" s="957">
        <f t="shared" ref="WOB63" si="15911">WNZ63-WOB62</f>
        <v>0</v>
      </c>
      <c r="WOC63" s="957">
        <f t="shared" ref="WOC63" si="15912">WOA63-WOC62</f>
        <v>0</v>
      </c>
      <c r="WOD63" s="957">
        <f t="shared" ref="WOD63" si="15913">WOB63-WOD62</f>
        <v>0</v>
      </c>
      <c r="WOE63" s="957">
        <f t="shared" ref="WOE63" si="15914">WOC63-WOE62</f>
        <v>0</v>
      </c>
      <c r="WOF63" s="957">
        <f t="shared" ref="WOF63" si="15915">WOD63-WOF62</f>
        <v>0</v>
      </c>
      <c r="WOG63" s="957">
        <f t="shared" ref="WOG63" si="15916">WOE63-WOG62</f>
        <v>0</v>
      </c>
      <c r="WOH63" s="957">
        <f t="shared" ref="WOH63" si="15917">WOF63-WOH62</f>
        <v>0</v>
      </c>
      <c r="WOI63" s="957">
        <f t="shared" ref="WOI63" si="15918">WOG63-WOI62</f>
        <v>0</v>
      </c>
      <c r="WOJ63" s="957">
        <f t="shared" ref="WOJ63" si="15919">WOH63-WOJ62</f>
        <v>0</v>
      </c>
      <c r="WOK63" s="957">
        <f t="shared" ref="WOK63" si="15920">WOI63-WOK62</f>
        <v>0</v>
      </c>
      <c r="WOL63" s="957">
        <f t="shared" ref="WOL63" si="15921">WOJ63-WOL62</f>
        <v>0</v>
      </c>
      <c r="WOM63" s="957">
        <f t="shared" ref="WOM63" si="15922">WOK63-WOM62</f>
        <v>0</v>
      </c>
      <c r="WON63" s="957">
        <f t="shared" ref="WON63" si="15923">WOL63-WON62</f>
        <v>0</v>
      </c>
      <c r="WOO63" s="957">
        <f t="shared" ref="WOO63" si="15924">WOM63-WOO62</f>
        <v>0</v>
      </c>
      <c r="WOP63" s="957">
        <f t="shared" ref="WOP63" si="15925">WON63-WOP62</f>
        <v>0</v>
      </c>
      <c r="WOQ63" s="957">
        <f t="shared" ref="WOQ63" si="15926">WOO63-WOQ62</f>
        <v>0</v>
      </c>
      <c r="WOR63" s="957">
        <f t="shared" ref="WOR63" si="15927">WOP63-WOR62</f>
        <v>0</v>
      </c>
      <c r="WOS63" s="957">
        <f t="shared" ref="WOS63" si="15928">WOQ63-WOS62</f>
        <v>0</v>
      </c>
      <c r="WOT63" s="957">
        <f t="shared" ref="WOT63" si="15929">WOR63-WOT62</f>
        <v>0</v>
      </c>
      <c r="WOU63" s="957">
        <f t="shared" ref="WOU63" si="15930">WOS63-WOU62</f>
        <v>0</v>
      </c>
      <c r="WOV63" s="957">
        <f t="shared" ref="WOV63" si="15931">WOT63-WOV62</f>
        <v>0</v>
      </c>
      <c r="WOW63" s="957">
        <f t="shared" ref="WOW63" si="15932">WOU63-WOW62</f>
        <v>0</v>
      </c>
      <c r="WOX63" s="957">
        <f t="shared" ref="WOX63" si="15933">WOV63-WOX62</f>
        <v>0</v>
      </c>
      <c r="WOY63" s="957">
        <f t="shared" ref="WOY63" si="15934">WOW63-WOY62</f>
        <v>0</v>
      </c>
      <c r="WOZ63" s="957">
        <f t="shared" ref="WOZ63" si="15935">WOX63-WOZ62</f>
        <v>0</v>
      </c>
      <c r="WPA63" s="957">
        <f t="shared" ref="WPA63" si="15936">WOY63-WPA62</f>
        <v>0</v>
      </c>
      <c r="WPB63" s="957">
        <f t="shared" ref="WPB63" si="15937">WOZ63-WPB62</f>
        <v>0</v>
      </c>
      <c r="WPC63" s="957">
        <f t="shared" ref="WPC63" si="15938">WPA63-WPC62</f>
        <v>0</v>
      </c>
      <c r="WPD63" s="957">
        <f t="shared" ref="WPD63" si="15939">WPB63-WPD62</f>
        <v>0</v>
      </c>
      <c r="WPE63" s="957">
        <f t="shared" ref="WPE63" si="15940">WPC63-WPE62</f>
        <v>0</v>
      </c>
      <c r="WPF63" s="957">
        <f t="shared" ref="WPF63" si="15941">WPD63-WPF62</f>
        <v>0</v>
      </c>
      <c r="WPG63" s="957">
        <f t="shared" ref="WPG63" si="15942">WPE63-WPG62</f>
        <v>0</v>
      </c>
      <c r="WPH63" s="957">
        <f t="shared" ref="WPH63" si="15943">WPF63-WPH62</f>
        <v>0</v>
      </c>
      <c r="WPI63" s="957">
        <f t="shared" ref="WPI63" si="15944">WPG63-WPI62</f>
        <v>0</v>
      </c>
      <c r="WPJ63" s="957">
        <f t="shared" ref="WPJ63" si="15945">WPH63-WPJ62</f>
        <v>0</v>
      </c>
      <c r="WPK63" s="957">
        <f t="shared" ref="WPK63" si="15946">WPI63-WPK62</f>
        <v>0</v>
      </c>
      <c r="WPL63" s="957">
        <f t="shared" ref="WPL63" si="15947">WPJ63-WPL62</f>
        <v>0</v>
      </c>
      <c r="WPM63" s="957">
        <f t="shared" ref="WPM63" si="15948">WPK63-WPM62</f>
        <v>0</v>
      </c>
      <c r="WPN63" s="957">
        <f t="shared" ref="WPN63" si="15949">WPL63-WPN62</f>
        <v>0</v>
      </c>
      <c r="WPO63" s="957">
        <f t="shared" ref="WPO63" si="15950">WPM63-WPO62</f>
        <v>0</v>
      </c>
      <c r="WPP63" s="957">
        <f t="shared" ref="WPP63" si="15951">WPN63-WPP62</f>
        <v>0</v>
      </c>
      <c r="WPQ63" s="957">
        <f t="shared" ref="WPQ63" si="15952">WPO63-WPQ62</f>
        <v>0</v>
      </c>
      <c r="WPR63" s="957">
        <f t="shared" ref="WPR63" si="15953">WPP63-WPR62</f>
        <v>0</v>
      </c>
      <c r="WPS63" s="957">
        <f t="shared" ref="WPS63" si="15954">WPQ63-WPS62</f>
        <v>0</v>
      </c>
      <c r="WPT63" s="957">
        <f t="shared" ref="WPT63" si="15955">WPR63-WPT62</f>
        <v>0</v>
      </c>
      <c r="WPU63" s="957">
        <f t="shared" ref="WPU63" si="15956">WPS63-WPU62</f>
        <v>0</v>
      </c>
      <c r="WPV63" s="957">
        <f t="shared" ref="WPV63" si="15957">WPT63-WPV62</f>
        <v>0</v>
      </c>
      <c r="WPW63" s="957">
        <f t="shared" ref="WPW63" si="15958">WPU63-WPW62</f>
        <v>0</v>
      </c>
      <c r="WPX63" s="957">
        <f t="shared" ref="WPX63" si="15959">WPV63-WPX62</f>
        <v>0</v>
      </c>
      <c r="WPY63" s="957">
        <f t="shared" ref="WPY63" si="15960">WPW63-WPY62</f>
        <v>0</v>
      </c>
      <c r="WPZ63" s="957">
        <f t="shared" ref="WPZ63" si="15961">WPX63-WPZ62</f>
        <v>0</v>
      </c>
      <c r="WQA63" s="957">
        <f t="shared" ref="WQA63" si="15962">WPY63-WQA62</f>
        <v>0</v>
      </c>
      <c r="WQB63" s="957">
        <f t="shared" ref="WQB63" si="15963">WPZ63-WQB62</f>
        <v>0</v>
      </c>
      <c r="WQC63" s="957">
        <f t="shared" ref="WQC63" si="15964">WQA63-WQC62</f>
        <v>0</v>
      </c>
      <c r="WQD63" s="957">
        <f t="shared" ref="WQD63" si="15965">WQB63-WQD62</f>
        <v>0</v>
      </c>
      <c r="WQE63" s="957">
        <f t="shared" ref="WQE63" si="15966">WQC63-WQE62</f>
        <v>0</v>
      </c>
      <c r="WQF63" s="957">
        <f t="shared" ref="WQF63" si="15967">WQD63-WQF62</f>
        <v>0</v>
      </c>
      <c r="WQG63" s="957">
        <f t="shared" ref="WQG63" si="15968">WQE63-WQG62</f>
        <v>0</v>
      </c>
      <c r="WQH63" s="957">
        <f t="shared" ref="WQH63" si="15969">WQF63-WQH62</f>
        <v>0</v>
      </c>
      <c r="WQI63" s="957">
        <f t="shared" ref="WQI63" si="15970">WQG63-WQI62</f>
        <v>0</v>
      </c>
      <c r="WQJ63" s="957">
        <f t="shared" ref="WQJ63" si="15971">WQH63-WQJ62</f>
        <v>0</v>
      </c>
      <c r="WQK63" s="957">
        <f t="shared" ref="WQK63" si="15972">WQI63-WQK62</f>
        <v>0</v>
      </c>
      <c r="WQL63" s="957">
        <f t="shared" ref="WQL63" si="15973">WQJ63-WQL62</f>
        <v>0</v>
      </c>
      <c r="WQM63" s="957">
        <f t="shared" ref="WQM63" si="15974">WQK63-WQM62</f>
        <v>0</v>
      </c>
      <c r="WQN63" s="957">
        <f t="shared" ref="WQN63" si="15975">WQL63-WQN62</f>
        <v>0</v>
      </c>
      <c r="WQO63" s="957">
        <f t="shared" ref="WQO63" si="15976">WQM63-WQO62</f>
        <v>0</v>
      </c>
      <c r="WQP63" s="957">
        <f t="shared" ref="WQP63" si="15977">WQN63-WQP62</f>
        <v>0</v>
      </c>
      <c r="WQQ63" s="957">
        <f t="shared" ref="WQQ63" si="15978">WQO63-WQQ62</f>
        <v>0</v>
      </c>
      <c r="WQR63" s="957">
        <f t="shared" ref="WQR63" si="15979">WQP63-WQR62</f>
        <v>0</v>
      </c>
      <c r="WQS63" s="957">
        <f t="shared" ref="WQS63" si="15980">WQQ63-WQS62</f>
        <v>0</v>
      </c>
      <c r="WQT63" s="957">
        <f t="shared" ref="WQT63" si="15981">WQR63-WQT62</f>
        <v>0</v>
      </c>
      <c r="WQU63" s="957">
        <f t="shared" ref="WQU63" si="15982">WQS63-WQU62</f>
        <v>0</v>
      </c>
      <c r="WQV63" s="957">
        <f t="shared" ref="WQV63" si="15983">WQT63-WQV62</f>
        <v>0</v>
      </c>
      <c r="WQW63" s="957">
        <f t="shared" ref="WQW63" si="15984">WQU63-WQW62</f>
        <v>0</v>
      </c>
      <c r="WQX63" s="957">
        <f t="shared" ref="WQX63" si="15985">WQV63-WQX62</f>
        <v>0</v>
      </c>
      <c r="WQY63" s="957">
        <f t="shared" ref="WQY63" si="15986">WQW63-WQY62</f>
        <v>0</v>
      </c>
      <c r="WQZ63" s="957">
        <f t="shared" ref="WQZ63" si="15987">WQX63-WQZ62</f>
        <v>0</v>
      </c>
      <c r="WRA63" s="957">
        <f t="shared" ref="WRA63" si="15988">WQY63-WRA62</f>
        <v>0</v>
      </c>
      <c r="WRB63" s="957">
        <f t="shared" ref="WRB63" si="15989">WQZ63-WRB62</f>
        <v>0</v>
      </c>
      <c r="WRC63" s="957">
        <f t="shared" ref="WRC63" si="15990">WRA63-WRC62</f>
        <v>0</v>
      </c>
      <c r="WRD63" s="957">
        <f t="shared" ref="WRD63" si="15991">WRB63-WRD62</f>
        <v>0</v>
      </c>
      <c r="WRE63" s="957">
        <f t="shared" ref="WRE63" si="15992">WRC63-WRE62</f>
        <v>0</v>
      </c>
      <c r="WRF63" s="957">
        <f t="shared" ref="WRF63" si="15993">WRD63-WRF62</f>
        <v>0</v>
      </c>
      <c r="WRG63" s="957">
        <f t="shared" ref="WRG63" si="15994">WRE63-WRG62</f>
        <v>0</v>
      </c>
      <c r="WRH63" s="957">
        <f t="shared" ref="WRH63" si="15995">WRF63-WRH62</f>
        <v>0</v>
      </c>
      <c r="WRI63" s="957">
        <f t="shared" ref="WRI63" si="15996">WRG63-WRI62</f>
        <v>0</v>
      </c>
      <c r="WRJ63" s="957">
        <f t="shared" ref="WRJ63" si="15997">WRH63-WRJ62</f>
        <v>0</v>
      </c>
      <c r="WRK63" s="957">
        <f t="shared" ref="WRK63" si="15998">WRI63-WRK62</f>
        <v>0</v>
      </c>
      <c r="WRL63" s="957">
        <f t="shared" ref="WRL63" si="15999">WRJ63-WRL62</f>
        <v>0</v>
      </c>
      <c r="WRM63" s="957">
        <f t="shared" ref="WRM63" si="16000">WRK63-WRM62</f>
        <v>0</v>
      </c>
      <c r="WRN63" s="957">
        <f t="shared" ref="WRN63" si="16001">WRL63-WRN62</f>
        <v>0</v>
      </c>
      <c r="WRO63" s="957">
        <f t="shared" ref="WRO63" si="16002">WRM63-WRO62</f>
        <v>0</v>
      </c>
      <c r="WRP63" s="957">
        <f t="shared" ref="WRP63" si="16003">WRN63-WRP62</f>
        <v>0</v>
      </c>
      <c r="WRQ63" s="957">
        <f t="shared" ref="WRQ63" si="16004">WRO63-WRQ62</f>
        <v>0</v>
      </c>
      <c r="WRR63" s="957">
        <f t="shared" ref="WRR63" si="16005">WRP63-WRR62</f>
        <v>0</v>
      </c>
      <c r="WRS63" s="957">
        <f t="shared" ref="WRS63" si="16006">WRQ63-WRS62</f>
        <v>0</v>
      </c>
      <c r="WRT63" s="957">
        <f t="shared" ref="WRT63" si="16007">WRR63-WRT62</f>
        <v>0</v>
      </c>
      <c r="WRU63" s="957">
        <f t="shared" ref="WRU63" si="16008">WRS63-WRU62</f>
        <v>0</v>
      </c>
      <c r="WRV63" s="957">
        <f t="shared" ref="WRV63" si="16009">WRT63-WRV62</f>
        <v>0</v>
      </c>
      <c r="WRW63" s="957">
        <f t="shared" ref="WRW63" si="16010">WRU63-WRW62</f>
        <v>0</v>
      </c>
      <c r="WRX63" s="957">
        <f t="shared" ref="WRX63" si="16011">WRV63-WRX62</f>
        <v>0</v>
      </c>
      <c r="WRY63" s="957">
        <f t="shared" ref="WRY63" si="16012">WRW63-WRY62</f>
        <v>0</v>
      </c>
      <c r="WRZ63" s="957">
        <f t="shared" ref="WRZ63" si="16013">WRX63-WRZ62</f>
        <v>0</v>
      </c>
      <c r="WSA63" s="957">
        <f t="shared" ref="WSA63" si="16014">WRY63-WSA62</f>
        <v>0</v>
      </c>
      <c r="WSB63" s="957">
        <f t="shared" ref="WSB63" si="16015">WRZ63-WSB62</f>
        <v>0</v>
      </c>
      <c r="WSC63" s="957">
        <f t="shared" ref="WSC63" si="16016">WSA63-WSC62</f>
        <v>0</v>
      </c>
      <c r="WSD63" s="957">
        <f t="shared" ref="WSD63" si="16017">WSB63-WSD62</f>
        <v>0</v>
      </c>
      <c r="WSE63" s="957">
        <f t="shared" ref="WSE63" si="16018">WSC63-WSE62</f>
        <v>0</v>
      </c>
      <c r="WSF63" s="957">
        <f t="shared" ref="WSF63" si="16019">WSD63-WSF62</f>
        <v>0</v>
      </c>
      <c r="WSG63" s="957">
        <f t="shared" ref="WSG63" si="16020">WSE63-WSG62</f>
        <v>0</v>
      </c>
      <c r="WSH63" s="957">
        <f t="shared" ref="WSH63" si="16021">WSF63-WSH62</f>
        <v>0</v>
      </c>
      <c r="WSI63" s="957">
        <f t="shared" ref="WSI63" si="16022">WSG63-WSI62</f>
        <v>0</v>
      </c>
      <c r="WSJ63" s="957">
        <f t="shared" ref="WSJ63" si="16023">WSH63-WSJ62</f>
        <v>0</v>
      </c>
      <c r="WSK63" s="957">
        <f t="shared" ref="WSK63" si="16024">WSI63-WSK62</f>
        <v>0</v>
      </c>
      <c r="WSL63" s="957">
        <f t="shared" ref="WSL63" si="16025">WSJ63-WSL62</f>
        <v>0</v>
      </c>
      <c r="WSM63" s="957">
        <f t="shared" ref="WSM63" si="16026">WSK63-WSM62</f>
        <v>0</v>
      </c>
      <c r="WSN63" s="957">
        <f t="shared" ref="WSN63" si="16027">WSL63-WSN62</f>
        <v>0</v>
      </c>
      <c r="WSO63" s="957">
        <f t="shared" ref="WSO63" si="16028">WSM63-WSO62</f>
        <v>0</v>
      </c>
      <c r="WSP63" s="957">
        <f t="shared" ref="WSP63" si="16029">WSN63-WSP62</f>
        <v>0</v>
      </c>
      <c r="WSQ63" s="957">
        <f t="shared" ref="WSQ63" si="16030">WSO63-WSQ62</f>
        <v>0</v>
      </c>
      <c r="WSR63" s="957">
        <f t="shared" ref="WSR63" si="16031">WSP63-WSR62</f>
        <v>0</v>
      </c>
      <c r="WSS63" s="957">
        <f t="shared" ref="WSS63" si="16032">WSQ63-WSS62</f>
        <v>0</v>
      </c>
      <c r="WST63" s="957">
        <f t="shared" ref="WST63" si="16033">WSR63-WST62</f>
        <v>0</v>
      </c>
      <c r="WSU63" s="957">
        <f t="shared" ref="WSU63" si="16034">WSS63-WSU62</f>
        <v>0</v>
      </c>
      <c r="WSV63" s="957">
        <f t="shared" ref="WSV63" si="16035">WST63-WSV62</f>
        <v>0</v>
      </c>
      <c r="WSW63" s="957">
        <f t="shared" ref="WSW63" si="16036">WSU63-WSW62</f>
        <v>0</v>
      </c>
      <c r="WSX63" s="957">
        <f t="shared" ref="WSX63" si="16037">WSV63-WSX62</f>
        <v>0</v>
      </c>
      <c r="WSY63" s="957">
        <f t="shared" ref="WSY63" si="16038">WSW63-WSY62</f>
        <v>0</v>
      </c>
      <c r="WSZ63" s="957">
        <f t="shared" ref="WSZ63" si="16039">WSX63-WSZ62</f>
        <v>0</v>
      </c>
      <c r="WTA63" s="957">
        <f t="shared" ref="WTA63" si="16040">WSY63-WTA62</f>
        <v>0</v>
      </c>
      <c r="WTB63" s="957">
        <f t="shared" ref="WTB63" si="16041">WSZ63-WTB62</f>
        <v>0</v>
      </c>
      <c r="WTC63" s="957">
        <f t="shared" ref="WTC63" si="16042">WTA63-WTC62</f>
        <v>0</v>
      </c>
      <c r="WTD63" s="957">
        <f t="shared" ref="WTD63" si="16043">WTB63-WTD62</f>
        <v>0</v>
      </c>
      <c r="WTE63" s="957">
        <f t="shared" ref="WTE63" si="16044">WTC63-WTE62</f>
        <v>0</v>
      </c>
      <c r="WTF63" s="957">
        <f t="shared" ref="WTF63" si="16045">WTD63-WTF62</f>
        <v>0</v>
      </c>
      <c r="WTG63" s="957">
        <f t="shared" ref="WTG63" si="16046">WTE63-WTG62</f>
        <v>0</v>
      </c>
      <c r="WTH63" s="957">
        <f t="shared" ref="WTH63" si="16047">WTF63-WTH62</f>
        <v>0</v>
      </c>
      <c r="WTI63" s="957">
        <f t="shared" ref="WTI63" si="16048">WTG63-WTI62</f>
        <v>0</v>
      </c>
      <c r="WTJ63" s="957">
        <f t="shared" ref="WTJ63" si="16049">WTH63-WTJ62</f>
        <v>0</v>
      </c>
      <c r="WTK63" s="957">
        <f t="shared" ref="WTK63" si="16050">WTI63-WTK62</f>
        <v>0</v>
      </c>
      <c r="WTL63" s="957">
        <f t="shared" ref="WTL63" si="16051">WTJ63-WTL62</f>
        <v>0</v>
      </c>
      <c r="WTM63" s="957">
        <f t="shared" ref="WTM63" si="16052">WTK63-WTM62</f>
        <v>0</v>
      </c>
      <c r="WTN63" s="957">
        <f t="shared" ref="WTN63" si="16053">WTL63-WTN62</f>
        <v>0</v>
      </c>
      <c r="WTO63" s="957">
        <f t="shared" ref="WTO63" si="16054">WTM63-WTO62</f>
        <v>0</v>
      </c>
      <c r="WTP63" s="957">
        <f t="shared" ref="WTP63" si="16055">WTN63-WTP62</f>
        <v>0</v>
      </c>
      <c r="WTQ63" s="957">
        <f t="shared" ref="WTQ63" si="16056">WTO63-WTQ62</f>
        <v>0</v>
      </c>
      <c r="WTR63" s="957">
        <f t="shared" ref="WTR63" si="16057">WTP63-WTR62</f>
        <v>0</v>
      </c>
      <c r="WTS63" s="957">
        <f t="shared" ref="WTS63" si="16058">WTQ63-WTS62</f>
        <v>0</v>
      </c>
      <c r="WTT63" s="957">
        <f t="shared" ref="WTT63" si="16059">WTR63-WTT62</f>
        <v>0</v>
      </c>
      <c r="WTU63" s="957">
        <f t="shared" ref="WTU63" si="16060">WTS63-WTU62</f>
        <v>0</v>
      </c>
      <c r="WTV63" s="957">
        <f t="shared" ref="WTV63" si="16061">WTT63-WTV62</f>
        <v>0</v>
      </c>
      <c r="WTW63" s="957">
        <f t="shared" ref="WTW63" si="16062">WTU63-WTW62</f>
        <v>0</v>
      </c>
      <c r="WTX63" s="957">
        <f t="shared" ref="WTX63" si="16063">WTV63-WTX62</f>
        <v>0</v>
      </c>
      <c r="WTY63" s="957">
        <f t="shared" ref="WTY63" si="16064">WTW63-WTY62</f>
        <v>0</v>
      </c>
      <c r="WTZ63" s="957">
        <f t="shared" ref="WTZ63" si="16065">WTX63-WTZ62</f>
        <v>0</v>
      </c>
      <c r="WUA63" s="957">
        <f t="shared" ref="WUA63" si="16066">WTY63-WUA62</f>
        <v>0</v>
      </c>
      <c r="WUB63" s="957">
        <f t="shared" ref="WUB63" si="16067">WTZ63-WUB62</f>
        <v>0</v>
      </c>
      <c r="WUC63" s="957">
        <f t="shared" ref="WUC63" si="16068">WUA63-WUC62</f>
        <v>0</v>
      </c>
      <c r="WUD63" s="957">
        <f t="shared" ref="WUD63" si="16069">WUB63-WUD62</f>
        <v>0</v>
      </c>
      <c r="WUE63" s="957">
        <f t="shared" ref="WUE63" si="16070">WUC63-WUE62</f>
        <v>0</v>
      </c>
      <c r="WUF63" s="957">
        <f t="shared" ref="WUF63" si="16071">WUD63-WUF62</f>
        <v>0</v>
      </c>
      <c r="WUG63" s="957">
        <f t="shared" ref="WUG63" si="16072">WUE63-WUG62</f>
        <v>0</v>
      </c>
      <c r="WUH63" s="957">
        <f t="shared" ref="WUH63" si="16073">WUF63-WUH62</f>
        <v>0</v>
      </c>
      <c r="WUI63" s="957">
        <f t="shared" ref="WUI63" si="16074">WUG63-WUI62</f>
        <v>0</v>
      </c>
      <c r="WUJ63" s="957">
        <f t="shared" ref="WUJ63" si="16075">WUH63-WUJ62</f>
        <v>0</v>
      </c>
      <c r="WUK63" s="957">
        <f t="shared" ref="WUK63" si="16076">WUI63-WUK62</f>
        <v>0</v>
      </c>
      <c r="WUL63" s="957">
        <f t="shared" ref="WUL63" si="16077">WUJ63-WUL62</f>
        <v>0</v>
      </c>
      <c r="WUM63" s="957">
        <f t="shared" ref="WUM63" si="16078">WUK63-WUM62</f>
        <v>0</v>
      </c>
      <c r="WUN63" s="957">
        <f t="shared" ref="WUN63" si="16079">WUL63-WUN62</f>
        <v>0</v>
      </c>
      <c r="WUO63" s="957">
        <f t="shared" ref="WUO63" si="16080">WUM63-WUO62</f>
        <v>0</v>
      </c>
      <c r="WUP63" s="957">
        <f t="shared" ref="WUP63" si="16081">WUN63-WUP62</f>
        <v>0</v>
      </c>
      <c r="WUQ63" s="957">
        <f t="shared" ref="WUQ63" si="16082">WUO63-WUQ62</f>
        <v>0</v>
      </c>
      <c r="WUR63" s="957">
        <f t="shared" ref="WUR63" si="16083">WUP63-WUR62</f>
        <v>0</v>
      </c>
      <c r="WUS63" s="957">
        <f t="shared" ref="WUS63" si="16084">WUQ63-WUS62</f>
        <v>0</v>
      </c>
      <c r="WUT63" s="957">
        <f t="shared" ref="WUT63" si="16085">WUR63-WUT62</f>
        <v>0</v>
      </c>
      <c r="WUU63" s="957">
        <f t="shared" ref="WUU63" si="16086">WUS63-WUU62</f>
        <v>0</v>
      </c>
      <c r="WUV63" s="957">
        <f t="shared" ref="WUV63" si="16087">WUT63-WUV62</f>
        <v>0</v>
      </c>
      <c r="WUW63" s="957">
        <f t="shared" ref="WUW63" si="16088">WUU63-WUW62</f>
        <v>0</v>
      </c>
      <c r="WUX63" s="957">
        <f t="shared" ref="WUX63" si="16089">WUV63-WUX62</f>
        <v>0</v>
      </c>
      <c r="WUY63" s="957">
        <f t="shared" ref="WUY63" si="16090">WUW63-WUY62</f>
        <v>0</v>
      </c>
      <c r="WUZ63" s="957">
        <f t="shared" ref="WUZ63" si="16091">WUX63-WUZ62</f>
        <v>0</v>
      </c>
      <c r="WVA63" s="957">
        <f t="shared" ref="WVA63" si="16092">WUY63-WVA62</f>
        <v>0</v>
      </c>
      <c r="WVB63" s="957">
        <f t="shared" ref="WVB63" si="16093">WUZ63-WVB62</f>
        <v>0</v>
      </c>
      <c r="WVC63" s="957">
        <f t="shared" ref="WVC63" si="16094">WVA63-WVC62</f>
        <v>0</v>
      </c>
      <c r="WVD63" s="957">
        <f t="shared" ref="WVD63" si="16095">WVB63-WVD62</f>
        <v>0</v>
      </c>
      <c r="WVE63" s="957">
        <f t="shared" ref="WVE63" si="16096">WVC63-WVE62</f>
        <v>0</v>
      </c>
      <c r="WVF63" s="957">
        <f t="shared" ref="WVF63" si="16097">WVD63-WVF62</f>
        <v>0</v>
      </c>
      <c r="WVG63" s="957">
        <f t="shared" ref="WVG63" si="16098">WVE63-WVG62</f>
        <v>0</v>
      </c>
      <c r="WVH63" s="957">
        <f t="shared" ref="WVH63" si="16099">WVF63-WVH62</f>
        <v>0</v>
      </c>
      <c r="WVI63" s="957">
        <f t="shared" ref="WVI63" si="16100">WVG63-WVI62</f>
        <v>0</v>
      </c>
      <c r="WVJ63" s="957">
        <f t="shared" ref="WVJ63" si="16101">WVH63-WVJ62</f>
        <v>0</v>
      </c>
      <c r="WVK63" s="957">
        <f t="shared" ref="WVK63" si="16102">WVI63-WVK62</f>
        <v>0</v>
      </c>
      <c r="WVL63" s="957">
        <f t="shared" ref="WVL63" si="16103">WVJ63-WVL62</f>
        <v>0</v>
      </c>
      <c r="WVM63" s="957">
        <f t="shared" ref="WVM63" si="16104">WVK63-WVM62</f>
        <v>0</v>
      </c>
      <c r="WVN63" s="957">
        <f t="shared" ref="WVN63" si="16105">WVL63-WVN62</f>
        <v>0</v>
      </c>
      <c r="WVO63" s="957">
        <f t="shared" ref="WVO63" si="16106">WVM63-WVO62</f>
        <v>0</v>
      </c>
      <c r="WVP63" s="957">
        <f t="shared" ref="WVP63" si="16107">WVN63-WVP62</f>
        <v>0</v>
      </c>
      <c r="WVQ63" s="957">
        <f t="shared" ref="WVQ63" si="16108">WVO63-WVQ62</f>
        <v>0</v>
      </c>
      <c r="WVR63" s="957">
        <f t="shared" ref="WVR63" si="16109">WVP63-WVR62</f>
        <v>0</v>
      </c>
      <c r="WVS63" s="957">
        <f t="shared" ref="WVS63" si="16110">WVQ63-WVS62</f>
        <v>0</v>
      </c>
      <c r="WVT63" s="957">
        <f t="shared" ref="WVT63" si="16111">WVR63-WVT62</f>
        <v>0</v>
      </c>
      <c r="WVU63" s="957">
        <f t="shared" ref="WVU63" si="16112">WVS63-WVU62</f>
        <v>0</v>
      </c>
      <c r="WVV63" s="957">
        <f t="shared" ref="WVV63" si="16113">WVT63-WVV62</f>
        <v>0</v>
      </c>
      <c r="WVW63" s="957">
        <f t="shared" ref="WVW63" si="16114">WVU63-WVW62</f>
        <v>0</v>
      </c>
      <c r="WVX63" s="957">
        <f t="shared" ref="WVX63" si="16115">WVV63-WVX62</f>
        <v>0</v>
      </c>
      <c r="WVY63" s="957">
        <f t="shared" ref="WVY63" si="16116">WVW63-WVY62</f>
        <v>0</v>
      </c>
      <c r="WVZ63" s="957">
        <f t="shared" ref="WVZ63" si="16117">WVX63-WVZ62</f>
        <v>0</v>
      </c>
      <c r="WWA63" s="957">
        <f t="shared" ref="WWA63" si="16118">WVY63-WWA62</f>
        <v>0</v>
      </c>
      <c r="WWB63" s="957">
        <f t="shared" ref="WWB63" si="16119">WVZ63-WWB62</f>
        <v>0</v>
      </c>
      <c r="WWC63" s="957">
        <f t="shared" ref="WWC63" si="16120">WWA63-WWC62</f>
        <v>0</v>
      </c>
      <c r="WWD63" s="957">
        <f t="shared" ref="WWD63" si="16121">WWB63-WWD62</f>
        <v>0</v>
      </c>
      <c r="WWE63" s="957">
        <f t="shared" ref="WWE63" si="16122">WWC63-WWE62</f>
        <v>0</v>
      </c>
      <c r="WWF63" s="957">
        <f t="shared" ref="WWF63" si="16123">WWD63-WWF62</f>
        <v>0</v>
      </c>
      <c r="WWG63" s="957">
        <f t="shared" ref="WWG63" si="16124">WWE63-WWG62</f>
        <v>0</v>
      </c>
      <c r="WWH63" s="957">
        <f t="shared" ref="WWH63" si="16125">WWF63-WWH62</f>
        <v>0</v>
      </c>
      <c r="WWI63" s="957">
        <f t="shared" ref="WWI63" si="16126">WWG63-WWI62</f>
        <v>0</v>
      </c>
      <c r="WWJ63" s="957">
        <f t="shared" ref="WWJ63" si="16127">WWH63-WWJ62</f>
        <v>0</v>
      </c>
      <c r="WWK63" s="957">
        <f t="shared" ref="WWK63" si="16128">WWI63-WWK62</f>
        <v>0</v>
      </c>
      <c r="WWL63" s="957">
        <f t="shared" ref="WWL63" si="16129">WWJ63-WWL62</f>
        <v>0</v>
      </c>
      <c r="WWM63" s="957">
        <f t="shared" ref="WWM63" si="16130">WWK63-WWM62</f>
        <v>0</v>
      </c>
      <c r="WWN63" s="957">
        <f t="shared" ref="WWN63" si="16131">WWL63-WWN62</f>
        <v>0</v>
      </c>
      <c r="WWO63" s="957">
        <f t="shared" ref="WWO63" si="16132">WWM63-WWO62</f>
        <v>0</v>
      </c>
      <c r="WWP63" s="957">
        <f t="shared" ref="WWP63" si="16133">WWN63-WWP62</f>
        <v>0</v>
      </c>
      <c r="WWQ63" s="957">
        <f t="shared" ref="WWQ63" si="16134">WWO63-WWQ62</f>
        <v>0</v>
      </c>
      <c r="WWR63" s="957">
        <f t="shared" ref="WWR63" si="16135">WWP63-WWR62</f>
        <v>0</v>
      </c>
      <c r="WWS63" s="957">
        <f t="shared" ref="WWS63" si="16136">WWQ63-WWS62</f>
        <v>0</v>
      </c>
      <c r="WWT63" s="957">
        <f t="shared" ref="WWT63" si="16137">WWR63-WWT62</f>
        <v>0</v>
      </c>
      <c r="WWU63" s="957">
        <f t="shared" ref="WWU63" si="16138">WWS63-WWU62</f>
        <v>0</v>
      </c>
      <c r="WWV63" s="957">
        <f t="shared" ref="WWV63" si="16139">WWT63-WWV62</f>
        <v>0</v>
      </c>
      <c r="WWW63" s="957">
        <f t="shared" ref="WWW63" si="16140">WWU63-WWW62</f>
        <v>0</v>
      </c>
      <c r="WWX63" s="957">
        <f t="shared" ref="WWX63" si="16141">WWV63-WWX62</f>
        <v>0</v>
      </c>
      <c r="WWY63" s="957">
        <f t="shared" ref="WWY63" si="16142">WWW63-WWY62</f>
        <v>0</v>
      </c>
      <c r="WWZ63" s="957">
        <f t="shared" ref="WWZ63" si="16143">WWX63-WWZ62</f>
        <v>0</v>
      </c>
      <c r="WXA63" s="957">
        <f t="shared" ref="WXA63" si="16144">WWY63-WXA62</f>
        <v>0</v>
      </c>
      <c r="WXB63" s="957">
        <f t="shared" ref="WXB63" si="16145">WWZ63-WXB62</f>
        <v>0</v>
      </c>
      <c r="WXC63" s="957">
        <f t="shared" ref="WXC63" si="16146">WXA63-WXC62</f>
        <v>0</v>
      </c>
      <c r="WXD63" s="957">
        <f t="shared" ref="WXD63" si="16147">WXB63-WXD62</f>
        <v>0</v>
      </c>
      <c r="WXE63" s="957">
        <f t="shared" ref="WXE63" si="16148">WXC63-WXE62</f>
        <v>0</v>
      </c>
      <c r="WXF63" s="957">
        <f t="shared" ref="WXF63" si="16149">WXD63-WXF62</f>
        <v>0</v>
      </c>
      <c r="WXG63" s="957">
        <f t="shared" ref="WXG63" si="16150">WXE63-WXG62</f>
        <v>0</v>
      </c>
      <c r="WXH63" s="957">
        <f t="shared" ref="WXH63" si="16151">WXF63-WXH62</f>
        <v>0</v>
      </c>
      <c r="WXI63" s="957">
        <f t="shared" ref="WXI63" si="16152">WXG63-WXI62</f>
        <v>0</v>
      </c>
      <c r="WXJ63" s="957">
        <f t="shared" ref="WXJ63" si="16153">WXH63-WXJ62</f>
        <v>0</v>
      </c>
      <c r="WXK63" s="957">
        <f t="shared" ref="WXK63" si="16154">WXI63-WXK62</f>
        <v>0</v>
      </c>
      <c r="WXL63" s="957">
        <f t="shared" ref="WXL63" si="16155">WXJ63-WXL62</f>
        <v>0</v>
      </c>
      <c r="WXM63" s="957">
        <f t="shared" ref="WXM63" si="16156">WXK63-WXM62</f>
        <v>0</v>
      </c>
      <c r="WXN63" s="957">
        <f t="shared" ref="WXN63" si="16157">WXL63-WXN62</f>
        <v>0</v>
      </c>
      <c r="WXO63" s="957">
        <f t="shared" ref="WXO63" si="16158">WXM63-WXO62</f>
        <v>0</v>
      </c>
      <c r="WXP63" s="957">
        <f t="shared" ref="WXP63" si="16159">WXN63-WXP62</f>
        <v>0</v>
      </c>
      <c r="WXQ63" s="957">
        <f t="shared" ref="WXQ63" si="16160">WXO63-WXQ62</f>
        <v>0</v>
      </c>
      <c r="WXR63" s="957">
        <f t="shared" ref="WXR63" si="16161">WXP63-WXR62</f>
        <v>0</v>
      </c>
      <c r="WXS63" s="957">
        <f t="shared" ref="WXS63" si="16162">WXQ63-WXS62</f>
        <v>0</v>
      </c>
      <c r="WXT63" s="957">
        <f t="shared" ref="WXT63" si="16163">WXR63-WXT62</f>
        <v>0</v>
      </c>
      <c r="WXU63" s="957">
        <f t="shared" ref="WXU63" si="16164">WXS63-WXU62</f>
        <v>0</v>
      </c>
      <c r="WXV63" s="957">
        <f t="shared" ref="WXV63" si="16165">WXT63-WXV62</f>
        <v>0</v>
      </c>
      <c r="WXW63" s="957">
        <f t="shared" ref="WXW63" si="16166">WXU63-WXW62</f>
        <v>0</v>
      </c>
      <c r="WXX63" s="957">
        <f t="shared" ref="WXX63" si="16167">WXV63-WXX62</f>
        <v>0</v>
      </c>
      <c r="WXY63" s="957">
        <f t="shared" ref="WXY63" si="16168">WXW63-WXY62</f>
        <v>0</v>
      </c>
      <c r="WXZ63" s="957">
        <f t="shared" ref="WXZ63" si="16169">WXX63-WXZ62</f>
        <v>0</v>
      </c>
      <c r="WYA63" s="957">
        <f t="shared" ref="WYA63" si="16170">WXY63-WYA62</f>
        <v>0</v>
      </c>
      <c r="WYB63" s="957">
        <f t="shared" ref="WYB63" si="16171">WXZ63-WYB62</f>
        <v>0</v>
      </c>
      <c r="WYC63" s="957">
        <f t="shared" ref="WYC63" si="16172">WYA63-WYC62</f>
        <v>0</v>
      </c>
      <c r="WYD63" s="957">
        <f t="shared" ref="WYD63" si="16173">WYB63-WYD62</f>
        <v>0</v>
      </c>
      <c r="WYE63" s="957">
        <f t="shared" ref="WYE63" si="16174">WYC63-WYE62</f>
        <v>0</v>
      </c>
      <c r="WYF63" s="957">
        <f t="shared" ref="WYF63" si="16175">WYD63-WYF62</f>
        <v>0</v>
      </c>
      <c r="WYG63" s="957">
        <f t="shared" ref="WYG63" si="16176">WYE63-WYG62</f>
        <v>0</v>
      </c>
      <c r="WYH63" s="957">
        <f t="shared" ref="WYH63" si="16177">WYF63-WYH62</f>
        <v>0</v>
      </c>
      <c r="WYI63" s="957">
        <f t="shared" ref="WYI63" si="16178">WYG63-WYI62</f>
        <v>0</v>
      </c>
      <c r="WYJ63" s="957">
        <f t="shared" ref="WYJ63" si="16179">WYH63-WYJ62</f>
        <v>0</v>
      </c>
      <c r="WYK63" s="957">
        <f t="shared" ref="WYK63" si="16180">WYI63-WYK62</f>
        <v>0</v>
      </c>
      <c r="WYL63" s="957">
        <f t="shared" ref="WYL63" si="16181">WYJ63-WYL62</f>
        <v>0</v>
      </c>
      <c r="WYM63" s="957">
        <f t="shared" ref="WYM63" si="16182">WYK63-WYM62</f>
        <v>0</v>
      </c>
      <c r="WYN63" s="957">
        <f t="shared" ref="WYN63" si="16183">WYL63-WYN62</f>
        <v>0</v>
      </c>
      <c r="WYO63" s="957">
        <f t="shared" ref="WYO63" si="16184">WYM63-WYO62</f>
        <v>0</v>
      </c>
      <c r="WYP63" s="957">
        <f t="shared" ref="WYP63" si="16185">WYN63-WYP62</f>
        <v>0</v>
      </c>
      <c r="WYQ63" s="957">
        <f t="shared" ref="WYQ63" si="16186">WYO63-WYQ62</f>
        <v>0</v>
      </c>
      <c r="WYR63" s="957">
        <f t="shared" ref="WYR63" si="16187">WYP63-WYR62</f>
        <v>0</v>
      </c>
      <c r="WYS63" s="957">
        <f t="shared" ref="WYS63" si="16188">WYQ63-WYS62</f>
        <v>0</v>
      </c>
      <c r="WYT63" s="957">
        <f t="shared" ref="WYT63" si="16189">WYR63-WYT62</f>
        <v>0</v>
      </c>
      <c r="WYU63" s="957">
        <f t="shared" ref="WYU63" si="16190">WYS63-WYU62</f>
        <v>0</v>
      </c>
      <c r="WYV63" s="957">
        <f t="shared" ref="WYV63" si="16191">WYT63-WYV62</f>
        <v>0</v>
      </c>
      <c r="WYW63" s="957">
        <f t="shared" ref="WYW63" si="16192">WYU63-WYW62</f>
        <v>0</v>
      </c>
      <c r="WYX63" s="957">
        <f t="shared" ref="WYX63" si="16193">WYV63-WYX62</f>
        <v>0</v>
      </c>
      <c r="WYY63" s="957">
        <f t="shared" ref="WYY63" si="16194">WYW63-WYY62</f>
        <v>0</v>
      </c>
      <c r="WYZ63" s="957">
        <f t="shared" ref="WYZ63" si="16195">WYX63-WYZ62</f>
        <v>0</v>
      </c>
      <c r="WZA63" s="957">
        <f t="shared" ref="WZA63" si="16196">WYY63-WZA62</f>
        <v>0</v>
      </c>
      <c r="WZB63" s="957">
        <f t="shared" ref="WZB63" si="16197">WYZ63-WZB62</f>
        <v>0</v>
      </c>
      <c r="WZC63" s="957">
        <f t="shared" ref="WZC63" si="16198">WZA63-WZC62</f>
        <v>0</v>
      </c>
      <c r="WZD63" s="957">
        <f t="shared" ref="WZD63" si="16199">WZB63-WZD62</f>
        <v>0</v>
      </c>
      <c r="WZE63" s="957">
        <f t="shared" ref="WZE63" si="16200">WZC63-WZE62</f>
        <v>0</v>
      </c>
      <c r="WZF63" s="957">
        <f t="shared" ref="WZF63" si="16201">WZD63-WZF62</f>
        <v>0</v>
      </c>
      <c r="WZG63" s="957">
        <f t="shared" ref="WZG63" si="16202">WZE63-WZG62</f>
        <v>0</v>
      </c>
      <c r="WZH63" s="957">
        <f t="shared" ref="WZH63" si="16203">WZF63-WZH62</f>
        <v>0</v>
      </c>
      <c r="WZI63" s="957">
        <f t="shared" ref="WZI63" si="16204">WZG63-WZI62</f>
        <v>0</v>
      </c>
      <c r="WZJ63" s="957">
        <f t="shared" ref="WZJ63" si="16205">WZH63-WZJ62</f>
        <v>0</v>
      </c>
      <c r="WZK63" s="957">
        <f t="shared" ref="WZK63" si="16206">WZI63-WZK62</f>
        <v>0</v>
      </c>
      <c r="WZL63" s="957">
        <f t="shared" ref="WZL63" si="16207">WZJ63-WZL62</f>
        <v>0</v>
      </c>
      <c r="WZM63" s="957">
        <f t="shared" ref="WZM63" si="16208">WZK63-WZM62</f>
        <v>0</v>
      </c>
      <c r="WZN63" s="957">
        <f t="shared" ref="WZN63" si="16209">WZL63-WZN62</f>
        <v>0</v>
      </c>
      <c r="WZO63" s="957">
        <f t="shared" ref="WZO63" si="16210">WZM63-WZO62</f>
        <v>0</v>
      </c>
      <c r="WZP63" s="957">
        <f t="shared" ref="WZP63" si="16211">WZN63-WZP62</f>
        <v>0</v>
      </c>
      <c r="WZQ63" s="957">
        <f t="shared" ref="WZQ63" si="16212">WZO63-WZQ62</f>
        <v>0</v>
      </c>
      <c r="WZR63" s="957">
        <f t="shared" ref="WZR63" si="16213">WZP63-WZR62</f>
        <v>0</v>
      </c>
      <c r="WZS63" s="957">
        <f t="shared" ref="WZS63" si="16214">WZQ63-WZS62</f>
        <v>0</v>
      </c>
      <c r="WZT63" s="957">
        <f t="shared" ref="WZT63" si="16215">WZR63-WZT62</f>
        <v>0</v>
      </c>
      <c r="WZU63" s="957">
        <f t="shared" ref="WZU63" si="16216">WZS63-WZU62</f>
        <v>0</v>
      </c>
      <c r="WZV63" s="957">
        <f t="shared" ref="WZV63" si="16217">WZT63-WZV62</f>
        <v>0</v>
      </c>
      <c r="WZW63" s="957">
        <f t="shared" ref="WZW63" si="16218">WZU63-WZW62</f>
        <v>0</v>
      </c>
      <c r="WZX63" s="957">
        <f t="shared" ref="WZX63" si="16219">WZV63-WZX62</f>
        <v>0</v>
      </c>
      <c r="WZY63" s="957">
        <f t="shared" ref="WZY63" si="16220">WZW63-WZY62</f>
        <v>0</v>
      </c>
      <c r="WZZ63" s="957">
        <f t="shared" ref="WZZ63" si="16221">WZX63-WZZ62</f>
        <v>0</v>
      </c>
      <c r="XAA63" s="957">
        <f t="shared" ref="XAA63" si="16222">WZY63-XAA62</f>
        <v>0</v>
      </c>
      <c r="XAB63" s="957">
        <f t="shared" ref="XAB63" si="16223">WZZ63-XAB62</f>
        <v>0</v>
      </c>
      <c r="XAC63" s="957">
        <f t="shared" ref="XAC63" si="16224">XAA63-XAC62</f>
        <v>0</v>
      </c>
      <c r="XAD63" s="957">
        <f t="shared" ref="XAD63" si="16225">XAB63-XAD62</f>
        <v>0</v>
      </c>
      <c r="XAE63" s="957">
        <f t="shared" ref="XAE63" si="16226">XAC63-XAE62</f>
        <v>0</v>
      </c>
      <c r="XAF63" s="957">
        <f t="shared" ref="XAF63" si="16227">XAD63-XAF62</f>
        <v>0</v>
      </c>
      <c r="XAG63" s="957">
        <f t="shared" ref="XAG63" si="16228">XAE63-XAG62</f>
        <v>0</v>
      </c>
      <c r="XAH63" s="957">
        <f t="shared" ref="XAH63" si="16229">XAF63-XAH62</f>
        <v>0</v>
      </c>
      <c r="XAI63" s="957">
        <f t="shared" ref="XAI63" si="16230">XAG63-XAI62</f>
        <v>0</v>
      </c>
      <c r="XAJ63" s="957">
        <f t="shared" ref="XAJ63" si="16231">XAH63-XAJ62</f>
        <v>0</v>
      </c>
      <c r="XAK63" s="957">
        <f t="shared" ref="XAK63" si="16232">XAI63-XAK62</f>
        <v>0</v>
      </c>
      <c r="XAL63" s="957">
        <f t="shared" ref="XAL63" si="16233">XAJ63-XAL62</f>
        <v>0</v>
      </c>
      <c r="XAM63" s="957">
        <f t="shared" ref="XAM63" si="16234">XAK63-XAM62</f>
        <v>0</v>
      </c>
      <c r="XAN63" s="957">
        <f t="shared" ref="XAN63" si="16235">XAL63-XAN62</f>
        <v>0</v>
      </c>
      <c r="XAO63" s="957">
        <f t="shared" ref="XAO63" si="16236">XAM63-XAO62</f>
        <v>0</v>
      </c>
      <c r="XAP63" s="957">
        <f t="shared" ref="XAP63" si="16237">XAN63-XAP62</f>
        <v>0</v>
      </c>
      <c r="XAQ63" s="957">
        <f t="shared" ref="XAQ63" si="16238">XAO63-XAQ62</f>
        <v>0</v>
      </c>
      <c r="XAR63" s="957">
        <f t="shared" ref="XAR63" si="16239">XAP63-XAR62</f>
        <v>0</v>
      </c>
      <c r="XAS63" s="957">
        <f t="shared" ref="XAS63" si="16240">XAQ63-XAS62</f>
        <v>0</v>
      </c>
      <c r="XAT63" s="957">
        <f t="shared" ref="XAT63" si="16241">XAR63-XAT62</f>
        <v>0</v>
      </c>
      <c r="XAU63" s="957">
        <f t="shared" ref="XAU63" si="16242">XAS63-XAU62</f>
        <v>0</v>
      </c>
      <c r="XAV63" s="957">
        <f t="shared" ref="XAV63" si="16243">XAT63-XAV62</f>
        <v>0</v>
      </c>
      <c r="XAW63" s="957">
        <f t="shared" ref="XAW63" si="16244">XAU63-XAW62</f>
        <v>0</v>
      </c>
      <c r="XAX63" s="957">
        <f t="shared" ref="XAX63" si="16245">XAV63-XAX62</f>
        <v>0</v>
      </c>
      <c r="XAY63" s="957">
        <f t="shared" ref="XAY63" si="16246">XAW63-XAY62</f>
        <v>0</v>
      </c>
      <c r="XAZ63" s="957">
        <f t="shared" ref="XAZ63" si="16247">XAX63-XAZ62</f>
        <v>0</v>
      </c>
      <c r="XBA63" s="957">
        <f t="shared" ref="XBA63" si="16248">XAY63-XBA62</f>
        <v>0</v>
      </c>
      <c r="XBB63" s="957">
        <f t="shared" ref="XBB63" si="16249">XAZ63-XBB62</f>
        <v>0</v>
      </c>
      <c r="XBC63" s="957">
        <f t="shared" ref="XBC63" si="16250">XBA63-XBC62</f>
        <v>0</v>
      </c>
      <c r="XBD63" s="957">
        <f t="shared" ref="XBD63" si="16251">XBB63-XBD62</f>
        <v>0</v>
      </c>
      <c r="XBE63" s="957">
        <f t="shared" ref="XBE63" si="16252">XBC63-XBE62</f>
        <v>0</v>
      </c>
      <c r="XBF63" s="957">
        <f t="shared" ref="XBF63" si="16253">XBD63-XBF62</f>
        <v>0</v>
      </c>
      <c r="XBG63" s="957">
        <f t="shared" ref="XBG63" si="16254">XBE63-XBG62</f>
        <v>0</v>
      </c>
      <c r="XBH63" s="957">
        <f t="shared" ref="XBH63" si="16255">XBF63-XBH62</f>
        <v>0</v>
      </c>
      <c r="XBI63" s="957">
        <f t="shared" ref="XBI63" si="16256">XBG63-XBI62</f>
        <v>0</v>
      </c>
      <c r="XBJ63" s="957">
        <f t="shared" ref="XBJ63" si="16257">XBH63-XBJ62</f>
        <v>0</v>
      </c>
      <c r="XBK63" s="957">
        <f t="shared" ref="XBK63" si="16258">XBI63-XBK62</f>
        <v>0</v>
      </c>
      <c r="XBL63" s="957">
        <f t="shared" ref="XBL63" si="16259">XBJ63-XBL62</f>
        <v>0</v>
      </c>
      <c r="XBM63" s="957">
        <f t="shared" ref="XBM63" si="16260">XBK63-XBM62</f>
        <v>0</v>
      </c>
      <c r="XBN63" s="957">
        <f t="shared" ref="XBN63" si="16261">XBL63-XBN62</f>
        <v>0</v>
      </c>
      <c r="XBO63" s="957">
        <f t="shared" ref="XBO63" si="16262">XBM63-XBO62</f>
        <v>0</v>
      </c>
      <c r="XBP63" s="957">
        <f t="shared" ref="XBP63" si="16263">XBN63-XBP62</f>
        <v>0</v>
      </c>
      <c r="XBQ63" s="957">
        <f t="shared" ref="XBQ63" si="16264">XBO63-XBQ62</f>
        <v>0</v>
      </c>
      <c r="XBR63" s="957">
        <f t="shared" ref="XBR63" si="16265">XBP63-XBR62</f>
        <v>0</v>
      </c>
      <c r="XBS63" s="957">
        <f t="shared" ref="XBS63" si="16266">XBQ63-XBS62</f>
        <v>0</v>
      </c>
      <c r="XBT63" s="957">
        <f t="shared" ref="XBT63" si="16267">XBR63-XBT62</f>
        <v>0</v>
      </c>
      <c r="XBU63" s="957">
        <f t="shared" ref="XBU63" si="16268">XBS63-XBU62</f>
        <v>0</v>
      </c>
      <c r="XBV63" s="957">
        <f t="shared" ref="XBV63" si="16269">XBT63-XBV62</f>
        <v>0</v>
      </c>
      <c r="XBW63" s="957">
        <f t="shared" ref="XBW63" si="16270">XBU63-XBW62</f>
        <v>0</v>
      </c>
      <c r="XBX63" s="957">
        <f t="shared" ref="XBX63" si="16271">XBV63-XBX62</f>
        <v>0</v>
      </c>
      <c r="XBY63" s="957">
        <f t="shared" ref="XBY63" si="16272">XBW63-XBY62</f>
        <v>0</v>
      </c>
      <c r="XBZ63" s="957">
        <f t="shared" ref="XBZ63" si="16273">XBX63-XBZ62</f>
        <v>0</v>
      </c>
      <c r="XCA63" s="957">
        <f t="shared" ref="XCA63" si="16274">XBY63-XCA62</f>
        <v>0</v>
      </c>
      <c r="XCB63" s="957">
        <f t="shared" ref="XCB63" si="16275">XBZ63-XCB62</f>
        <v>0</v>
      </c>
      <c r="XCC63" s="957">
        <f t="shared" ref="XCC63" si="16276">XCA63-XCC62</f>
        <v>0</v>
      </c>
      <c r="XCD63" s="957">
        <f t="shared" ref="XCD63" si="16277">XCB63-XCD62</f>
        <v>0</v>
      </c>
      <c r="XCE63" s="957">
        <f t="shared" ref="XCE63" si="16278">XCC63-XCE62</f>
        <v>0</v>
      </c>
      <c r="XCF63" s="957">
        <f t="shared" ref="XCF63" si="16279">XCD63-XCF62</f>
        <v>0</v>
      </c>
      <c r="XCG63" s="957">
        <f t="shared" ref="XCG63" si="16280">XCE63-XCG62</f>
        <v>0</v>
      </c>
      <c r="XCH63" s="957">
        <f t="shared" ref="XCH63" si="16281">XCF63-XCH62</f>
        <v>0</v>
      </c>
      <c r="XCI63" s="957">
        <f t="shared" ref="XCI63" si="16282">XCG63-XCI62</f>
        <v>0</v>
      </c>
      <c r="XCJ63" s="957">
        <f t="shared" ref="XCJ63" si="16283">XCH63-XCJ62</f>
        <v>0</v>
      </c>
      <c r="XCK63" s="957">
        <f t="shared" ref="XCK63" si="16284">XCI63-XCK62</f>
        <v>0</v>
      </c>
      <c r="XCL63" s="957">
        <f t="shared" ref="XCL63" si="16285">XCJ63-XCL62</f>
        <v>0</v>
      </c>
      <c r="XCM63" s="957">
        <f t="shared" ref="XCM63" si="16286">XCK63-XCM62</f>
        <v>0</v>
      </c>
      <c r="XCN63" s="957">
        <f t="shared" ref="XCN63" si="16287">XCL63-XCN62</f>
        <v>0</v>
      </c>
      <c r="XCO63" s="957">
        <f t="shared" ref="XCO63" si="16288">XCM63-XCO62</f>
        <v>0</v>
      </c>
      <c r="XCP63" s="957">
        <f t="shared" ref="XCP63" si="16289">XCN63-XCP62</f>
        <v>0</v>
      </c>
      <c r="XCQ63" s="957">
        <f t="shared" ref="XCQ63" si="16290">XCO63-XCQ62</f>
        <v>0</v>
      </c>
      <c r="XCR63" s="957">
        <f t="shared" ref="XCR63" si="16291">XCP63-XCR62</f>
        <v>0</v>
      </c>
      <c r="XCS63" s="957">
        <f t="shared" ref="XCS63" si="16292">XCQ63-XCS62</f>
        <v>0</v>
      </c>
      <c r="XCT63" s="957">
        <f t="shared" ref="XCT63" si="16293">XCR63-XCT62</f>
        <v>0</v>
      </c>
      <c r="XCU63" s="957">
        <f t="shared" ref="XCU63" si="16294">XCS63-XCU62</f>
        <v>0</v>
      </c>
      <c r="XCV63" s="957">
        <f t="shared" ref="XCV63" si="16295">XCT63-XCV62</f>
        <v>0</v>
      </c>
      <c r="XCW63" s="957">
        <f t="shared" ref="XCW63" si="16296">XCU63-XCW62</f>
        <v>0</v>
      </c>
      <c r="XCX63" s="957">
        <f t="shared" ref="XCX63" si="16297">XCV63-XCX62</f>
        <v>0</v>
      </c>
      <c r="XCY63" s="957">
        <f t="shared" ref="XCY63" si="16298">XCW63-XCY62</f>
        <v>0</v>
      </c>
      <c r="XCZ63" s="957">
        <f t="shared" ref="XCZ63" si="16299">XCX63-XCZ62</f>
        <v>0</v>
      </c>
      <c r="XDA63" s="957">
        <f t="shared" ref="XDA63" si="16300">XCY63-XDA62</f>
        <v>0</v>
      </c>
      <c r="XDB63" s="957">
        <f t="shared" ref="XDB63" si="16301">XCZ63-XDB62</f>
        <v>0</v>
      </c>
      <c r="XDC63" s="957">
        <f t="shared" ref="XDC63" si="16302">XDA63-XDC62</f>
        <v>0</v>
      </c>
      <c r="XDD63" s="957">
        <f t="shared" ref="XDD63" si="16303">XDB63-XDD62</f>
        <v>0</v>
      </c>
      <c r="XDE63" s="957">
        <f t="shared" ref="XDE63" si="16304">XDC63-XDE62</f>
        <v>0</v>
      </c>
      <c r="XDF63" s="957">
        <f t="shared" ref="XDF63" si="16305">XDD63-XDF62</f>
        <v>0</v>
      </c>
      <c r="XDG63" s="957">
        <f t="shared" ref="XDG63" si="16306">XDE63-XDG62</f>
        <v>0</v>
      </c>
      <c r="XDH63" s="957">
        <f t="shared" ref="XDH63" si="16307">XDF63-XDH62</f>
        <v>0</v>
      </c>
      <c r="XDI63" s="957">
        <f t="shared" ref="XDI63" si="16308">XDG63-XDI62</f>
        <v>0</v>
      </c>
      <c r="XDJ63" s="957">
        <f t="shared" ref="XDJ63" si="16309">XDH63-XDJ62</f>
        <v>0</v>
      </c>
      <c r="XDK63" s="957">
        <f t="shared" ref="XDK63" si="16310">XDI63-XDK62</f>
        <v>0</v>
      </c>
      <c r="XDL63" s="957">
        <f t="shared" ref="XDL63" si="16311">XDJ63-XDL62</f>
        <v>0</v>
      </c>
      <c r="XDM63" s="957">
        <f t="shared" ref="XDM63" si="16312">XDK63-XDM62</f>
        <v>0</v>
      </c>
      <c r="XDN63" s="957">
        <f t="shared" ref="XDN63" si="16313">XDL63-XDN62</f>
        <v>0</v>
      </c>
      <c r="XDO63" s="957">
        <f t="shared" ref="XDO63" si="16314">XDM63-XDO62</f>
        <v>0</v>
      </c>
      <c r="XDP63" s="957">
        <f t="shared" ref="XDP63" si="16315">XDN63-XDP62</f>
        <v>0</v>
      </c>
      <c r="XDQ63" s="957">
        <f t="shared" ref="XDQ63" si="16316">XDO63-XDQ62</f>
        <v>0</v>
      </c>
      <c r="XDR63" s="957">
        <f t="shared" ref="XDR63" si="16317">XDP63-XDR62</f>
        <v>0</v>
      </c>
      <c r="XDS63" s="957">
        <f t="shared" ref="XDS63" si="16318">XDQ63-XDS62</f>
        <v>0</v>
      </c>
      <c r="XDT63" s="957">
        <f t="shared" ref="XDT63" si="16319">XDR63-XDT62</f>
        <v>0</v>
      </c>
      <c r="XDU63" s="957">
        <f t="shared" ref="XDU63" si="16320">XDS63-XDU62</f>
        <v>0</v>
      </c>
      <c r="XDV63" s="957">
        <f t="shared" ref="XDV63" si="16321">XDT63-XDV62</f>
        <v>0</v>
      </c>
      <c r="XDW63" s="957">
        <f t="shared" ref="XDW63" si="16322">XDU63-XDW62</f>
        <v>0</v>
      </c>
      <c r="XDX63" s="957">
        <f t="shared" ref="XDX63" si="16323">XDV63-XDX62</f>
        <v>0</v>
      </c>
      <c r="XDY63" s="957">
        <f t="shared" ref="XDY63" si="16324">XDW63-XDY62</f>
        <v>0</v>
      </c>
      <c r="XDZ63" s="957">
        <f t="shared" ref="XDZ63" si="16325">XDX63-XDZ62</f>
        <v>0</v>
      </c>
      <c r="XEA63" s="957">
        <f t="shared" ref="XEA63" si="16326">XDY63-XEA62</f>
        <v>0</v>
      </c>
      <c r="XEB63" s="957">
        <f t="shared" ref="XEB63" si="16327">XDZ63-XEB62</f>
        <v>0</v>
      </c>
      <c r="XEC63" s="957">
        <f t="shared" ref="XEC63" si="16328">XEA63-XEC62</f>
        <v>0</v>
      </c>
      <c r="XED63" s="957">
        <f t="shared" ref="XED63" si="16329">XEB63-XED62</f>
        <v>0</v>
      </c>
      <c r="XEE63" s="957">
        <f t="shared" ref="XEE63" si="16330">XEC63-XEE62</f>
        <v>0</v>
      </c>
      <c r="XEF63" s="957">
        <f t="shared" ref="XEF63" si="16331">XED63-XEF62</f>
        <v>0</v>
      </c>
      <c r="XEG63" s="957">
        <f t="shared" ref="XEG63" si="16332">XEE63-XEG62</f>
        <v>0</v>
      </c>
      <c r="XEH63" s="957">
        <f t="shared" ref="XEH63" si="16333">XEF63-XEH62</f>
        <v>0</v>
      </c>
      <c r="XEI63" s="957">
        <f t="shared" ref="XEI63" si="16334">XEG63-XEI62</f>
        <v>0</v>
      </c>
      <c r="XEJ63" s="957">
        <f t="shared" ref="XEJ63" si="16335">XEH63-XEJ62</f>
        <v>0</v>
      </c>
      <c r="XEK63" s="957">
        <f t="shared" ref="XEK63" si="16336">XEI63-XEK62</f>
        <v>0</v>
      </c>
      <c r="XEL63" s="957">
        <f t="shared" ref="XEL63" si="16337">XEJ63-XEL62</f>
        <v>0</v>
      </c>
      <c r="XEM63" s="957">
        <f t="shared" ref="XEM63" si="16338">XEK63-XEM62</f>
        <v>0</v>
      </c>
      <c r="XEN63" s="957">
        <f t="shared" ref="XEN63" si="16339">XEL63-XEN62</f>
        <v>0</v>
      </c>
      <c r="XEO63" s="957">
        <f t="shared" ref="XEO63" si="16340">XEM63-XEO62</f>
        <v>0</v>
      </c>
      <c r="XEP63" s="957">
        <f t="shared" ref="XEP63" si="16341">XEN63-XEP62</f>
        <v>0</v>
      </c>
      <c r="XEQ63" s="957">
        <f t="shared" ref="XEQ63" si="16342">XEO63-XEQ62</f>
        <v>0</v>
      </c>
      <c r="XER63" s="957">
        <f t="shared" ref="XER63" si="16343">XEP63-XER62</f>
        <v>0</v>
      </c>
      <c r="XES63" s="957">
        <f t="shared" ref="XES63" si="16344">XEQ63-XES62</f>
        <v>0</v>
      </c>
      <c r="XET63" s="957">
        <f t="shared" ref="XET63" si="16345">XER63-XET62</f>
        <v>0</v>
      </c>
      <c r="XEU63" s="957">
        <f t="shared" ref="XEU63" si="16346">XES63-XEU62</f>
        <v>0</v>
      </c>
      <c r="XEV63" s="957">
        <f t="shared" ref="XEV63" si="16347">XET63-XEV62</f>
        <v>0</v>
      </c>
      <c r="XEW63" s="957">
        <f t="shared" ref="XEW63" si="16348">XEU63-XEW62</f>
        <v>0</v>
      </c>
      <c r="XEX63" s="957">
        <f t="shared" ref="XEX63" si="16349">XEV63-XEX62</f>
        <v>0</v>
      </c>
      <c r="XEY63" s="957">
        <f t="shared" ref="XEY63" si="16350">XEW63-XEY62</f>
        <v>0</v>
      </c>
      <c r="XEZ63" s="957">
        <f t="shared" ref="XEZ63" si="16351">XEX63-XEZ62</f>
        <v>0</v>
      </c>
      <c r="XFA63" s="957">
        <f t="shared" ref="XFA63" si="16352">XEY63-XFA62</f>
        <v>0</v>
      </c>
      <c r="XFB63" s="957">
        <f t="shared" ref="XFB63" si="16353">XEZ63-XFB62</f>
        <v>0</v>
      </c>
      <c r="XFC63" s="957">
        <f t="shared" ref="XFC63" si="16354">XFA63-XFC62</f>
        <v>0</v>
      </c>
      <c r="XFD63" s="957">
        <f t="shared" ref="XFD63" si="16355">XFB63-XFD62</f>
        <v>0</v>
      </c>
    </row>
    <row r="64" spans="1:16384" s="3" customFormat="1" ht="8.25" customHeight="1">
      <c r="A64" s="2694" t="s">
        <v>2778</v>
      </c>
      <c r="B64" s="2694"/>
      <c r="C64" s="2694"/>
      <c r="D64" s="957"/>
      <c r="E64" s="957"/>
      <c r="F64" s="957"/>
      <c r="G64" s="957"/>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5"/>
    </row>
    <row r="65" spans="1:34" s="3" customFormat="1">
      <c r="C65" s="956"/>
      <c r="E65" s="955"/>
      <c r="F65" s="955"/>
      <c r="G65" s="955"/>
      <c r="H65" s="955"/>
      <c r="I65" s="955"/>
      <c r="J65" s="955"/>
      <c r="K65" s="955"/>
      <c r="L65" s="955"/>
      <c r="M65" s="955"/>
      <c r="N65" s="955"/>
      <c r="O65" s="955"/>
      <c r="P65" s="955"/>
      <c r="Q65" s="955"/>
      <c r="R65" s="955"/>
      <c r="S65" s="955"/>
      <c r="T65" s="955"/>
      <c r="U65" s="955"/>
      <c r="V65" s="955"/>
      <c r="W65" s="955"/>
      <c r="X65" s="955"/>
      <c r="Y65" s="955"/>
      <c r="Z65" s="955"/>
      <c r="AA65" s="955"/>
      <c r="AB65" s="955"/>
      <c r="AC65" s="955"/>
      <c r="AD65" s="955"/>
      <c r="AE65" s="955"/>
      <c r="AF65" s="955"/>
      <c r="AG65" s="955"/>
      <c r="AH65" s="955"/>
    </row>
    <row r="66" spans="1:34" s="957" customFormat="1">
      <c r="A66" s="3" t="s">
        <v>860</v>
      </c>
      <c r="B66" s="3"/>
      <c r="C66" s="1270">
        <v>0</v>
      </c>
      <c r="D66" s="3"/>
      <c r="E66" s="955"/>
      <c r="F66" s="955"/>
      <c r="G66" s="955"/>
      <c r="H66" s="955"/>
      <c r="I66" s="955"/>
      <c r="J66" s="955"/>
      <c r="K66" s="955"/>
      <c r="L66" s="955"/>
      <c r="M66" s="955"/>
      <c r="N66" s="955"/>
      <c r="O66" s="955"/>
      <c r="P66" s="955"/>
      <c r="Q66" s="955"/>
      <c r="R66" s="955"/>
      <c r="S66" s="955"/>
      <c r="T66" s="955"/>
      <c r="U66" s="955"/>
      <c r="V66" s="955"/>
      <c r="W66" s="955"/>
      <c r="X66" s="955"/>
      <c r="Y66" s="955"/>
      <c r="Z66" s="955"/>
      <c r="AA66" s="955"/>
      <c r="AB66" s="955"/>
      <c r="AC66" s="955"/>
      <c r="AD66" s="955"/>
      <c r="AE66" s="955"/>
      <c r="AF66" s="955"/>
      <c r="AG66" s="955"/>
    </row>
    <row r="67" spans="1:34" s="955" customFormat="1">
      <c r="A67" s="959"/>
      <c r="B67" s="959"/>
      <c r="C67" s="958"/>
      <c r="D67" s="957"/>
      <c r="E67" s="959">
        <f>$E60*$C$66</f>
        <v>0</v>
      </c>
      <c r="F67" s="957"/>
      <c r="G67" s="955">
        <f>G60*$C$66</f>
        <v>0</v>
      </c>
      <c r="H67" s="957"/>
      <c r="I67" s="955">
        <f>I60*$C$66</f>
        <v>0</v>
      </c>
      <c r="J67" s="957"/>
      <c r="K67" s="955">
        <f>K60*$C$66</f>
        <v>0</v>
      </c>
      <c r="L67" s="957"/>
      <c r="M67" s="955">
        <f>M60*$C$66</f>
        <v>0</v>
      </c>
      <c r="N67" s="957"/>
      <c r="O67" s="955">
        <f>O60*$C$66</f>
        <v>0</v>
      </c>
      <c r="P67" s="957"/>
      <c r="Q67" s="955">
        <f>Q60*$C$66</f>
        <v>0</v>
      </c>
      <c r="R67" s="957"/>
      <c r="S67" s="955">
        <f>S60*$C$66</f>
        <v>0</v>
      </c>
      <c r="T67" s="957"/>
      <c r="U67" s="955">
        <f>U60*$C$66</f>
        <v>0</v>
      </c>
      <c r="V67" s="957"/>
      <c r="W67" s="955">
        <f>W60*$C$66</f>
        <v>0</v>
      </c>
      <c r="X67" s="957"/>
      <c r="Y67" s="955">
        <f>Y60*$C$66</f>
        <v>0</v>
      </c>
      <c r="Z67" s="957"/>
      <c r="AA67" s="955">
        <f>AA60*$C$66</f>
        <v>0</v>
      </c>
      <c r="AB67" s="957"/>
      <c r="AC67" s="955">
        <f>AC60*$C$66</f>
        <v>0</v>
      </c>
      <c r="AD67" s="957"/>
      <c r="AE67" s="955">
        <f>AE60*$C$66</f>
        <v>0</v>
      </c>
      <c r="AF67" s="957"/>
      <c r="AG67" s="955">
        <f>AG60*$C$66</f>
        <v>0</v>
      </c>
    </row>
    <row r="68" spans="1:34" s="955" customFormat="1">
      <c r="A68" s="960"/>
      <c r="B68" s="960"/>
      <c r="C68" s="965"/>
      <c r="E68" s="959">
        <f>$E60*$C$66</f>
        <v>0</v>
      </c>
      <c r="G68" s="955">
        <f>G60*$C$66</f>
        <v>0</v>
      </c>
      <c r="I68" s="955">
        <f>I60*$C$66</f>
        <v>0</v>
      </c>
      <c r="K68" s="955">
        <f>K60*$C$66</f>
        <v>0</v>
      </c>
      <c r="M68" s="955">
        <f>M60*$C$66</f>
        <v>0</v>
      </c>
      <c r="O68" s="955">
        <f>O60*$C$66</f>
        <v>0</v>
      </c>
      <c r="Q68" s="955">
        <f>Q60*$C$66</f>
        <v>0</v>
      </c>
      <c r="S68" s="955">
        <f>S60*$C$66</f>
        <v>0</v>
      </c>
      <c r="U68" s="955">
        <f>U60*$C$66</f>
        <v>0</v>
      </c>
      <c r="W68" s="955">
        <f>W60*$C$66</f>
        <v>0</v>
      </c>
      <c r="Y68" s="955">
        <f>Y60*$C$66</f>
        <v>0</v>
      </c>
      <c r="AA68" s="955">
        <f>AA60*$C$66</f>
        <v>0</v>
      </c>
      <c r="AC68" s="955">
        <f>AC60*$C$66</f>
        <v>0</v>
      </c>
      <c r="AE68" s="955">
        <f>AE60*$C$66</f>
        <v>0</v>
      </c>
      <c r="AG68" s="955">
        <f>AG60*$C$66</f>
        <v>0</v>
      </c>
    </row>
    <row r="69" spans="1:34" s="955" customFormat="1">
      <c r="A69" s="960"/>
      <c r="B69" s="960"/>
      <c r="C69" s="965"/>
      <c r="E69" s="960"/>
      <c r="G69" s="955">
        <f t="shared" ref="G69:U70" si="16356">E69*$C$67</f>
        <v>0</v>
      </c>
      <c r="I69" s="955">
        <f t="shared" si="16356"/>
        <v>0</v>
      </c>
      <c r="K69" s="955">
        <f t="shared" si="16356"/>
        <v>0</v>
      </c>
      <c r="M69" s="955">
        <f t="shared" si="16356"/>
        <v>0</v>
      </c>
      <c r="O69" s="955">
        <f t="shared" si="16356"/>
        <v>0</v>
      </c>
      <c r="Q69" s="955">
        <f t="shared" si="16356"/>
        <v>0</v>
      </c>
      <c r="S69" s="955">
        <f t="shared" si="16356"/>
        <v>0</v>
      </c>
      <c r="U69" s="955">
        <f t="shared" si="16356"/>
        <v>0</v>
      </c>
      <c r="W69" s="955">
        <f t="shared" ref="W69:AG70" si="16357">U69*$C$67</f>
        <v>0</v>
      </c>
      <c r="Y69" s="955">
        <f t="shared" si="16357"/>
        <v>0</v>
      </c>
      <c r="AA69" s="955">
        <f t="shared" si="16357"/>
        <v>0</v>
      </c>
      <c r="AC69" s="955">
        <f t="shared" si="16357"/>
        <v>0</v>
      </c>
      <c r="AE69" s="955">
        <f t="shared" si="16357"/>
        <v>0</v>
      </c>
      <c r="AG69" s="955">
        <f t="shared" si="16357"/>
        <v>0</v>
      </c>
    </row>
    <row r="70" spans="1:34" s="955" customFormat="1">
      <c r="A70" s="960"/>
      <c r="B70" s="960"/>
      <c r="C70" s="965"/>
      <c r="E70" s="962"/>
      <c r="G70" s="963">
        <f t="shared" si="16356"/>
        <v>0</v>
      </c>
      <c r="I70" s="963">
        <f t="shared" si="16356"/>
        <v>0</v>
      </c>
      <c r="K70" s="963">
        <f t="shared" si="16356"/>
        <v>0</v>
      </c>
      <c r="M70" s="963">
        <f t="shared" si="16356"/>
        <v>0</v>
      </c>
      <c r="O70" s="963">
        <f t="shared" si="16356"/>
        <v>0</v>
      </c>
      <c r="Q70" s="963">
        <f t="shared" si="16356"/>
        <v>0</v>
      </c>
      <c r="S70" s="963">
        <f t="shared" si="16356"/>
        <v>0</v>
      </c>
      <c r="U70" s="963">
        <f t="shared" si="16356"/>
        <v>0</v>
      </c>
      <c r="W70" s="963">
        <f t="shared" si="16357"/>
        <v>0</v>
      </c>
      <c r="Y70" s="963">
        <f t="shared" si="16357"/>
        <v>0</v>
      </c>
      <c r="AA70" s="963">
        <f t="shared" si="16357"/>
        <v>0</v>
      </c>
      <c r="AC70" s="963">
        <f t="shared" si="16357"/>
        <v>0</v>
      </c>
      <c r="AE70" s="963">
        <f t="shared" si="16357"/>
        <v>0</v>
      </c>
      <c r="AG70" s="963">
        <f t="shared" si="16357"/>
        <v>0</v>
      </c>
    </row>
    <row r="71" spans="1:34" s="955" customFormat="1">
      <c r="A71" s="957" t="s">
        <v>853</v>
      </c>
      <c r="C71" s="965"/>
      <c r="E71" s="955">
        <f>SUM(E67:E70)</f>
        <v>0</v>
      </c>
      <c r="G71" s="955">
        <f>SUM(G67:G70)</f>
        <v>0</v>
      </c>
      <c r="I71" s="955">
        <f>SUM(I67:I70)</f>
        <v>0</v>
      </c>
      <c r="K71" s="955">
        <f>SUM(K67:K70)</f>
        <v>0</v>
      </c>
      <c r="M71" s="955">
        <f>SUM(M67:M70)</f>
        <v>0</v>
      </c>
      <c r="O71" s="955">
        <f>SUM(O67:O70)</f>
        <v>0</v>
      </c>
      <c r="Q71" s="955">
        <f>SUM(Q67:Q70)</f>
        <v>0</v>
      </c>
      <c r="S71" s="955">
        <f>SUM(S67:S70)</f>
        <v>0</v>
      </c>
      <c r="U71" s="955">
        <f>SUM(U67:U70)</f>
        <v>0</v>
      </c>
      <c r="W71" s="955">
        <f>SUM(W67:W70)</f>
        <v>0</v>
      </c>
      <c r="Y71" s="955">
        <f>SUM(Y67:Y70)</f>
        <v>0</v>
      </c>
      <c r="AA71" s="955">
        <f>SUM(AA67:AA70)</f>
        <v>0</v>
      </c>
      <c r="AC71" s="955">
        <f>SUM(AC67:AC70)</f>
        <v>0</v>
      </c>
      <c r="AE71" s="955">
        <f>SUM(AE67:AE70)</f>
        <v>0</v>
      </c>
      <c r="AG71" s="955">
        <f>SUM(AG67:AG70)</f>
        <v>0</v>
      </c>
    </row>
    <row r="72" spans="1:34" s="955" customFormat="1">
      <c r="A72" s="957"/>
      <c r="C72" s="965"/>
    </row>
    <row r="73" spans="1:34" s="955" customFormat="1">
      <c r="A73" s="957" t="s">
        <v>1710</v>
      </c>
      <c r="C73" s="965"/>
      <c r="E73" s="957">
        <f>E60-E62-E71</f>
        <v>0</v>
      </c>
      <c r="G73" s="957">
        <f>G60-G62-G71</f>
        <v>0</v>
      </c>
      <c r="I73" s="957">
        <f>I60-I62-I71</f>
        <v>0</v>
      </c>
      <c r="K73" s="957">
        <f>K60-K62-K71</f>
        <v>0</v>
      </c>
      <c r="M73" s="957">
        <f>M60-M62-M71</f>
        <v>0</v>
      </c>
      <c r="O73" s="957">
        <f>O60-O62-O71</f>
        <v>0</v>
      </c>
      <c r="Q73" s="957">
        <f>Q60-Q62-Q71</f>
        <v>0</v>
      </c>
      <c r="S73" s="957">
        <f>S60-S62-S71</f>
        <v>0</v>
      </c>
      <c r="U73" s="957">
        <f>U60-U62-U71</f>
        <v>0</v>
      </c>
      <c r="W73" s="957">
        <f>W60-W62-W71</f>
        <v>0</v>
      </c>
      <c r="Y73" s="957">
        <f>Y60-Y62-Y71</f>
        <v>0</v>
      </c>
      <c r="AA73" s="957">
        <f>AA60-AA62-AA71</f>
        <v>0</v>
      </c>
      <c r="AC73" s="957">
        <f>AC60-AC62-AC71</f>
        <v>0</v>
      </c>
      <c r="AE73" s="957">
        <f>AE60-AE62-AE71</f>
        <v>0</v>
      </c>
      <c r="AG73" s="957">
        <f>AG60-AG62-AG71</f>
        <v>361833.0070565815</v>
      </c>
    </row>
    <row r="74" spans="1:34" s="217" customFormat="1">
      <c r="A74" s="529"/>
      <c r="B74" s="955"/>
      <c r="C74" s="965"/>
      <c r="D74" s="955"/>
      <c r="E74" s="955"/>
      <c r="F74" s="955"/>
      <c r="G74" s="955"/>
      <c r="H74" s="955"/>
      <c r="I74" s="955"/>
      <c r="J74" s="955"/>
      <c r="K74" s="955"/>
      <c r="L74" s="955"/>
      <c r="M74" s="955"/>
      <c r="N74" s="955"/>
      <c r="O74" s="955"/>
      <c r="P74" s="955"/>
      <c r="Q74" s="955"/>
      <c r="R74" s="955"/>
      <c r="S74" s="955"/>
      <c r="T74" s="955"/>
      <c r="U74" s="955"/>
      <c r="V74" s="955"/>
      <c r="W74" s="955"/>
      <c r="X74" s="955"/>
      <c r="Y74" s="955"/>
      <c r="Z74" s="955"/>
      <c r="AA74" s="955"/>
      <c r="AB74" s="955"/>
      <c r="AC74" s="955"/>
      <c r="AD74" s="955"/>
      <c r="AE74" s="955"/>
      <c r="AF74" s="955"/>
      <c r="AG74" s="955"/>
    </row>
    <row r="75" spans="1:34" s="217" customFormat="1">
      <c r="A75" s="955" t="s">
        <v>1709</v>
      </c>
      <c r="C75" s="183"/>
    </row>
    <row r="76" spans="1:34" s="217" customFormat="1">
      <c r="C76" s="183"/>
    </row>
    <row r="77" spans="1:34" s="234" customFormat="1" ht="30" customHeight="1">
      <c r="A77" s="2692" t="s">
        <v>1708</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4:C64"/>
  </mergeCells>
  <dataValidations count="1">
    <dataValidation type="list" allowBlank="1" showInputMessage="1" showErrorMessage="1" sqref="A52:C52 A64:C64" xr:uid="{5D6C4529-E349-4EE0-B93B-279589DD5FD1}">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901</v>
      </c>
      <c r="B14" s="266">
        <f>'Sources and Uses Budget'!$C13</f>
        <v>201000</v>
      </c>
      <c r="C14" s="266">
        <f>'Sources and Uses Budget'!$C13</f>
        <v>201000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2"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30694000</v>
      </c>
      <c r="C31" s="266">
        <f>'Sources and Uses Budget'!$C30</f>
        <v>30694000</v>
      </c>
      <c r="D31" s="270">
        <f t="shared" si="0"/>
        <v>0</v>
      </c>
      <c r="E31" s="268"/>
      <c r="F31" s="267"/>
    </row>
    <row r="32" spans="1:6" s="352" customFormat="1">
      <c r="A32" s="145" t="s">
        <v>600</v>
      </c>
      <c r="B32" s="266">
        <f>'Sources and Uses Budget'!$C31</f>
        <v>2086000</v>
      </c>
      <c r="C32" s="266">
        <f>'Sources and Uses Budget'!$C31</f>
        <v>2086000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1192000</v>
      </c>
      <c r="C34" s="266">
        <f>'Sources and Uses Budget'!$C33</f>
        <v>1192000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149000</v>
      </c>
      <c r="C36" s="266">
        <f>'Sources and Uses Budget'!$C35</f>
        <v>149000</v>
      </c>
      <c r="D36" s="270">
        <f t="shared" si="0"/>
        <v>0</v>
      </c>
      <c r="E36" s="268"/>
      <c r="F36" s="267"/>
    </row>
    <row r="37" spans="1:6" s="352" customFormat="1">
      <c r="A37" s="283" t="s">
        <v>1627</v>
      </c>
      <c r="B37" s="266">
        <f>'Sources and Uses Budget'!$C36</f>
        <v>225000</v>
      </c>
      <c r="C37" s="266">
        <f>'Sources and Uses Budget'!$C36</f>
        <v>225000</v>
      </c>
      <c r="D37" s="270"/>
      <c r="E37" s="268"/>
      <c r="F37" s="267"/>
    </row>
    <row r="38" spans="1:6" s="352" customFormat="1">
      <c r="A38" s="155" t="str">
        <f>'Sources and Uses Budget'!A37</f>
        <v>Other: Payment and Performance Bonds</v>
      </c>
      <c r="B38" s="266">
        <f>'Sources and Uses Budget'!$C37</f>
        <v>298000</v>
      </c>
      <c r="C38" s="266">
        <f>'Sources and Uses Budget'!$C37</f>
        <v>298000</v>
      </c>
      <c r="D38" s="270">
        <f t="shared" si="0"/>
        <v>0</v>
      </c>
      <c r="E38" s="268"/>
      <c r="F38" s="267"/>
    </row>
    <row r="39" spans="1:6" s="352" customFormat="1">
      <c r="A39" s="271" t="s">
        <v>143</v>
      </c>
      <c r="B39" s="270">
        <f>SUM(B30:B38)</f>
        <v>34644000</v>
      </c>
      <c r="C39" s="270">
        <f>SUM(C30:C38)</f>
        <v>34644000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895000</v>
      </c>
      <c r="C41" s="266">
        <f>'Sources and Uses Budget'!$C40</f>
        <v>895000</v>
      </c>
      <c r="D41" s="270">
        <f t="shared" si="0"/>
        <v>0</v>
      </c>
      <c r="E41" s="268"/>
      <c r="F41" s="267"/>
    </row>
    <row r="42" spans="1:6" s="352" customFormat="1">
      <c r="A42" s="269" t="s">
        <v>146</v>
      </c>
      <c r="B42" s="266">
        <f>'Sources and Uses Budget'!$C41</f>
        <v>240000</v>
      </c>
      <c r="C42" s="266">
        <f>'Sources and Uses Budget'!$C41</f>
        <v>240000</v>
      </c>
      <c r="D42" s="270">
        <f t="shared" si="0"/>
        <v>0</v>
      </c>
      <c r="E42" s="268"/>
      <c r="F42" s="267"/>
    </row>
    <row r="43" spans="1:6" s="352" customFormat="1">
      <c r="A43" s="271" t="s">
        <v>147</v>
      </c>
      <c r="B43" s="270">
        <f>SUM(B41:B42)</f>
        <v>1135000</v>
      </c>
      <c r="C43" s="270">
        <f>SUM(C41:C42)</f>
        <v>1135000</v>
      </c>
      <c r="D43" s="270">
        <f t="shared" si="0"/>
        <v>0</v>
      </c>
      <c r="E43" s="268"/>
      <c r="F43" s="267"/>
    </row>
    <row r="44" spans="1:6" s="352" customFormat="1">
      <c r="A44" s="271" t="s">
        <v>148</v>
      </c>
      <c r="B44" s="266">
        <f>'Sources and Uses Budget'!$C43</f>
        <v>944000</v>
      </c>
      <c r="C44" s="266">
        <f>'Sources and Uses Budget'!$C43</f>
        <v>944000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2283456</v>
      </c>
      <c r="C46" s="266">
        <f>'Sources and Uses Budget'!$C45</f>
        <v>2283456</v>
      </c>
      <c r="D46" s="270">
        <f t="shared" si="0"/>
        <v>0</v>
      </c>
      <c r="E46" s="268"/>
      <c r="F46" s="267"/>
    </row>
    <row r="47" spans="1:6" s="352" customFormat="1">
      <c r="A47" s="145" t="s">
        <v>151</v>
      </c>
      <c r="B47" s="266">
        <f>'Sources and Uses Budget'!$C46</f>
        <v>444550</v>
      </c>
      <c r="C47" s="266">
        <f>'Sources and Uses Budget'!$C46</f>
        <v>444550</v>
      </c>
      <c r="D47" s="270">
        <f t="shared" si="0"/>
        <v>0</v>
      </c>
      <c r="E47" s="268"/>
      <c r="F47" s="267"/>
    </row>
    <row r="48" spans="1:6" s="352" customFormat="1" ht="12" customHeight="1">
      <c r="A48" s="186" t="s">
        <v>152</v>
      </c>
      <c r="B48" s="266">
        <f>'Sources and Uses Budget'!$C47</f>
        <v>92000</v>
      </c>
      <c r="C48" s="266">
        <f>'Sources and Uses Budget'!$C47</f>
        <v>92000</v>
      </c>
      <c r="D48" s="270">
        <f t="shared" si="0"/>
        <v>0</v>
      </c>
      <c r="E48" s="268"/>
      <c r="F48" s="267"/>
    </row>
    <row r="49" spans="1:6" s="352" customFormat="1">
      <c r="A49" s="145" t="s">
        <v>153</v>
      </c>
      <c r="B49" s="266">
        <f>'Sources and Uses Budget'!$C48</f>
        <v>156200</v>
      </c>
      <c r="C49" s="266">
        <f>'Sources and Uses Budget'!$C48</f>
        <v>156200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96000</v>
      </c>
      <c r="C51" s="266">
        <f>'Sources and Uses Budget'!$C50</f>
        <v>96000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980000</v>
      </c>
      <c r="C53" s="266">
        <f>'Sources and Uses Budget'!$C52</f>
        <v>980000</v>
      </c>
      <c r="D53" s="270">
        <f t="shared" si="0"/>
        <v>0</v>
      </c>
      <c r="E53" s="268"/>
      <c r="F53" s="267"/>
    </row>
    <row r="54" spans="1:6" s="352" customFormat="1" ht="24">
      <c r="A54" s="155" t="str">
        <f>'Sources and Uses Budget'!A53</f>
        <v>Other: Construction Loan Interest (Soft Debt Lenders)</v>
      </c>
      <c r="B54" s="266">
        <f>'Sources and Uses Budget'!$C53</f>
        <v>1265244</v>
      </c>
      <c r="C54" s="266">
        <f>'Sources and Uses Budget'!$C53</f>
        <v>1265244</v>
      </c>
      <c r="D54" s="270">
        <f t="shared" si="0"/>
        <v>0</v>
      </c>
      <c r="E54" s="268"/>
      <c r="F54" s="267"/>
    </row>
    <row r="55" spans="1:6" s="353" customFormat="1">
      <c r="A55" s="271" t="s">
        <v>157</v>
      </c>
      <c r="B55" s="273">
        <f>SUM(B46:B54)</f>
        <v>5317450</v>
      </c>
      <c r="C55" s="273">
        <f>SUM(C46:C54)</f>
        <v>5317450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13709</v>
      </c>
      <c r="C57" s="266">
        <f>'Sources and Uses Budget'!$C56</f>
        <v>13709</v>
      </c>
      <c r="D57" s="270">
        <f t="shared" si="0"/>
        <v>0</v>
      </c>
      <c r="E57" s="268"/>
      <c r="F57" s="267"/>
    </row>
    <row r="58" spans="1:6" s="352" customFormat="1" ht="12" customHeight="1">
      <c r="A58" s="269" t="s">
        <v>152</v>
      </c>
      <c r="B58" s="266">
        <f>'Sources and Uses Budget'!$C57</f>
        <v>25500</v>
      </c>
      <c r="C58" s="266">
        <f>'Sources and Uses Budget'!$C57</f>
        <v>25500</v>
      </c>
      <c r="D58" s="270">
        <f t="shared" si="0"/>
        <v>0</v>
      </c>
      <c r="E58" s="268"/>
      <c r="F58" s="267"/>
    </row>
    <row r="59" spans="1:6" s="352" customFormat="1">
      <c r="A59" s="269" t="s">
        <v>156</v>
      </c>
      <c r="B59" s="266">
        <f>'Sources and Uses Budget'!$C58</f>
        <v>45000</v>
      </c>
      <c r="C59" s="266">
        <f>'Sources and Uses Budget'!$C58</f>
        <v>45000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3" t="str">
        <f>'Sources and Uses Budget'!A61</f>
        <v xml:space="preserve">Other: Perm Loan Interest (Construction Lender &amp; Soft Debt Lender) </v>
      </c>
      <c r="B62" s="266">
        <f>'Sources and Uses Budget'!$C61</f>
        <v>1242139</v>
      </c>
      <c r="C62" s="266">
        <f>'Sources and Uses Budget'!$C61</f>
        <v>1242139</v>
      </c>
      <c r="D62" s="270">
        <f t="shared" si="0"/>
        <v>0</v>
      </c>
      <c r="E62" s="268"/>
      <c r="F62" s="267"/>
    </row>
    <row r="63" spans="1:6" s="352" customFormat="1" ht="13.7" customHeight="1">
      <c r="A63" s="271" t="s">
        <v>301</v>
      </c>
      <c r="B63" s="270">
        <f>SUM(B57:B62)</f>
        <v>1326348</v>
      </c>
      <c r="C63" s="270">
        <f>SUM(C57:C62)</f>
        <v>1326348</v>
      </c>
      <c r="D63" s="270">
        <f t="shared" si="0"/>
        <v>0</v>
      </c>
      <c r="E63" s="268"/>
      <c r="F63" s="267"/>
    </row>
    <row r="64" spans="1:6" s="352" customFormat="1">
      <c r="A64" s="274" t="s">
        <v>302</v>
      </c>
      <c r="B64" s="270">
        <f>SUM(B9+B12+B14+B15+B17+B26+B28+B39+B43+B44+B55+B63)</f>
        <v>43567798</v>
      </c>
      <c r="C64" s="270">
        <f>SUM(C9+C12+C14+C15+C17+C26+C28+C39+C43+C44+C55+C63)</f>
        <v>43567798</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190000</v>
      </c>
      <c r="C66" s="266">
        <f>'Sources and Uses Budget'!$C65</f>
        <v>190000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120000</v>
      </c>
      <c r="C68" s="266">
        <f>'Sources and Uses Budget'!$C67</f>
        <v>120000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 xml:space="preserve">Other: Partnership Legal/Other </v>
      </c>
      <c r="B70" s="266">
        <f>'Sources and Uses Budget'!$C69</f>
        <v>260000</v>
      </c>
      <c r="C70" s="266">
        <f>'Sources and Uses Budget'!$C69</f>
        <v>260000</v>
      </c>
      <c r="D70" s="270">
        <f t="shared" si="0"/>
        <v>0</v>
      </c>
      <c r="E70" s="268"/>
      <c r="F70" s="267"/>
    </row>
    <row r="71" spans="1:6" s="352" customFormat="1">
      <c r="A71" s="149" t="s">
        <v>1632</v>
      </c>
      <c r="B71" s="270">
        <f>SUM(B66:B70)</f>
        <v>570000</v>
      </c>
      <c r="C71" s="270">
        <f>SUM(C66:C70)</f>
        <v>570000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605</v>
      </c>
      <c r="B76" s="266">
        <f>'Sources and Uses Budget'!$C75</f>
        <v>623643</v>
      </c>
      <c r="C76" s="266">
        <f>'Sources and Uses Budget'!$C75</f>
        <v>623643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623643</v>
      </c>
      <c r="C78" s="270">
        <f>SUM(C73:C77)</f>
        <v>623643</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1720950</v>
      </c>
      <c r="C80" s="266">
        <f>'Sources and Uses Budget'!$C79</f>
        <v>1720950</v>
      </c>
      <c r="D80" s="270">
        <f t="shared" si="1"/>
        <v>0</v>
      </c>
      <c r="E80" s="268"/>
      <c r="F80" s="267"/>
    </row>
    <row r="81" spans="1:6" s="352" customFormat="1">
      <c r="A81" s="510" t="s">
        <v>58</v>
      </c>
      <c r="B81" s="266">
        <f>'Sources and Uses Budget'!$C80</f>
        <v>1000000</v>
      </c>
      <c r="C81" s="266">
        <f>'Sources and Uses Budget'!$C80</f>
        <v>1000000</v>
      </c>
      <c r="D81" s="270">
        <f>C81-B81</f>
        <v>0</v>
      </c>
      <c r="E81" s="268"/>
      <c r="F81" s="267"/>
    </row>
    <row r="82" spans="1:6" s="352" customFormat="1">
      <c r="A82" s="271" t="s">
        <v>1207</v>
      </c>
      <c r="B82" s="270">
        <f>SUM(B80:B81)</f>
        <v>2720950</v>
      </c>
      <c r="C82" s="270">
        <f>SUM(C80:C81)</f>
        <v>2720950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128683</v>
      </c>
      <c r="C84" s="266">
        <f>'Sources and Uses Budget'!$C83</f>
        <v>128683</v>
      </c>
      <c r="D84" s="270">
        <f t="shared" si="1"/>
        <v>0</v>
      </c>
      <c r="E84" s="268"/>
      <c r="F84" s="267"/>
    </row>
    <row r="85" spans="1:6" s="352" customFormat="1">
      <c r="A85" s="269" t="s">
        <v>767</v>
      </c>
      <c r="B85" s="266">
        <f>'Sources and Uses Budget'!$C84</f>
        <v>15000</v>
      </c>
      <c r="C85" s="266">
        <f>'Sources and Uses Budget'!$C84</f>
        <v>15000</v>
      </c>
      <c r="D85" s="270">
        <f t="shared" si="1"/>
        <v>0</v>
      </c>
      <c r="E85" s="268"/>
      <c r="F85" s="267"/>
    </row>
    <row r="86" spans="1:6" s="352" customFormat="1">
      <c r="A86" s="269" t="s">
        <v>768</v>
      </c>
      <c r="B86" s="266">
        <f>'Sources and Uses Budget'!$C85</f>
        <v>422951</v>
      </c>
      <c r="C86" s="266">
        <f>'Sources and Uses Budget'!$C85</f>
        <v>422951</v>
      </c>
      <c r="D86" s="270">
        <f t="shared" si="1"/>
        <v>0</v>
      </c>
      <c r="E86" s="268"/>
      <c r="F86" s="267"/>
    </row>
    <row r="87" spans="1:6" s="352" customFormat="1">
      <c r="A87" s="269" t="s">
        <v>769</v>
      </c>
      <c r="B87" s="266">
        <f>'Sources and Uses Budget'!$C86</f>
        <v>1022837</v>
      </c>
      <c r="C87" s="266">
        <f>'Sources and Uses Budget'!$C86</f>
        <v>1022837</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205000</v>
      </c>
      <c r="C89" s="266">
        <f>'Sources and Uses Budget'!$C88</f>
        <v>205000</v>
      </c>
      <c r="D89" s="270">
        <f t="shared" si="1"/>
        <v>0</v>
      </c>
      <c r="E89" s="268"/>
      <c r="F89" s="267"/>
    </row>
    <row r="90" spans="1:6" s="352" customFormat="1">
      <c r="A90" s="269" t="s">
        <v>772</v>
      </c>
      <c r="B90" s="266">
        <f>'Sources and Uses Budget'!$C89</f>
        <v>598200</v>
      </c>
      <c r="C90" s="266">
        <f>'Sources and Uses Budget'!$C89</f>
        <v>598200</v>
      </c>
      <c r="D90" s="270">
        <f t="shared" si="1"/>
        <v>0</v>
      </c>
      <c r="E90" s="268"/>
      <c r="F90" s="267"/>
    </row>
    <row r="91" spans="1:6" s="352" customFormat="1">
      <c r="A91" s="269" t="s">
        <v>773</v>
      </c>
      <c r="B91" s="266">
        <f>'Sources and Uses Budget'!$C90</f>
        <v>7000</v>
      </c>
      <c r="C91" s="266">
        <f>'Sources and Uses Budget'!$C90</f>
        <v>7000</v>
      </c>
      <c r="D91" s="270">
        <f t="shared" si="1"/>
        <v>0</v>
      </c>
      <c r="E91" s="268"/>
      <c r="F91" s="267"/>
    </row>
    <row r="92" spans="1:6" s="352" customFormat="1">
      <c r="A92" s="269" t="s">
        <v>372</v>
      </c>
      <c r="B92" s="266">
        <f>'Sources and Uses Budget'!$C91</f>
        <v>135000</v>
      </c>
      <c r="C92" s="266">
        <f>'Sources and Uses Budget'!$C91</f>
        <v>135000</v>
      </c>
      <c r="D92" s="270">
        <f t="shared" si="1"/>
        <v>0</v>
      </c>
      <c r="E92" s="268"/>
      <c r="F92" s="267"/>
    </row>
    <row r="93" spans="1:6" s="352" customFormat="1">
      <c r="A93" s="510" t="s">
        <v>1209</v>
      </c>
      <c r="B93" s="266">
        <f>'Sources and Uses Budget'!$C92</f>
        <v>0</v>
      </c>
      <c r="C93" s="266">
        <f>'Sources and Uses Budget'!$C92</f>
        <v>0</v>
      </c>
      <c r="D93" s="270">
        <f t="shared" si="1"/>
        <v>0</v>
      </c>
      <c r="E93" s="268"/>
      <c r="F93" s="267"/>
    </row>
    <row r="94" spans="1:6" s="352" customFormat="1">
      <c r="A94" s="272" t="s">
        <v>34</v>
      </c>
      <c r="B94" s="266">
        <f>'Sources and Uses Budget'!$C93</f>
        <v>32383</v>
      </c>
      <c r="C94" s="266">
        <f>'Sources and Uses Budget'!$C93</f>
        <v>32383</v>
      </c>
      <c r="D94" s="270">
        <f t="shared" si="1"/>
        <v>0</v>
      </c>
      <c r="E94" s="268"/>
      <c r="F94" s="267"/>
    </row>
    <row r="95" spans="1:6" s="352" customFormat="1">
      <c r="A95" s="272" t="s">
        <v>34</v>
      </c>
      <c r="B95" s="266">
        <f>'Sources and Uses Budget'!$C94</f>
        <v>85000</v>
      </c>
      <c r="C95" s="266">
        <f>'Sources and Uses Budget'!$C94</f>
        <v>85000</v>
      </c>
      <c r="D95" s="270">
        <f t="shared" si="1"/>
        <v>0</v>
      </c>
      <c r="E95" s="268"/>
      <c r="F95" s="267"/>
    </row>
    <row r="96" spans="1:6" s="352" customFormat="1">
      <c r="A96" s="272" t="s">
        <v>34</v>
      </c>
      <c r="B96" s="266">
        <f>'Sources and Uses Budget'!$C95</f>
        <v>1070000</v>
      </c>
      <c r="C96" s="266">
        <f>'Sources and Uses Budget'!$C95</f>
        <v>1070000</v>
      </c>
      <c r="D96" s="270">
        <f t="shared" si="1"/>
        <v>0</v>
      </c>
      <c r="E96" s="268"/>
      <c r="F96" s="267"/>
    </row>
    <row r="97" spans="1:6" s="352" customFormat="1">
      <c r="A97" s="271" t="s">
        <v>774</v>
      </c>
      <c r="B97" s="270">
        <f>SUM(B84:B96)</f>
        <v>3722054</v>
      </c>
      <c r="C97" s="270">
        <f>SUM(C84:C96)</f>
        <v>3722054</v>
      </c>
      <c r="D97" s="270">
        <f t="shared" si="1"/>
        <v>0</v>
      </c>
      <c r="E97" s="268"/>
      <c r="F97" s="267"/>
    </row>
    <row r="98" spans="1:6" s="352" customFormat="1">
      <c r="A98" s="271" t="s">
        <v>775</v>
      </c>
      <c r="B98" s="270">
        <f>SUM(B64+B71+B78+B82+B97)</f>
        <v>51204445</v>
      </c>
      <c r="C98" s="270">
        <f>SUM(C64+C71+C78+C82+C97)</f>
        <v>51204445</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7059139</v>
      </c>
      <c r="C100" s="266">
        <f>'Sources and Uses Budget'!$C99</f>
        <v>7059139</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3"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7059139</v>
      </c>
      <c r="C105" s="270">
        <f>SUM(C100:C104)</f>
        <v>7059139</v>
      </c>
      <c r="D105" s="270">
        <f t="shared" si="1"/>
        <v>0</v>
      </c>
      <c r="E105" s="268"/>
      <c r="F105" s="267"/>
    </row>
    <row r="106" spans="1:6" s="352" customFormat="1">
      <c r="A106" s="271" t="s">
        <v>780</v>
      </c>
      <c r="B106" s="273">
        <f>SUM(B98+B105)</f>
        <v>58263584</v>
      </c>
      <c r="C106" s="273">
        <f>SUM(C98+C105)</f>
        <v>58263584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18" t="s">
        <v>1840</v>
      </c>
      <c r="B1" s="1819"/>
      <c r="C1" s="1819"/>
      <c r="D1" s="1819"/>
      <c r="E1" s="1819"/>
      <c r="F1" s="1819"/>
      <c r="G1" s="1819"/>
      <c r="H1" s="1819"/>
      <c r="I1" s="1819"/>
      <c r="J1" s="1819"/>
    </row>
    <row r="2" spans="1:10" ht="15">
      <c r="A2" s="1822" t="s">
        <v>1266</v>
      </c>
      <c r="B2" s="1823"/>
      <c r="C2" s="1823"/>
      <c r="D2" s="1823"/>
      <c r="E2" s="1823"/>
      <c r="F2" s="1823"/>
      <c r="G2" s="1823"/>
      <c r="H2" s="1823"/>
      <c r="I2" s="1823"/>
      <c r="J2" s="1823"/>
    </row>
    <row r="3" spans="1:10" ht="12.75"/>
    <row r="4" spans="1:10" ht="12.75" customHeight="1">
      <c r="A4" s="1820" t="s">
        <v>2003</v>
      </c>
      <c r="B4" s="1820"/>
      <c r="C4" s="1820"/>
      <c r="D4" s="1820"/>
      <c r="E4" s="1820"/>
      <c r="F4" s="1820"/>
      <c r="G4" s="1820"/>
      <c r="H4" s="1820"/>
      <c r="I4" s="1820"/>
      <c r="J4" s="1820"/>
    </row>
    <row r="5" spans="1:10" ht="12.75">
      <c r="A5" s="1820"/>
      <c r="B5" s="1820"/>
      <c r="C5" s="1820"/>
      <c r="D5" s="1820"/>
      <c r="E5" s="1820"/>
      <c r="F5" s="1820"/>
      <c r="G5" s="1820"/>
      <c r="H5" s="1820"/>
      <c r="I5" s="1820"/>
      <c r="J5" s="1820"/>
    </row>
    <row r="6" spans="1:10" ht="30" customHeight="1">
      <c r="A6" s="1820"/>
      <c r="B6" s="1820"/>
      <c r="C6" s="1820"/>
      <c r="D6" s="1820"/>
      <c r="E6" s="1820"/>
      <c r="F6" s="1820"/>
      <c r="G6" s="1820"/>
      <c r="H6" s="1820"/>
      <c r="I6" s="1820"/>
      <c r="J6" s="1820"/>
    </row>
    <row r="7" spans="1:10" ht="12.7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75"/>
    <row r="10" spans="1:10" ht="12.75" customHeight="1">
      <c r="A10" s="1824" t="s">
        <v>1845</v>
      </c>
      <c r="B10" s="1824"/>
      <c r="C10" s="1824"/>
      <c r="D10" s="1824"/>
      <c r="E10" s="1824"/>
      <c r="F10" s="1824"/>
      <c r="G10" s="1824"/>
      <c r="H10" s="1824"/>
      <c r="I10" s="1824"/>
      <c r="J10" s="1824"/>
    </row>
    <row r="11" spans="1:10" ht="12.75">
      <c r="A11" s="1824"/>
      <c r="B11" s="1824"/>
      <c r="C11" s="1824"/>
      <c r="D11" s="1824"/>
      <c r="E11" s="1824"/>
      <c r="F11" s="1824"/>
      <c r="G11" s="1824"/>
      <c r="H11" s="1824"/>
      <c r="I11" s="1824"/>
      <c r="J11" s="1824"/>
    </row>
    <row r="12" spans="1:10" ht="12.75">
      <c r="A12" s="1824"/>
      <c r="B12" s="1824"/>
      <c r="C12" s="1824"/>
      <c r="D12" s="1824"/>
      <c r="E12" s="1824"/>
      <c r="F12" s="1824"/>
      <c r="G12" s="1824"/>
      <c r="H12" s="1824"/>
      <c r="I12" s="1824"/>
      <c r="J12" s="1824"/>
    </row>
    <row r="13" spans="1:10" ht="12.75">
      <c r="A13" s="1824"/>
      <c r="B13" s="1824"/>
      <c r="C13" s="1824"/>
      <c r="D13" s="1824"/>
      <c r="E13" s="1824"/>
      <c r="F13" s="1824"/>
      <c r="G13" s="1824"/>
      <c r="H13" s="1824"/>
      <c r="I13" s="1824"/>
      <c r="J13" s="1824"/>
    </row>
    <row r="14" spans="1:10" ht="12.75">
      <c r="A14" s="1824"/>
      <c r="B14" s="1824"/>
      <c r="C14" s="1824"/>
      <c r="D14" s="1824"/>
      <c r="E14" s="1824"/>
      <c r="F14" s="1824"/>
      <c r="G14" s="1824"/>
      <c r="H14" s="1824"/>
      <c r="I14" s="1824"/>
      <c r="J14" s="1824"/>
    </row>
    <row r="15" spans="1:10" ht="12.75">
      <c r="A15" s="1824"/>
      <c r="B15" s="1824"/>
      <c r="C15" s="1824"/>
      <c r="D15" s="1824"/>
      <c r="E15" s="1824"/>
      <c r="F15" s="1824"/>
      <c r="G15" s="1824"/>
      <c r="H15" s="1824"/>
      <c r="I15" s="1824"/>
      <c r="J15" s="1824"/>
    </row>
    <row r="16" spans="1:10" ht="12.75">
      <c r="A16" s="524"/>
      <c r="B16" s="524"/>
      <c r="C16" s="524"/>
      <c r="D16" s="524"/>
      <c r="E16" s="524"/>
      <c r="F16" s="524"/>
      <c r="G16" s="524"/>
      <c r="H16" s="524"/>
      <c r="I16" s="524"/>
      <c r="J16" s="524"/>
    </row>
    <row r="17" spans="1:10" ht="12.75">
      <c r="A17" s="476" t="s">
        <v>1844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23" t="s">
        <v>1187</v>
      </c>
      <c r="B19" s="1823"/>
      <c r="C19" s="1823"/>
      <c r="D19" s="1823"/>
      <c r="E19" s="182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20" t="s">
        <v>1188</v>
      </c>
      <c r="B76" s="1820"/>
      <c r="C76" s="1820"/>
      <c r="D76" s="1820"/>
      <c r="E76" s="1820"/>
      <c r="F76" s="1820"/>
      <c r="G76" s="1820"/>
      <c r="H76" s="1820"/>
      <c r="I76" s="1820"/>
      <c r="J76" s="1820"/>
    </row>
    <row r="77" spans="1:10" ht="12.75">
      <c r="A77" s="1820"/>
      <c r="B77" s="1820"/>
      <c r="C77" s="1820"/>
      <c r="D77" s="1820"/>
      <c r="E77" s="1820"/>
      <c r="F77" s="1820"/>
      <c r="G77" s="1820"/>
      <c r="H77" s="1820"/>
      <c r="I77" s="1820"/>
      <c r="J77" s="1820"/>
    </row>
    <row r="78" spans="1:10" ht="12.75">
      <c r="A78" s="1820"/>
      <c r="B78" s="1820"/>
      <c r="C78" s="1820"/>
      <c r="D78" s="1820"/>
      <c r="E78" s="1820"/>
      <c r="F78" s="1820"/>
      <c r="G78" s="1820"/>
      <c r="H78" s="1820"/>
      <c r="I78" s="1820"/>
      <c r="J78" s="1820"/>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821" t="s">
        <v>1841</v>
      </c>
      <c r="B89" s="1821"/>
      <c r="C89" s="1821"/>
      <c r="D89" s="1821"/>
      <c r="E89" s="1821"/>
      <c r="F89" s="1821"/>
      <c r="G89" s="1821"/>
      <c r="H89" s="1821"/>
      <c r="I89" s="1821"/>
    </row>
    <row r="90" spans="1:9" ht="12.75">
      <c r="A90" s="1812" t="s">
        <v>2001</v>
      </c>
      <c r="B90" s="1812"/>
      <c r="C90" s="1812"/>
      <c r="D90" s="1812"/>
      <c r="E90" s="1812"/>
    </row>
    <row r="91" spans="1:9" ht="12.75">
      <c r="A91" s="1812" t="s">
        <v>2002</v>
      </c>
      <c r="B91" s="1812"/>
      <c r="C91" s="1812"/>
      <c r="D91" s="1812"/>
      <c r="E91" s="1812"/>
    </row>
    <row r="92" spans="1:9" ht="12.75">
      <c r="A92" s="1812" t="s">
        <v>1842</v>
      </c>
      <c r="B92" s="1812"/>
      <c r="C92" s="1812"/>
      <c r="D92" s="1812"/>
      <c r="E92" s="1812"/>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909" zoomScaleNormal="100" workbookViewId="0">
      <selection activeCell="D939" sqref="D939:F94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26" t="s">
        <v>2598</v>
      </c>
      <c r="B2" s="1826"/>
      <c r="C2" s="1826"/>
      <c r="D2" s="1826"/>
      <c r="E2" s="1826"/>
      <c r="F2" s="1826"/>
      <c r="G2" s="1826"/>
      <c r="H2" s="1826"/>
      <c r="I2" s="1826"/>
    </row>
    <row r="3" spans="1:13">
      <c r="A3" s="1827" t="s">
        <v>2170</v>
      </c>
      <c r="B3" s="1827"/>
      <c r="C3" s="1827"/>
      <c r="D3" s="1827"/>
      <c r="E3" s="1827"/>
      <c r="F3" s="1827"/>
      <c r="G3" s="1827"/>
      <c r="H3" s="1827"/>
      <c r="I3" s="1827"/>
    </row>
    <row r="4" spans="1:13">
      <c r="A4" s="1827"/>
      <c r="B4" s="1827"/>
      <c r="C4" s="1823"/>
      <c r="D4" s="1823"/>
      <c r="E4" s="1823"/>
      <c r="F4" s="1823"/>
      <c r="G4" s="1823"/>
    </row>
    <row r="5" spans="1:13">
      <c r="A5" s="1827"/>
      <c r="B5" s="1827"/>
      <c r="C5" s="1823"/>
      <c r="D5" s="1823"/>
      <c r="E5" s="1823"/>
      <c r="F5" s="1823"/>
      <c r="G5" s="1823"/>
    </row>
    <row r="6" spans="1:13" ht="12.75" customHeight="1">
      <c r="A6" s="1849" t="s">
        <v>2169</v>
      </c>
      <c r="B6" s="1849"/>
      <c r="C6" s="1849"/>
      <c r="D6" s="1849"/>
      <c r="E6" s="1849"/>
      <c r="F6" s="1849"/>
      <c r="G6" s="1849"/>
      <c r="I6" s="490"/>
    </row>
    <row r="7" spans="1:13">
      <c r="A7" s="1849"/>
      <c r="B7" s="1849"/>
      <c r="C7" s="1849"/>
      <c r="D7" s="1849"/>
      <c r="E7" s="1849"/>
      <c r="F7" s="1849"/>
      <c r="G7" s="1849"/>
      <c r="I7" s="490"/>
    </row>
    <row r="8" spans="1:13">
      <c r="A8" s="481"/>
      <c r="B8" s="481"/>
      <c r="C8" s="482"/>
      <c r="D8" s="482"/>
      <c r="E8" s="482"/>
      <c r="F8" s="482"/>
    </row>
    <row r="9" spans="1:13">
      <c r="A9" s="1831" t="s">
        <v>1099</v>
      </c>
      <c r="B9" s="1831"/>
      <c r="C9" s="1831"/>
      <c r="D9" s="1831"/>
      <c r="E9" s="1831"/>
      <c r="F9" s="1831"/>
      <c r="G9" s="1831"/>
      <c r="H9" s="1022"/>
      <c r="I9" s="1023"/>
    </row>
    <row r="10" spans="1:13">
      <c r="A10" s="482"/>
      <c r="B10" s="482"/>
      <c r="E10" s="404"/>
    </row>
    <row r="11" spans="1:13" ht="13.7" customHeight="1">
      <c r="C11" s="482"/>
      <c r="D11" s="1848" t="s">
        <v>1098</v>
      </c>
      <c r="E11" s="1848"/>
      <c r="F11" s="1848"/>
    </row>
    <row r="12" spans="1:13">
      <c r="C12" s="482"/>
      <c r="D12" s="1848"/>
      <c r="E12" s="1848"/>
      <c r="F12" s="1848"/>
    </row>
    <row r="13" spans="1:13">
      <c r="A13" s="483"/>
      <c r="B13" s="483"/>
      <c r="C13" s="483"/>
      <c r="D13" s="1829" t="s">
        <v>1088</v>
      </c>
      <c r="E13" s="1829"/>
      <c r="F13" s="1829"/>
      <c r="M13" s="96"/>
    </row>
    <row r="14" spans="1:13">
      <c r="A14" s="483"/>
      <c r="B14" s="483"/>
      <c r="C14" s="483"/>
      <c r="D14" s="476"/>
      <c r="L14" s="312"/>
    </row>
    <row r="15" spans="1:13" ht="14.25">
      <c r="A15" s="484"/>
      <c r="B15" s="485" t="s">
        <v>2791</v>
      </c>
      <c r="C15" s="483"/>
      <c r="D15" s="1828" t="s">
        <v>1892</v>
      </c>
      <c r="E15" s="1828"/>
      <c r="F15" s="1828"/>
      <c r="I15" s="490"/>
    </row>
    <row r="16" spans="1:13">
      <c r="A16" s="483"/>
      <c r="B16" s="483"/>
      <c r="C16" s="483"/>
      <c r="D16" s="1828"/>
      <c r="E16" s="1828"/>
      <c r="F16" s="1828"/>
      <c r="I16" s="490"/>
    </row>
    <row r="17" spans="1:9">
      <c r="A17" s="483"/>
      <c r="B17" s="483"/>
      <c r="C17" s="483"/>
      <c r="D17" s="1828"/>
      <c r="E17" s="1828"/>
      <c r="F17" s="1828"/>
      <c r="I17" s="490"/>
    </row>
    <row r="18" spans="1:9">
      <c r="A18" s="483"/>
      <c r="B18" s="483"/>
      <c r="C18" s="483"/>
      <c r="D18" s="445"/>
      <c r="E18" s="312" t="s">
        <v>1890</v>
      </c>
      <c r="F18" s="445"/>
      <c r="I18" s="490"/>
    </row>
    <row r="19" spans="1:9">
      <c r="A19" s="483"/>
      <c r="B19" s="483"/>
      <c r="C19" s="483"/>
      <c r="I19" s="490"/>
    </row>
    <row r="20" spans="1:9" ht="14.25">
      <c r="A20" s="484"/>
      <c r="B20" s="485" t="s">
        <v>2791</v>
      </c>
      <c r="D20" s="1828" t="s">
        <v>1893</v>
      </c>
      <c r="E20" s="1828"/>
      <c r="F20" s="1828"/>
      <c r="I20" s="490"/>
    </row>
    <row r="21" spans="1:9" ht="14.25">
      <c r="A21" s="484"/>
      <c r="D21" s="1828"/>
      <c r="E21" s="1828"/>
      <c r="F21" s="1828"/>
      <c r="I21" s="490"/>
    </row>
    <row r="22" spans="1:9" ht="14.25">
      <c r="A22" s="484"/>
      <c r="D22" s="392"/>
      <c r="E22" s="96" t="s">
        <v>1889</v>
      </c>
      <c r="F22" s="392"/>
      <c r="I22" s="490"/>
    </row>
    <row r="23" spans="1:9" ht="14.25">
      <c r="A23" s="484"/>
      <c r="B23" s="484"/>
      <c r="D23" s="446"/>
      <c r="I23" s="490"/>
    </row>
    <row r="24" spans="1:9" ht="14.25">
      <c r="A24" s="484"/>
      <c r="B24" s="485" t="s">
        <v>2792</v>
      </c>
      <c r="D24" s="1828" t="s">
        <v>1089</v>
      </c>
      <c r="E24" s="1828"/>
      <c r="F24" s="1828"/>
      <c r="I24" s="490"/>
    </row>
    <row r="25" spans="1:9" ht="14.25">
      <c r="A25" s="484"/>
      <c r="B25" s="484"/>
      <c r="D25" s="1828"/>
      <c r="E25" s="1828"/>
      <c r="F25" s="1828"/>
      <c r="I25" s="490"/>
    </row>
    <row r="26" spans="1:9">
      <c r="I26" s="490"/>
    </row>
    <row r="27" spans="1:9" ht="14.25">
      <c r="A27" s="484"/>
      <c r="B27" s="485" t="s">
        <v>2791</v>
      </c>
      <c r="D27" s="1828" t="s">
        <v>2004</v>
      </c>
      <c r="E27" s="1828"/>
      <c r="F27" s="1828"/>
      <c r="I27" s="490"/>
    </row>
    <row r="28" spans="1:9">
      <c r="D28" s="1828"/>
      <c r="E28" s="1828"/>
      <c r="F28" s="1828"/>
      <c r="I28" s="490"/>
    </row>
    <row r="29" spans="1:9">
      <c r="D29" s="1828"/>
      <c r="E29" s="1828"/>
      <c r="F29" s="1828"/>
      <c r="I29" s="490"/>
    </row>
    <row r="30" spans="1:9">
      <c r="D30" s="1828"/>
      <c r="E30" s="1828"/>
      <c r="F30" s="1828"/>
      <c r="I30" s="490"/>
    </row>
    <row r="31" spans="1:9">
      <c r="D31" s="1828"/>
      <c r="E31" s="1828"/>
      <c r="F31" s="1828"/>
      <c r="I31" s="490"/>
    </row>
    <row r="32" spans="1:9">
      <c r="D32" s="447"/>
      <c r="I32" s="490"/>
    </row>
    <row r="33" spans="1:9">
      <c r="B33" s="485" t="s">
        <v>2792</v>
      </c>
      <c r="D33" s="1828" t="s">
        <v>2005</v>
      </c>
      <c r="E33" s="1828"/>
      <c r="F33" s="1828"/>
      <c r="I33" s="490"/>
    </row>
    <row r="34" spans="1:9">
      <c r="D34" s="1828"/>
      <c r="E34" s="1828"/>
      <c r="F34" s="1828"/>
      <c r="I34" s="490"/>
    </row>
    <row r="35" spans="1:9" ht="14.25">
      <c r="A35" s="484"/>
      <c r="B35" s="484"/>
      <c r="D35" s="447"/>
      <c r="I35" s="490"/>
    </row>
    <row r="36" spans="1:9" ht="14.45" customHeight="1">
      <c r="A36" s="484"/>
      <c r="B36" s="485" t="s">
        <v>2792</v>
      </c>
      <c r="D36" s="1828" t="s">
        <v>1212</v>
      </c>
      <c r="E36" s="1828"/>
      <c r="F36" s="1828"/>
      <c r="I36" s="490"/>
    </row>
    <row r="37" spans="1:9" ht="14.25">
      <c r="A37" s="484"/>
      <c r="B37" s="484"/>
      <c r="D37" s="1828"/>
      <c r="E37" s="1828"/>
      <c r="F37" s="1828"/>
      <c r="I37" s="490"/>
    </row>
    <row r="38" spans="1:9" ht="14.25">
      <c r="A38" s="484"/>
      <c r="B38" s="484"/>
      <c r="D38" s="1828"/>
      <c r="E38" s="1828"/>
      <c r="F38" s="1828"/>
      <c r="I38" s="490"/>
    </row>
    <row r="39" spans="1:9" ht="14.25">
      <c r="A39" s="484"/>
      <c r="B39" s="484"/>
      <c r="D39" s="1828"/>
      <c r="E39" s="1828"/>
      <c r="F39" s="1828"/>
      <c r="I39" s="490"/>
    </row>
    <row r="40" spans="1:9" ht="14.25">
      <c r="A40" s="484"/>
      <c r="B40" s="484"/>
      <c r="I40" s="490"/>
    </row>
    <row r="41" spans="1:9" ht="14.25">
      <c r="A41" s="484"/>
      <c r="B41" s="485" t="s">
        <v>2792</v>
      </c>
      <c r="D41" s="1828" t="s">
        <v>1090</v>
      </c>
      <c r="E41" s="1828"/>
      <c r="F41" s="1828"/>
      <c r="I41" s="490"/>
    </row>
    <row r="42" spans="1:9" ht="14.25">
      <c r="A42" s="484"/>
      <c r="B42" s="484"/>
      <c r="D42" s="1828"/>
      <c r="E42" s="1828"/>
      <c r="F42" s="1828"/>
      <c r="I42" s="490"/>
    </row>
    <row r="43" spans="1:9" ht="14.25">
      <c r="A43" s="484"/>
      <c r="B43" s="484"/>
      <c r="D43" s="1828"/>
      <c r="E43" s="1828"/>
      <c r="F43" s="1828"/>
      <c r="I43" s="490"/>
    </row>
    <row r="44" spans="1:9" ht="14.25">
      <c r="A44" s="484"/>
      <c r="B44" s="484"/>
      <c r="D44" s="1828"/>
      <c r="E44" s="1828"/>
      <c r="F44" s="1828"/>
      <c r="I44" s="490"/>
    </row>
    <row r="45" spans="1:9" ht="14.25">
      <c r="A45" s="484"/>
      <c r="B45" s="484"/>
      <c r="D45" s="1828"/>
      <c r="E45" s="1828"/>
      <c r="F45" s="1828"/>
      <c r="I45" s="490"/>
    </row>
    <row r="46" spans="1:9" ht="14.25">
      <c r="A46" s="484"/>
      <c r="B46" s="484"/>
      <c r="D46" s="445"/>
      <c r="E46" s="445"/>
      <c r="F46" s="445"/>
      <c r="I46" s="490"/>
    </row>
    <row r="47" spans="1:9" ht="14.25">
      <c r="A47" s="484"/>
      <c r="B47" s="485" t="s">
        <v>2792</v>
      </c>
      <c r="D47" s="1828" t="s">
        <v>1091</v>
      </c>
      <c r="E47" s="1828"/>
      <c r="F47" s="1828"/>
      <c r="I47" s="490"/>
    </row>
    <row r="48" spans="1:9" ht="14.25">
      <c r="A48" s="484"/>
      <c r="B48" s="484"/>
      <c r="D48" s="1828"/>
      <c r="E48" s="1828"/>
      <c r="F48" s="1828"/>
      <c r="I48" s="490"/>
    </row>
    <row r="49" spans="1:9" ht="14.25">
      <c r="A49" s="484"/>
      <c r="B49" s="484"/>
      <c r="D49" s="1828"/>
      <c r="E49" s="1828"/>
      <c r="F49" s="1828"/>
      <c r="I49" s="490"/>
    </row>
    <row r="50" spans="1:9" ht="23.25" customHeight="1">
      <c r="A50" s="484"/>
      <c r="B50" s="484"/>
      <c r="D50" s="1828"/>
      <c r="E50" s="1828"/>
      <c r="F50" s="1828"/>
      <c r="I50" s="490"/>
    </row>
    <row r="51" spans="1:9" ht="14.25">
      <c r="A51" s="484"/>
      <c r="B51" s="484"/>
      <c r="D51" s="446"/>
      <c r="I51" s="490"/>
    </row>
    <row r="52" spans="1:9" ht="14.45" customHeight="1">
      <c r="A52" s="484"/>
      <c r="B52" s="485" t="s">
        <v>2792</v>
      </c>
      <c r="D52" s="1828" t="s">
        <v>1092</v>
      </c>
      <c r="E52" s="1828"/>
      <c r="F52" s="1828"/>
      <c r="I52" s="490"/>
    </row>
    <row r="53" spans="1:9" ht="14.25">
      <c r="A53" s="484"/>
      <c r="B53" s="484"/>
      <c r="D53" s="1828"/>
      <c r="E53" s="1828"/>
      <c r="F53" s="1828"/>
      <c r="I53" s="490"/>
    </row>
    <row r="54" spans="1:9" ht="14.25">
      <c r="A54" s="484"/>
      <c r="B54" s="484"/>
      <c r="D54" s="1828"/>
      <c r="E54" s="1828"/>
      <c r="F54" s="1828"/>
      <c r="I54" s="490"/>
    </row>
    <row r="55" spans="1:9" ht="14.25">
      <c r="A55" s="484"/>
      <c r="B55" s="484"/>
      <c r="I55" s="490"/>
    </row>
    <row r="56" spans="1:9" ht="14.25">
      <c r="A56" s="484"/>
      <c r="B56" s="485" t="s">
        <v>2791</v>
      </c>
      <c r="D56" s="1850" t="s">
        <v>1093</v>
      </c>
      <c r="E56" s="1850"/>
      <c r="F56" s="1850"/>
      <c r="I56" s="490"/>
    </row>
    <row r="57" spans="1:9" ht="14.25">
      <c r="A57" s="484"/>
      <c r="B57" s="484"/>
      <c r="D57" s="1850"/>
      <c r="E57" s="1850"/>
      <c r="F57" s="1850"/>
      <c r="I57" s="490"/>
    </row>
    <row r="58" spans="1:9" ht="14.25">
      <c r="A58" s="484"/>
      <c r="B58" s="484"/>
      <c r="D58" s="392" t="s">
        <v>1891</v>
      </c>
      <c r="E58" s="445"/>
      <c r="F58" s="445"/>
      <c r="I58" s="490"/>
    </row>
    <row r="59" spans="1:9" ht="14.25">
      <c r="A59" s="484"/>
      <c r="B59" s="484"/>
      <c r="D59" s="445"/>
      <c r="E59" s="312" t="s">
        <v>1890</v>
      </c>
      <c r="F59" s="445"/>
      <c r="I59" s="490"/>
    </row>
    <row r="60" spans="1:9">
      <c r="D60" s="447"/>
      <c r="I60" s="490"/>
    </row>
    <row r="61" spans="1:9" ht="14.25">
      <c r="A61" s="484"/>
      <c r="B61" s="485" t="s">
        <v>2792</v>
      </c>
      <c r="D61" s="1828" t="s">
        <v>1094</v>
      </c>
      <c r="E61" s="1828"/>
      <c r="F61" s="1828"/>
      <c r="I61" s="490"/>
    </row>
    <row r="62" spans="1:9">
      <c r="D62" s="1828"/>
      <c r="E62" s="1828"/>
      <c r="F62" s="1828"/>
      <c r="I62" s="490"/>
    </row>
    <row r="63" spans="1:9">
      <c r="D63" s="1828"/>
      <c r="E63" s="1828"/>
      <c r="F63" s="1828"/>
      <c r="I63" s="490"/>
    </row>
    <row r="64" spans="1:9">
      <c r="I64" s="490"/>
    </row>
    <row r="65" spans="1:9" ht="14.25">
      <c r="A65" s="484"/>
      <c r="B65" s="485" t="s">
        <v>2792</v>
      </c>
      <c r="D65" s="1828" t="s">
        <v>1095</v>
      </c>
      <c r="E65" s="1828"/>
      <c r="F65" s="1828"/>
      <c r="I65" s="490"/>
    </row>
    <row r="66" spans="1:9">
      <c r="D66" s="1828"/>
      <c r="E66" s="1828"/>
      <c r="F66" s="1828"/>
      <c r="I66" s="490"/>
    </row>
    <row r="67" spans="1:9">
      <c r="I67" s="490"/>
    </row>
    <row r="68" spans="1:9" ht="14.25">
      <c r="A68" s="484"/>
      <c r="B68" s="485" t="s">
        <v>2791</v>
      </c>
      <c r="D68" s="1828" t="s">
        <v>1096</v>
      </c>
      <c r="E68" s="1828"/>
      <c r="F68" s="1828"/>
      <c r="I68" s="490"/>
    </row>
    <row r="69" spans="1:9">
      <c r="D69" s="1828"/>
      <c r="E69" s="1828"/>
      <c r="F69" s="1828"/>
      <c r="I69" s="490"/>
    </row>
    <row r="70" spans="1:9">
      <c r="D70" s="1828"/>
      <c r="E70" s="1828"/>
      <c r="F70" s="1828"/>
      <c r="I70" s="490"/>
    </row>
    <row r="71" spans="1:9">
      <c r="I71" s="490"/>
    </row>
    <row r="72" spans="1:9" ht="14.25">
      <c r="A72" s="484"/>
      <c r="B72" s="485" t="s">
        <v>2792</v>
      </c>
      <c r="D72" s="1828" t="s">
        <v>1097</v>
      </c>
      <c r="E72" s="1828"/>
      <c r="F72" s="1828"/>
      <c r="I72" s="490"/>
    </row>
    <row r="73" spans="1:9">
      <c r="D73" s="1828"/>
      <c r="E73" s="1828"/>
      <c r="F73" s="1828"/>
      <c r="I73" s="490"/>
    </row>
    <row r="74" spans="1:9" ht="14.25">
      <c r="A74" s="484"/>
      <c r="B74" s="484"/>
      <c r="D74" s="446"/>
      <c r="I74" s="490"/>
    </row>
    <row r="75" spans="1:9">
      <c r="A75" s="1831" t="s">
        <v>1042</v>
      </c>
      <c r="B75" s="1831"/>
      <c r="C75" s="1831"/>
      <c r="D75" s="1831"/>
      <c r="E75" s="1831"/>
      <c r="F75" s="1831"/>
      <c r="G75" s="1831"/>
      <c r="H75" s="1022"/>
      <c r="I75" s="1146"/>
    </row>
    <row r="76" spans="1:9">
      <c r="I76" s="490"/>
    </row>
    <row r="77" spans="1:9">
      <c r="C77" s="486"/>
      <c r="D77" s="1830" t="s">
        <v>1100</v>
      </c>
      <c r="E77" s="1830"/>
      <c r="F77" s="1830"/>
      <c r="I77" s="490"/>
    </row>
    <row r="78" spans="1:9">
      <c r="A78" s="446"/>
      <c r="B78" s="446"/>
      <c r="D78" s="1828" t="s">
        <v>1115</v>
      </c>
      <c r="E78" s="1828"/>
      <c r="F78" s="1828"/>
      <c r="I78" s="490"/>
    </row>
    <row r="79" spans="1:9">
      <c r="A79" s="446"/>
      <c r="B79" s="446"/>
      <c r="I79" s="490"/>
    </row>
    <row r="80" spans="1:9" ht="13.7" customHeight="1">
      <c r="A80" s="484"/>
      <c r="B80" s="485" t="s">
        <v>2791</v>
      </c>
      <c r="D80" s="1828" t="s">
        <v>1243</v>
      </c>
      <c r="E80" s="1828"/>
      <c r="F80" s="1828"/>
      <c r="I80" s="490"/>
    </row>
    <row r="81" spans="1:9" ht="14.25">
      <c r="A81" s="484"/>
      <c r="B81" s="484"/>
      <c r="D81" s="1828"/>
      <c r="E81" s="1828"/>
      <c r="F81" s="1828"/>
      <c r="I81" s="490"/>
    </row>
    <row r="82" spans="1:9" ht="14.25">
      <c r="A82" s="484"/>
      <c r="B82" s="484"/>
      <c r="D82" s="1828"/>
      <c r="E82" s="1828"/>
      <c r="F82" s="1828"/>
      <c r="I82" s="490"/>
    </row>
    <row r="83" spans="1:9" ht="14.25">
      <c r="A83" s="484"/>
      <c r="B83" s="484"/>
      <c r="D83" s="1828"/>
      <c r="E83" s="1828"/>
      <c r="F83" s="1828"/>
      <c r="I83" s="490"/>
    </row>
    <row r="84" spans="1:9" ht="14.25">
      <c r="A84" s="484"/>
      <c r="B84" s="484"/>
      <c r="D84" s="1828"/>
      <c r="E84" s="1828"/>
      <c r="F84" s="1828"/>
      <c r="I84" s="490"/>
    </row>
    <row r="85" spans="1:9" ht="14.25">
      <c r="A85" s="484"/>
      <c r="B85" s="484"/>
      <c r="D85" s="1828"/>
      <c r="E85" s="1828"/>
      <c r="F85" s="1828"/>
      <c r="I85" s="490"/>
    </row>
    <row r="86" spans="1:9" ht="14.25">
      <c r="A86" s="484"/>
      <c r="B86" s="484"/>
      <c r="D86" s="1828"/>
      <c r="E86" s="1828"/>
      <c r="F86" s="1828"/>
      <c r="I86" s="490"/>
    </row>
    <row r="87" spans="1:9" ht="14.25">
      <c r="A87" s="484"/>
      <c r="B87" s="484"/>
      <c r="D87" s="1828"/>
      <c r="E87" s="1828"/>
      <c r="F87" s="1828"/>
      <c r="I87" s="490"/>
    </row>
    <row r="88" spans="1:9" ht="14.25">
      <c r="A88" s="484"/>
      <c r="B88" s="484"/>
      <c r="D88" s="385"/>
      <c r="E88" s="385"/>
      <c r="F88" s="385"/>
      <c r="I88" s="490"/>
    </row>
    <row r="89" spans="1:9" ht="15" customHeight="1">
      <c r="A89" s="484"/>
      <c r="B89" s="485" t="s">
        <v>2791</v>
      </c>
      <c r="D89" s="1828" t="s">
        <v>1728</v>
      </c>
      <c r="E89" s="1828"/>
      <c r="F89" s="1828"/>
      <c r="I89" s="490"/>
    </row>
    <row r="90" spans="1:9" ht="14.25">
      <c r="A90" s="484"/>
      <c r="B90" s="484"/>
      <c r="D90" s="1828"/>
      <c r="E90" s="1828"/>
      <c r="F90" s="1828"/>
      <c r="I90" s="490"/>
    </row>
    <row r="91" spans="1:9" ht="14.25">
      <c r="A91" s="484"/>
      <c r="B91" s="484"/>
      <c r="D91" s="445"/>
      <c r="E91" s="445"/>
      <c r="F91" s="445"/>
      <c r="I91" s="490"/>
    </row>
    <row r="92" spans="1:9" ht="14.25">
      <c r="A92" s="484"/>
      <c r="B92" s="485" t="s">
        <v>2791</v>
      </c>
      <c r="D92" s="1828" t="s">
        <v>1731</v>
      </c>
      <c r="E92" s="1828"/>
      <c r="F92" s="1828"/>
      <c r="I92" s="490"/>
    </row>
    <row r="93" spans="1:9" ht="14.25">
      <c r="A93" s="484"/>
      <c r="B93" s="484"/>
      <c r="D93" s="1828"/>
      <c r="E93" s="1828"/>
      <c r="F93" s="1828"/>
      <c r="I93" s="490"/>
    </row>
    <row r="94" spans="1:9" ht="14.25">
      <c r="A94" s="484"/>
      <c r="B94" s="484"/>
      <c r="D94" s="1828"/>
      <c r="E94" s="1828"/>
      <c r="F94" s="1828"/>
      <c r="I94" s="490"/>
    </row>
    <row r="95" spans="1:9" ht="14.25">
      <c r="A95" s="484"/>
      <c r="B95" s="484"/>
      <c r="D95" s="445"/>
      <c r="E95" s="445"/>
      <c r="F95" s="445"/>
      <c r="I95" s="490"/>
    </row>
    <row r="96" spans="1:9" ht="14.25">
      <c r="A96" s="484"/>
      <c r="B96" s="485" t="s">
        <v>2791</v>
      </c>
      <c r="D96" s="1828" t="s">
        <v>1730</v>
      </c>
      <c r="E96" s="1828"/>
      <c r="F96" s="1828"/>
      <c r="I96" s="490"/>
    </row>
    <row r="97" spans="1:9" s="981" customFormat="1" ht="14.25">
      <c r="A97" s="979"/>
      <c r="B97" s="979"/>
      <c r="C97" s="980"/>
      <c r="D97" s="1828"/>
      <c r="E97" s="1828"/>
      <c r="F97" s="1828"/>
      <c r="I97" s="1147"/>
    </row>
    <row r="98" spans="1:9" ht="14.25">
      <c r="A98" s="484"/>
      <c r="B98" s="484"/>
      <c r="D98" s="392"/>
      <c r="E98" s="312" t="s">
        <v>1894</v>
      </c>
      <c r="F98" s="445"/>
      <c r="I98" s="490"/>
    </row>
    <row r="99" spans="1:9" ht="14.25">
      <c r="A99" s="484"/>
      <c r="B99" s="484"/>
      <c r="D99" s="385"/>
      <c r="E99" s="385"/>
      <c r="F99" s="385"/>
      <c r="I99" s="490"/>
    </row>
    <row r="100" spans="1:9" ht="14.25">
      <c r="A100" s="484"/>
      <c r="B100" s="485" t="s">
        <v>2792</v>
      </c>
      <c r="D100" s="1828" t="s">
        <v>1729</v>
      </c>
      <c r="E100" s="1828"/>
      <c r="F100" s="1828"/>
      <c r="I100" s="490"/>
    </row>
    <row r="101" spans="1:9" ht="14.25">
      <c r="A101" s="484"/>
      <c r="B101" s="484"/>
      <c r="D101" s="1828"/>
      <c r="E101" s="1828"/>
      <c r="F101" s="1828"/>
      <c r="I101" s="490"/>
    </row>
    <row r="102" spans="1:9" ht="14.25">
      <c r="A102" s="484"/>
      <c r="B102" s="484"/>
      <c r="D102" s="445"/>
      <c r="E102" s="445"/>
      <c r="F102" s="445"/>
      <c r="I102" s="490"/>
    </row>
    <row r="103" spans="1:9" ht="14.45" customHeight="1">
      <c r="A103" s="484"/>
      <c r="B103" s="485" t="s">
        <v>2792</v>
      </c>
      <c r="D103" s="1828" t="s">
        <v>1192</v>
      </c>
      <c r="E103" s="1828"/>
      <c r="F103" s="1828"/>
      <c r="I103" s="490"/>
    </row>
    <row r="104" spans="1:9" ht="14.25">
      <c r="A104" s="484"/>
      <c r="B104" s="484"/>
      <c r="D104" s="1828"/>
      <c r="E104" s="1828"/>
      <c r="F104" s="1828"/>
      <c r="I104" s="490"/>
    </row>
    <row r="105" spans="1:9" ht="14.25">
      <c r="A105" s="484"/>
      <c r="B105" s="484"/>
      <c r="D105" s="1828"/>
      <c r="E105" s="1828"/>
      <c r="F105" s="1828"/>
      <c r="I105" s="490"/>
    </row>
    <row r="106" spans="1:9" ht="14.25">
      <c r="A106" s="484"/>
      <c r="B106" s="484"/>
      <c r="D106" s="1828"/>
      <c r="E106" s="1828"/>
      <c r="F106" s="1828"/>
      <c r="I106" s="490"/>
    </row>
    <row r="107" spans="1:9" ht="14.25">
      <c r="A107" s="484"/>
      <c r="B107" s="484"/>
      <c r="D107" s="1828"/>
      <c r="E107" s="1828"/>
      <c r="F107" s="1828"/>
      <c r="I107" s="490"/>
    </row>
    <row r="108" spans="1:9" ht="14.25">
      <c r="A108" s="484"/>
      <c r="B108" s="484"/>
      <c r="D108" s="1828"/>
      <c r="E108" s="1828"/>
      <c r="F108" s="1828"/>
      <c r="I108" s="490"/>
    </row>
    <row r="109" spans="1:9" ht="14.25">
      <c r="A109" s="484"/>
      <c r="B109" s="484"/>
      <c r="D109" s="1828"/>
      <c r="E109" s="1828"/>
      <c r="F109" s="1828"/>
      <c r="I109" s="490"/>
    </row>
    <row r="110" spans="1:9" ht="14.25">
      <c r="A110" s="484"/>
      <c r="B110" s="484"/>
      <c r="D110" s="1828"/>
      <c r="E110" s="1828"/>
      <c r="F110" s="1828"/>
      <c r="I110" s="490"/>
    </row>
    <row r="111" spans="1:9" ht="14.25">
      <c r="A111" s="484"/>
      <c r="B111" s="484"/>
      <c r="D111" s="1828"/>
      <c r="E111" s="1828"/>
      <c r="F111" s="1828"/>
      <c r="I111" s="490"/>
    </row>
    <row r="112" spans="1:9" ht="14.25">
      <c r="A112" s="484"/>
      <c r="B112" s="484"/>
      <c r="D112" s="1828"/>
      <c r="E112" s="1828"/>
      <c r="F112" s="1828"/>
      <c r="I112" s="490"/>
    </row>
    <row r="113" spans="1:9" ht="14.25">
      <c r="A113" s="484"/>
      <c r="B113" s="484"/>
      <c r="D113" s="1828"/>
      <c r="E113" s="1828"/>
      <c r="F113" s="1828"/>
      <c r="I113" s="490"/>
    </row>
    <row r="114" spans="1:9" ht="14.25">
      <c r="A114" s="484"/>
      <c r="B114" s="484"/>
      <c r="D114" s="1828"/>
      <c r="E114" s="1828"/>
      <c r="F114" s="1828"/>
      <c r="I114" s="490"/>
    </row>
    <row r="115" spans="1:9" ht="14.25">
      <c r="A115" s="484"/>
      <c r="B115" s="484"/>
      <c r="D115" s="1828"/>
      <c r="E115" s="1828"/>
      <c r="F115" s="1828"/>
      <c r="I115" s="490"/>
    </row>
    <row r="116" spans="1:9" ht="14.25">
      <c r="A116" s="484"/>
      <c r="B116" s="484"/>
      <c r="D116" s="1828"/>
      <c r="E116" s="1828"/>
      <c r="F116" s="1828"/>
      <c r="I116" s="490"/>
    </row>
    <row r="117" spans="1:9" ht="14.25">
      <c r="A117" s="484"/>
      <c r="B117" s="484"/>
      <c r="D117" s="1828"/>
      <c r="E117" s="1828"/>
      <c r="F117" s="1828"/>
      <c r="I117" s="490"/>
    </row>
    <row r="118" spans="1:9" ht="14.25">
      <c r="A118" s="484"/>
      <c r="B118" s="484"/>
      <c r="D118" s="524"/>
      <c r="E118" s="524"/>
      <c r="F118" s="524"/>
      <c r="I118" s="490"/>
    </row>
    <row r="119" spans="1:9" ht="14.25" customHeight="1">
      <c r="A119" s="484"/>
      <c r="B119" s="485" t="s">
        <v>2792</v>
      </c>
      <c r="D119" s="1846" t="s">
        <v>1101</v>
      </c>
      <c r="E119" s="1846"/>
      <c r="F119" s="1846"/>
      <c r="I119" s="490"/>
    </row>
    <row r="120" spans="1:9" ht="14.25">
      <c r="A120" s="484"/>
      <c r="B120" s="484"/>
      <c r="D120" s="1846"/>
      <c r="E120" s="1846"/>
      <c r="F120" s="1846"/>
      <c r="I120" s="490"/>
    </row>
    <row r="121" spans="1:9" ht="14.25">
      <c r="A121" s="484"/>
      <c r="B121" s="484"/>
      <c r="D121" s="1846"/>
      <c r="E121" s="1846"/>
      <c r="F121" s="1846"/>
      <c r="I121" s="490"/>
    </row>
    <row r="122" spans="1:9" ht="14.25">
      <c r="A122" s="484"/>
      <c r="B122" s="484"/>
      <c r="D122" s="1846"/>
      <c r="E122" s="1846"/>
      <c r="F122" s="1846"/>
      <c r="I122" s="490"/>
    </row>
    <row r="123" spans="1:9" ht="14.25">
      <c r="A123" s="484"/>
      <c r="B123" s="484"/>
      <c r="D123" s="1846"/>
      <c r="E123" s="1846"/>
      <c r="F123" s="1846"/>
      <c r="I123" s="490"/>
    </row>
    <row r="124" spans="1:9" ht="14.25">
      <c r="A124" s="484"/>
      <c r="B124" s="484"/>
      <c r="D124" s="1846"/>
      <c r="E124" s="1846"/>
      <c r="F124" s="1846"/>
      <c r="I124" s="490"/>
    </row>
    <row r="125" spans="1:9" ht="14.25">
      <c r="A125" s="484"/>
      <c r="B125" s="484"/>
      <c r="D125" s="1846"/>
      <c r="E125" s="1846"/>
      <c r="F125" s="1846"/>
      <c r="I125" s="490"/>
    </row>
    <row r="126" spans="1:9" ht="14.25">
      <c r="A126" s="484"/>
      <c r="B126" s="484"/>
      <c r="D126" s="1846"/>
      <c r="E126" s="1846"/>
      <c r="F126" s="1846"/>
      <c r="I126" s="490"/>
    </row>
    <row r="127" spans="1:9">
      <c r="C127" s="402"/>
      <c r="D127" s="525"/>
      <c r="E127" s="525"/>
      <c r="F127" s="525"/>
      <c r="I127" s="490"/>
    </row>
    <row r="128" spans="1:9" ht="14.25">
      <c r="A128" s="484"/>
      <c r="B128" s="485" t="s">
        <v>2791</v>
      </c>
      <c r="C128" s="402"/>
      <c r="D128" s="1846" t="s">
        <v>2006</v>
      </c>
      <c r="E128" s="1846"/>
      <c r="F128" s="1846"/>
      <c r="I128" s="490"/>
    </row>
    <row r="129" spans="1:9" ht="14.25">
      <c r="A129" s="484"/>
      <c r="B129" s="484"/>
      <c r="C129" s="402"/>
      <c r="D129" s="1846"/>
      <c r="E129" s="1846"/>
      <c r="F129" s="1846"/>
      <c r="I129" s="490"/>
    </row>
    <row r="130" spans="1:9">
      <c r="I130" s="490"/>
    </row>
    <row r="131" spans="1:9" ht="14.25">
      <c r="A131" s="484"/>
      <c r="B131" s="485" t="s">
        <v>2792</v>
      </c>
      <c r="D131" s="1828" t="s">
        <v>1102</v>
      </c>
      <c r="E131" s="1828"/>
      <c r="F131" s="1828"/>
      <c r="I131" s="490"/>
    </row>
    <row r="132" spans="1:9">
      <c r="D132" s="1828"/>
      <c r="E132" s="1828"/>
      <c r="F132" s="1828"/>
      <c r="I132" s="490"/>
    </row>
    <row r="133" spans="1:9">
      <c r="D133" s="1828"/>
      <c r="E133" s="1828"/>
      <c r="F133" s="1828"/>
      <c r="I133" s="490"/>
    </row>
    <row r="134" spans="1:9">
      <c r="D134" s="1828"/>
      <c r="E134" s="1828"/>
      <c r="F134" s="1828"/>
      <c r="I134" s="490"/>
    </row>
    <row r="135" spans="1:9">
      <c r="D135" s="1828"/>
      <c r="E135" s="1828"/>
      <c r="F135" s="1828"/>
      <c r="I135" s="490"/>
    </row>
    <row r="136" spans="1:9">
      <c r="I136" s="490"/>
    </row>
    <row r="137" spans="1:9" ht="14.25">
      <c r="A137" s="484"/>
      <c r="B137" s="485" t="s">
        <v>2791</v>
      </c>
      <c r="D137" s="1828" t="s">
        <v>1103</v>
      </c>
      <c r="E137" s="1828"/>
      <c r="F137" s="1828"/>
      <c r="I137" s="490"/>
    </row>
    <row r="138" spans="1:9" s="417" customFormat="1" ht="13.7" customHeight="1">
      <c r="A138" s="488"/>
      <c r="B138" s="488"/>
      <c r="C138" s="488"/>
      <c r="D138" s="1828"/>
      <c r="E138" s="1828"/>
      <c r="F138" s="1828"/>
      <c r="I138" s="1148"/>
    </row>
    <row r="139" spans="1:9" ht="13.7" customHeight="1">
      <c r="D139" s="1828"/>
      <c r="E139" s="1828"/>
      <c r="F139" s="1828"/>
      <c r="I139" s="490"/>
    </row>
    <row r="140" spans="1:9" ht="13.7" customHeight="1">
      <c r="D140" s="1828"/>
      <c r="E140" s="1828"/>
      <c r="F140" s="1828"/>
      <c r="I140" s="490"/>
    </row>
    <row r="141" spans="1:9" ht="13.7" customHeight="1">
      <c r="D141" s="1828"/>
      <c r="E141" s="1828"/>
      <c r="F141" s="1828"/>
      <c r="I141" s="490"/>
    </row>
    <row r="142" spans="1:9" ht="13.7" customHeight="1">
      <c r="A142" s="489"/>
      <c r="B142" s="489"/>
      <c r="D142" s="1828"/>
      <c r="E142" s="1828"/>
      <c r="F142" s="1828"/>
      <c r="I142" s="490"/>
    </row>
    <row r="143" spans="1:9" ht="13.7" customHeight="1">
      <c r="D143" s="1828"/>
      <c r="E143" s="1828"/>
      <c r="F143" s="1828"/>
      <c r="I143" s="490"/>
    </row>
    <row r="144" spans="1:9" ht="13.7" customHeight="1">
      <c r="D144" s="1828"/>
      <c r="E144" s="1828"/>
      <c r="F144" s="1828"/>
      <c r="I144" s="490"/>
    </row>
    <row r="145" spans="2:9" ht="13.7" customHeight="1">
      <c r="D145" s="1828"/>
      <c r="E145" s="1828"/>
      <c r="F145" s="1828"/>
      <c r="I145" s="490"/>
    </row>
    <row r="146" spans="2:9" ht="13.7" customHeight="1">
      <c r="D146" s="1828"/>
      <c r="E146" s="1828"/>
      <c r="F146" s="1828"/>
      <c r="I146" s="490"/>
    </row>
    <row r="147" spans="2:9" ht="13.7" customHeight="1">
      <c r="D147" s="1828"/>
      <c r="E147" s="1828"/>
      <c r="F147" s="1828"/>
      <c r="I147" s="490"/>
    </row>
    <row r="148" spans="2:9" ht="13.7" customHeight="1">
      <c r="D148" s="1828"/>
      <c r="E148" s="1828"/>
      <c r="F148" s="1828"/>
      <c r="I148" s="490"/>
    </row>
    <row r="149" spans="2:9" ht="13.7" customHeight="1">
      <c r="D149" s="1828"/>
      <c r="E149" s="1828"/>
      <c r="F149" s="1828"/>
      <c r="I149" s="490"/>
    </row>
    <row r="150" spans="2:9" ht="13.7" customHeight="1">
      <c r="D150" s="476"/>
      <c r="E150" s="446"/>
      <c r="F150" s="446"/>
      <c r="I150" s="490"/>
    </row>
    <row r="151" spans="2:9" ht="13.7" customHeight="1">
      <c r="B151" s="485" t="s">
        <v>2792</v>
      </c>
      <c r="D151" s="1828" t="s">
        <v>1175</v>
      </c>
      <c r="E151" s="1828"/>
      <c r="F151" s="1828"/>
      <c r="I151" s="490"/>
    </row>
    <row r="152" spans="2:9" ht="13.7" customHeight="1">
      <c r="D152" s="1828"/>
      <c r="E152" s="1828"/>
      <c r="F152" s="1828"/>
      <c r="I152" s="490"/>
    </row>
    <row r="153" spans="2:9" ht="13.7" customHeight="1">
      <c r="D153" s="1828"/>
      <c r="E153" s="1828"/>
      <c r="F153" s="1828"/>
      <c r="I153" s="490"/>
    </row>
    <row r="154" spans="2:9" ht="13.7" customHeight="1">
      <c r="D154" s="1828"/>
      <c r="E154" s="1828"/>
      <c r="F154" s="1828"/>
      <c r="I154" s="490"/>
    </row>
    <row r="155" spans="2:9" ht="13.7" customHeight="1">
      <c r="D155" s="1828"/>
      <c r="E155" s="1828"/>
      <c r="F155" s="1828"/>
      <c r="I155" s="490"/>
    </row>
    <row r="156" spans="2:9" ht="13.7" customHeight="1">
      <c r="D156" s="1828"/>
      <c r="E156" s="1828"/>
      <c r="F156" s="1828"/>
      <c r="I156" s="490"/>
    </row>
    <row r="157" spans="2:9" ht="13.7" customHeight="1">
      <c r="D157" s="1828"/>
      <c r="E157" s="1828"/>
      <c r="F157" s="1828"/>
      <c r="I157" s="490"/>
    </row>
    <row r="158" spans="2:9" ht="13.7" customHeight="1">
      <c r="D158" s="1828"/>
      <c r="E158" s="1828"/>
      <c r="F158" s="1828"/>
      <c r="I158" s="490"/>
    </row>
    <row r="159" spans="2:9" ht="13.7" customHeight="1">
      <c r="D159" s="1828"/>
      <c r="E159" s="1828"/>
      <c r="F159" s="1828"/>
      <c r="I159" s="490"/>
    </row>
    <row r="160" spans="2:9" ht="13.7" customHeight="1">
      <c r="D160" s="1828"/>
      <c r="E160" s="1828"/>
      <c r="F160" s="1828"/>
      <c r="I160" s="490"/>
    </row>
    <row r="161" spans="1:9" ht="13.7" customHeight="1">
      <c r="D161" s="1828"/>
      <c r="E161" s="1828"/>
      <c r="F161" s="1828"/>
      <c r="I161" s="490"/>
    </row>
    <row r="162" spans="1:9" ht="13.7" customHeight="1">
      <c r="D162" s="1828"/>
      <c r="E162" s="1828"/>
      <c r="F162" s="1828"/>
      <c r="I162" s="490"/>
    </row>
    <row r="163" spans="1:9" ht="13.7" customHeight="1">
      <c r="D163" s="1828"/>
      <c r="E163" s="1828"/>
      <c r="F163" s="1828"/>
      <c r="I163" s="490"/>
    </row>
    <row r="164" spans="1:9" ht="13.7" customHeight="1">
      <c r="D164" s="1828"/>
      <c r="E164" s="1828"/>
      <c r="F164" s="1828"/>
      <c r="I164" s="490"/>
    </row>
    <row r="165" spans="1:9" ht="13.7" customHeight="1">
      <c r="D165" s="1828"/>
      <c r="E165" s="1828"/>
      <c r="F165" s="1828"/>
      <c r="I165" s="490"/>
    </row>
    <row r="166" spans="1:9" ht="13.7" customHeight="1">
      <c r="D166" s="1828"/>
      <c r="E166" s="1828"/>
      <c r="F166" s="1828"/>
      <c r="I166" s="490"/>
    </row>
    <row r="167" spans="1:9" ht="13.7" customHeight="1">
      <c r="D167" s="1828"/>
      <c r="E167" s="1828"/>
      <c r="F167" s="1828"/>
      <c r="I167" s="490"/>
    </row>
    <row r="168" spans="1:9" ht="13.7" customHeight="1">
      <c r="D168" s="1828"/>
      <c r="E168" s="1828"/>
      <c r="F168" s="1828"/>
      <c r="I168" s="490"/>
    </row>
    <row r="169" spans="1:9" ht="13.7" customHeight="1">
      <c r="D169" s="1847" t="s">
        <v>2028</v>
      </c>
      <c r="E169" s="1847"/>
      <c r="F169" s="1847"/>
      <c r="G169" s="507"/>
      <c r="I169" s="490"/>
    </row>
    <row r="170" spans="1:9" ht="13.7" customHeight="1">
      <c r="D170" s="1842"/>
      <c r="E170" s="1842"/>
      <c r="F170" s="1842"/>
      <c r="G170" s="1842"/>
      <c r="I170" s="490"/>
    </row>
    <row r="171" spans="1:9" ht="14.45" customHeight="1">
      <c r="A171" s="489"/>
      <c r="B171" s="485" t="s">
        <v>2792</v>
      </c>
      <c r="C171" s="476"/>
      <c r="D171" s="1809" t="s">
        <v>2164</v>
      </c>
      <c r="E171" s="1809"/>
      <c r="F171" s="1809"/>
      <c r="G171" s="476"/>
      <c r="I171" s="490"/>
    </row>
    <row r="172" spans="1:9" ht="14.45" customHeight="1">
      <c r="A172" s="489"/>
      <c r="B172" s="489"/>
      <c r="C172" s="476"/>
      <c r="D172" s="1809"/>
      <c r="E172" s="1809"/>
      <c r="F172" s="1809"/>
      <c r="G172" s="476"/>
      <c r="I172" s="490"/>
    </row>
    <row r="173" spans="1:9" ht="14.45" customHeight="1">
      <c r="A173" s="489"/>
      <c r="B173" s="489"/>
      <c r="C173" s="476"/>
      <c r="D173" s="1809"/>
      <c r="E173" s="1809"/>
      <c r="F173" s="1809"/>
      <c r="G173" s="476"/>
      <c r="I173" s="490"/>
    </row>
    <row r="174" spans="1:9" ht="14.45" customHeight="1">
      <c r="A174" s="489"/>
      <c r="B174" s="489"/>
      <c r="C174" s="476"/>
      <c r="D174" s="1809"/>
      <c r="E174" s="1809"/>
      <c r="F174" s="1809"/>
      <c r="G174" s="476"/>
      <c r="I174" s="490"/>
    </row>
    <row r="175" spans="1:9" ht="13.7" customHeight="1">
      <c r="A175" s="489"/>
      <c r="B175" s="489"/>
      <c r="C175" s="476"/>
      <c r="D175" s="1809"/>
      <c r="E175" s="1809"/>
      <c r="F175" s="1809"/>
      <c r="G175" s="476"/>
      <c r="I175" s="490"/>
    </row>
    <row r="176" spans="1:9" ht="13.7" customHeight="1">
      <c r="A176" s="489"/>
      <c r="B176" s="489"/>
      <c r="C176" s="476"/>
      <c r="D176" s="476"/>
      <c r="E176" s="476"/>
      <c r="F176" s="476"/>
      <c r="G176" s="476"/>
      <c r="I176" s="490"/>
    </row>
    <row r="177" spans="1:9" ht="13.7" customHeight="1">
      <c r="A177" s="489"/>
      <c r="B177" s="485" t="s">
        <v>2792</v>
      </c>
      <c r="C177" s="476"/>
      <c r="D177" s="1809" t="s">
        <v>1104</v>
      </c>
      <c r="E177" s="1809"/>
      <c r="F177" s="1809"/>
      <c r="G177" s="476"/>
      <c r="I177" s="490"/>
    </row>
    <row r="178" spans="1:9" ht="13.7" customHeight="1">
      <c r="A178" s="489"/>
      <c r="B178" s="489"/>
      <c r="C178" s="476"/>
      <c r="D178" s="1809"/>
      <c r="E178" s="1809"/>
      <c r="F178" s="1809"/>
      <c r="G178" s="476"/>
      <c r="I178" s="490"/>
    </row>
    <row r="179" spans="1:9" ht="13.7" customHeight="1">
      <c r="A179" s="489"/>
      <c r="B179" s="489"/>
      <c r="C179" s="476"/>
      <c r="D179" s="1809"/>
      <c r="E179" s="1809"/>
      <c r="F179" s="1809"/>
      <c r="G179" s="476"/>
      <c r="I179" s="490"/>
    </row>
    <row r="180" spans="1:9" ht="13.7" customHeight="1">
      <c r="A180" s="489"/>
      <c r="B180" s="489"/>
      <c r="C180" s="476"/>
      <c r="D180" s="1809"/>
      <c r="E180" s="1809"/>
      <c r="F180" s="1809"/>
      <c r="G180" s="476"/>
      <c r="I180" s="490"/>
    </row>
    <row r="181" spans="1:9" ht="13.7" customHeight="1">
      <c r="D181" s="446"/>
      <c r="E181" s="446"/>
      <c r="F181" s="446"/>
      <c r="I181" s="490"/>
    </row>
    <row r="182" spans="1:9" ht="13.7" hidden="1" customHeight="1">
      <c r="B182" s="485" t="s">
        <v>307</v>
      </c>
      <c r="D182" s="1832" t="s">
        <v>2007</v>
      </c>
      <c r="E182" s="1832"/>
      <c r="F182" s="1832"/>
      <c r="I182" s="490"/>
    </row>
    <row r="183" spans="1:9" ht="13.7" hidden="1" customHeight="1">
      <c r="D183" s="1832"/>
      <c r="E183" s="1832"/>
      <c r="F183" s="1832"/>
      <c r="I183" s="490"/>
    </row>
    <row r="184" spans="1:9" ht="13.7" hidden="1" customHeight="1">
      <c r="D184" s="1832"/>
      <c r="E184" s="1832"/>
      <c r="F184" s="1832"/>
      <c r="I184" s="490"/>
    </row>
    <row r="185" spans="1:9" ht="13.7" customHeight="1">
      <c r="A185" s="490"/>
      <c r="B185" s="490"/>
      <c r="E185" s="446"/>
      <c r="F185" s="446"/>
      <c r="I185" s="490"/>
    </row>
    <row r="186" spans="1:9">
      <c r="A186" s="1831" t="s">
        <v>2008</v>
      </c>
      <c r="B186" s="1831"/>
      <c r="C186" s="1831"/>
      <c r="D186" s="1831"/>
      <c r="E186" s="1831"/>
      <c r="F186" s="1831"/>
      <c r="G186" s="1831"/>
      <c r="H186" s="1022"/>
      <c r="I186" s="1146"/>
    </row>
    <row r="187" spans="1:9" ht="12" customHeight="1">
      <c r="D187" s="446"/>
      <c r="E187" s="446"/>
      <c r="F187" s="446"/>
      <c r="I187" s="490"/>
    </row>
    <row r="188" spans="1:9">
      <c r="B188" s="1835" t="s">
        <v>446</v>
      </c>
      <c r="C188" s="1835"/>
      <c r="D188" s="1835"/>
      <c r="E188" s="1835"/>
      <c r="F188" s="1835"/>
      <c r="I188" s="490"/>
    </row>
    <row r="189" spans="1:9">
      <c r="B189" s="392" t="s">
        <v>1846</v>
      </c>
      <c r="C189" s="392"/>
      <c r="D189" s="392"/>
      <c r="E189" s="392"/>
      <c r="F189" s="392"/>
      <c r="I189" s="490"/>
    </row>
    <row r="190" spans="1:9" ht="12" customHeight="1">
      <c r="A190" s="482"/>
      <c r="B190" s="482"/>
      <c r="C190" s="482"/>
      <c r="I190" s="490"/>
    </row>
    <row r="191" spans="1:9">
      <c r="A191" s="1831" t="s">
        <v>1043</v>
      </c>
      <c r="B191" s="1831"/>
      <c r="C191" s="1831"/>
      <c r="D191" s="1831"/>
      <c r="E191" s="1831"/>
      <c r="F191" s="1831"/>
      <c r="G191" s="1831"/>
      <c r="H191" s="1022"/>
      <c r="I191" s="1146"/>
    </row>
    <row r="192" spans="1:9" ht="12" customHeight="1">
      <c r="A192" s="404"/>
      <c r="B192" s="404"/>
      <c r="E192" s="404"/>
      <c r="I192" s="490"/>
    </row>
    <row r="193" spans="1:9" ht="13.7" customHeight="1">
      <c r="A193" s="404"/>
      <c r="B193" s="404"/>
      <c r="D193" s="1830" t="s">
        <v>1732</v>
      </c>
      <c r="E193" s="1830"/>
      <c r="F193" s="1830"/>
      <c r="I193" s="490"/>
    </row>
    <row r="194" spans="1:9">
      <c r="A194" s="404"/>
      <c r="B194" s="404"/>
      <c r="D194" s="1830"/>
      <c r="E194" s="1830"/>
      <c r="F194" s="1830"/>
      <c r="I194" s="490"/>
    </row>
    <row r="195" spans="1:9">
      <c r="A195" s="404"/>
      <c r="B195" s="404"/>
      <c r="D195" s="1835" t="s">
        <v>1193</v>
      </c>
      <c r="E195" s="1835"/>
      <c r="F195" s="1835"/>
      <c r="I195" s="490"/>
    </row>
    <row r="196" spans="1:9">
      <c r="A196" s="404"/>
      <c r="B196" s="404"/>
      <c r="D196" s="392"/>
      <c r="E196" s="392"/>
      <c r="F196" s="392"/>
      <c r="I196" s="490"/>
    </row>
    <row r="197" spans="1:9">
      <c r="A197" s="404"/>
      <c r="B197" s="485" t="s">
        <v>2791</v>
      </c>
      <c r="D197" s="1843" t="s">
        <v>1733</v>
      </c>
      <c r="E197" s="1843"/>
      <c r="F197" s="1843"/>
      <c r="I197" s="490"/>
    </row>
    <row r="198" spans="1:9">
      <c r="A198" s="404"/>
      <c r="B198" s="404"/>
      <c r="D198" s="1844" t="s">
        <v>1872</v>
      </c>
      <c r="E198" s="1844"/>
      <c r="F198" s="1844"/>
      <c r="I198" s="490"/>
    </row>
    <row r="199" spans="1:9">
      <c r="A199" s="404"/>
      <c r="B199" s="404"/>
      <c r="D199" s="96" t="s">
        <v>1734</v>
      </c>
      <c r="E199" s="1845" t="s">
        <v>1895</v>
      </c>
      <c r="F199" s="1845"/>
      <c r="I199" s="490"/>
    </row>
    <row r="200" spans="1:9">
      <c r="A200" s="404"/>
      <c r="B200" s="404"/>
      <c r="D200" s="3"/>
      <c r="E200" s="3"/>
      <c r="F200" s="3"/>
      <c r="I200" s="490"/>
    </row>
    <row r="201" spans="1:9">
      <c r="A201" s="404"/>
      <c r="B201" s="485" t="s">
        <v>2792</v>
      </c>
      <c r="D201" s="1844" t="s">
        <v>1735</v>
      </c>
      <c r="E201" s="1844"/>
      <c r="F201" s="1844"/>
      <c r="I201" s="490"/>
    </row>
    <row r="202" spans="1:9">
      <c r="A202" s="404"/>
      <c r="B202" s="404"/>
      <c r="D202" s="1843" t="s">
        <v>1872</v>
      </c>
      <c r="E202" s="1843"/>
      <c r="F202" s="1843"/>
      <c r="I202" s="490"/>
    </row>
    <row r="203" spans="1:9">
      <c r="A203" s="404"/>
      <c r="B203" s="404"/>
      <c r="D203" s="57" t="s">
        <v>1736</v>
      </c>
      <c r="E203" s="1845" t="s">
        <v>1896</v>
      </c>
      <c r="F203" s="1845"/>
      <c r="I203" s="490"/>
    </row>
    <row r="204" spans="1:9">
      <c r="A204" s="404"/>
      <c r="B204" s="404"/>
      <c r="D204" s="3"/>
      <c r="E204" s="3"/>
      <c r="F204" s="3"/>
      <c r="I204" s="490"/>
    </row>
    <row r="205" spans="1:9">
      <c r="A205" s="404"/>
      <c r="B205" s="485" t="s">
        <v>2792</v>
      </c>
      <c r="D205" s="1844" t="s">
        <v>1737</v>
      </c>
      <c r="E205" s="1844"/>
      <c r="F205" s="1844"/>
      <c r="I205" s="490"/>
    </row>
    <row r="206" spans="1:9">
      <c r="A206" s="404"/>
      <c r="B206" s="404"/>
      <c r="D206" s="1843" t="s">
        <v>1872</v>
      </c>
      <c r="E206" s="1843"/>
      <c r="F206" s="1843"/>
      <c r="I206" s="490"/>
    </row>
    <row r="207" spans="1:9">
      <c r="A207" s="404"/>
      <c r="B207" s="404"/>
      <c r="D207" s="57" t="s">
        <v>1734</v>
      </c>
      <c r="E207" s="1845" t="s">
        <v>1897</v>
      </c>
      <c r="F207" s="1845"/>
      <c r="I207" s="490"/>
    </row>
    <row r="208" spans="1:9">
      <c r="A208" s="404"/>
      <c r="B208" s="404"/>
      <c r="D208" s="392"/>
      <c r="E208" s="392"/>
      <c r="F208" s="392"/>
      <c r="I208" s="490"/>
    </row>
    <row r="209" spans="1:9" ht="14.25" customHeight="1">
      <c r="A209" s="484"/>
      <c r="B209" s="485" t="s">
        <v>2792</v>
      </c>
      <c r="D209" s="386" t="s">
        <v>1865</v>
      </c>
      <c r="E209" s="385"/>
      <c r="F209" s="385"/>
      <c r="I209" s="490"/>
    </row>
    <row r="210" spans="1:9" ht="14.25">
      <c r="A210" s="484"/>
      <c r="B210" s="484"/>
      <c r="D210" s="1843" t="s">
        <v>1872</v>
      </c>
      <c r="E210" s="1843"/>
      <c r="F210" s="1843"/>
      <c r="I210" s="490"/>
    </row>
    <row r="211" spans="1:9">
      <c r="D211" s="385"/>
      <c r="E211" s="1845" t="s">
        <v>1898</v>
      </c>
      <c r="F211" s="1845"/>
      <c r="I211" s="490"/>
    </row>
    <row r="212" spans="1:9">
      <c r="D212" s="447"/>
      <c r="I212" s="490"/>
    </row>
    <row r="213" spans="1:9">
      <c r="B213" s="485" t="s">
        <v>2792</v>
      </c>
      <c r="D213" s="1844" t="s">
        <v>1738</v>
      </c>
      <c r="E213" s="1844"/>
      <c r="F213" s="1844"/>
      <c r="I213" s="490"/>
    </row>
    <row r="214" spans="1:9">
      <c r="D214" s="1843" t="s">
        <v>1872</v>
      </c>
      <c r="E214" s="1843"/>
      <c r="F214" s="1843"/>
      <c r="I214" s="490"/>
    </row>
    <row r="215" spans="1:9">
      <c r="D215" s="57" t="s">
        <v>1734</v>
      </c>
      <c r="E215" s="1845" t="s">
        <v>1899</v>
      </c>
      <c r="F215" s="1845"/>
      <c r="I215" s="490"/>
    </row>
    <row r="216" spans="1:9">
      <c r="D216" s="451"/>
      <c r="E216" s="451"/>
      <c r="F216" s="451"/>
      <c r="I216" s="490"/>
    </row>
    <row r="217" spans="1:9" ht="14.25">
      <c r="A217" s="484"/>
      <c r="B217" s="485" t="s">
        <v>2792</v>
      </c>
      <c r="D217" s="1828" t="s">
        <v>1214</v>
      </c>
      <c r="E217" s="1828"/>
      <c r="F217" s="1828"/>
      <c r="I217" s="490"/>
    </row>
    <row r="218" spans="1:9" ht="14.45" customHeight="1">
      <c r="A218" s="484"/>
      <c r="B218" s="402"/>
      <c r="D218" s="1828"/>
      <c r="E218" s="1828"/>
      <c r="F218" s="1828"/>
      <c r="I218" s="490"/>
    </row>
    <row r="219" spans="1:9" ht="14.25">
      <c r="A219" s="484"/>
      <c r="D219" s="1828"/>
      <c r="E219" s="1828"/>
      <c r="F219" s="1828"/>
      <c r="I219" s="490"/>
    </row>
    <row r="220" spans="1:9" ht="14.25">
      <c r="A220" s="484"/>
      <c r="D220" s="1828"/>
      <c r="E220" s="1828"/>
      <c r="F220" s="1828"/>
      <c r="I220" s="490"/>
    </row>
    <row r="221" spans="1:9">
      <c r="D221" s="451"/>
      <c r="E221" s="451"/>
      <c r="F221" s="451"/>
      <c r="I221" s="490"/>
    </row>
    <row r="222" spans="1:9">
      <c r="A222" s="1831" t="s">
        <v>1044</v>
      </c>
      <c r="B222" s="1831"/>
      <c r="C222" s="1831"/>
      <c r="D222" s="1831"/>
      <c r="E222" s="1831"/>
      <c r="F222" s="1831"/>
      <c r="G222" s="1831"/>
      <c r="H222" s="1022"/>
      <c r="I222" s="1146"/>
    </row>
    <row r="223" spans="1:9" ht="12" customHeight="1">
      <c r="D223" s="446"/>
      <c r="E223" s="446"/>
      <c r="F223" s="446"/>
      <c r="I223" s="490"/>
    </row>
    <row r="224" spans="1:9">
      <c r="C224" s="486"/>
      <c r="D224" s="1837" t="s">
        <v>208</v>
      </c>
      <c r="E224" s="1837"/>
      <c r="F224" s="1837"/>
      <c r="I224" s="490"/>
    </row>
    <row r="225" spans="1:9">
      <c r="A225" s="482"/>
      <c r="B225" s="482"/>
      <c r="C225" s="482"/>
      <c r="D225" s="1829" t="s">
        <v>1118</v>
      </c>
      <c r="E225" s="1829"/>
      <c r="F225" s="1829"/>
      <c r="I225" s="490"/>
    </row>
    <row r="226" spans="1:9" ht="12" customHeight="1">
      <c r="A226" s="490"/>
      <c r="B226" s="490"/>
      <c r="C226" s="490"/>
      <c r="I226" s="490"/>
    </row>
    <row r="227" spans="1:9" ht="13.7" customHeight="1">
      <c r="A227" s="490"/>
      <c r="C227" s="490"/>
      <c r="D227" s="1837" t="s">
        <v>546</v>
      </c>
      <c r="E227" s="1837"/>
      <c r="F227" s="1837"/>
      <c r="I227" s="490"/>
    </row>
    <row r="228" spans="1:9" ht="14.25">
      <c r="A228" s="484"/>
      <c r="B228" s="485" t="s">
        <v>2791</v>
      </c>
      <c r="D228" s="1828" t="s">
        <v>1739</v>
      </c>
      <c r="E228" s="1828"/>
      <c r="F228" s="1828"/>
      <c r="I228" s="490"/>
    </row>
    <row r="229" spans="1:9" ht="14.25" customHeight="1">
      <c r="A229" s="484"/>
      <c r="B229" s="484"/>
      <c r="D229" s="1828"/>
      <c r="E229" s="1828"/>
      <c r="F229" s="1828"/>
      <c r="I229" s="490"/>
    </row>
    <row r="230" spans="1:9" ht="14.25" customHeight="1">
      <c r="A230" s="484"/>
      <c r="B230" s="484"/>
      <c r="D230" s="1828"/>
      <c r="E230" s="1828"/>
      <c r="F230" s="1828"/>
      <c r="I230" s="490"/>
    </row>
    <row r="231" spans="1:9" ht="14.25">
      <c r="A231" s="484"/>
      <c r="B231" s="484"/>
      <c r="D231" s="1828"/>
      <c r="E231" s="1828"/>
      <c r="F231" s="1828"/>
      <c r="I231" s="490"/>
    </row>
    <row r="232" spans="1:9" ht="14.25">
      <c r="A232" s="484"/>
      <c r="B232" s="484"/>
      <c r="D232" s="445"/>
      <c r="E232" s="445"/>
      <c r="F232" s="445"/>
      <c r="I232" s="490"/>
    </row>
    <row r="233" spans="1:9" ht="14.25">
      <c r="A233" s="484"/>
      <c r="B233" s="485" t="s">
        <v>2791</v>
      </c>
      <c r="D233" s="1828" t="s">
        <v>1740</v>
      </c>
      <c r="E233" s="1828"/>
      <c r="F233" s="1828"/>
      <c r="I233" s="490"/>
    </row>
    <row r="234" spans="1:9" ht="14.25">
      <c r="A234" s="484"/>
      <c r="B234" s="484"/>
      <c r="D234" s="1828"/>
      <c r="E234" s="1828"/>
      <c r="F234" s="1828"/>
      <c r="I234" s="490"/>
    </row>
    <row r="235" spans="1:9" ht="14.25">
      <c r="A235" s="484"/>
      <c r="B235" s="484"/>
      <c r="D235" s="1828"/>
      <c r="E235" s="1828"/>
      <c r="F235" s="1828"/>
      <c r="I235" s="490"/>
    </row>
    <row r="236" spans="1:9" ht="14.25">
      <c r="A236" s="484"/>
      <c r="B236" s="484"/>
      <c r="D236" s="1828"/>
      <c r="E236" s="1828"/>
      <c r="F236" s="1828"/>
      <c r="I236" s="490"/>
    </row>
    <row r="237" spans="1:9" ht="14.25" customHeight="1">
      <c r="A237" s="484"/>
      <c r="B237" s="484"/>
      <c r="D237" s="1828"/>
      <c r="E237" s="1828"/>
      <c r="F237" s="1828"/>
      <c r="I237" s="490"/>
    </row>
    <row r="238" spans="1:9" ht="14.25" customHeight="1">
      <c r="A238" s="484"/>
      <c r="B238" s="484"/>
      <c r="D238" s="445"/>
      <c r="E238" s="445"/>
      <c r="F238" s="445"/>
      <c r="I238" s="490"/>
    </row>
    <row r="239" spans="1:9" ht="14.25">
      <c r="A239" s="484"/>
      <c r="B239" s="484"/>
      <c r="D239" s="1828" t="s">
        <v>1116</v>
      </c>
      <c r="E239" s="1828"/>
      <c r="F239" s="1828"/>
      <c r="I239" s="490"/>
    </row>
    <row r="240" spans="1:9" ht="14.25">
      <c r="A240" s="484"/>
      <c r="B240" s="484"/>
      <c r="D240" s="1828"/>
      <c r="E240" s="1828"/>
      <c r="F240" s="1828"/>
      <c r="I240" s="490"/>
    </row>
    <row r="241" spans="1:9" ht="14.25">
      <c r="A241" s="484"/>
      <c r="B241" s="484"/>
      <c r="D241" s="1828"/>
      <c r="E241" s="1828"/>
      <c r="F241" s="1828"/>
      <c r="I241" s="490"/>
    </row>
    <row r="242" spans="1:9" ht="14.25">
      <c r="A242" s="484"/>
      <c r="B242" s="484"/>
      <c r="D242" s="1828"/>
      <c r="E242" s="1828"/>
      <c r="F242" s="1828"/>
      <c r="I242" s="490"/>
    </row>
    <row r="243" spans="1:9" ht="14.25">
      <c r="A243" s="484"/>
      <c r="B243" s="484"/>
      <c r="D243" s="1828"/>
      <c r="E243" s="1828"/>
      <c r="F243" s="1828"/>
      <c r="I243" s="490"/>
    </row>
    <row r="244" spans="1:9" ht="14.25">
      <c r="A244" s="484"/>
      <c r="B244" s="484"/>
      <c r="D244" s="446"/>
      <c r="E244" s="446"/>
      <c r="F244" s="446"/>
      <c r="I244" s="490"/>
    </row>
    <row r="245" spans="1:9" ht="14.25">
      <c r="A245" s="484"/>
      <c r="B245" s="485" t="s">
        <v>2792</v>
      </c>
      <c r="D245" s="1828" t="s">
        <v>2009</v>
      </c>
      <c r="E245" s="1828"/>
      <c r="F245" s="1828"/>
      <c r="I245" s="490"/>
    </row>
    <row r="246" spans="1:9" ht="14.25">
      <c r="A246" s="484"/>
      <c r="B246" s="484"/>
      <c r="D246" s="1828"/>
      <c r="E246" s="1828"/>
      <c r="F246" s="1828"/>
      <c r="I246" s="490"/>
    </row>
    <row r="247" spans="1:9" ht="14.25">
      <c r="A247" s="484"/>
      <c r="B247" s="484"/>
      <c r="D247" s="1828"/>
      <c r="E247" s="1828"/>
      <c r="F247" s="1828"/>
      <c r="I247" s="490"/>
    </row>
    <row r="248" spans="1:9" ht="14.25">
      <c r="A248" s="484"/>
      <c r="B248" s="484"/>
      <c r="E248" s="1030" t="s">
        <v>1866</v>
      </c>
      <c r="I248" s="490"/>
    </row>
    <row r="249" spans="1:9" ht="14.25">
      <c r="A249" s="484"/>
      <c r="B249" s="484"/>
      <c r="D249" s="446"/>
      <c r="E249" s="446"/>
      <c r="F249" s="446"/>
      <c r="I249" s="490"/>
    </row>
    <row r="250" spans="1:9" ht="14.45" customHeight="1">
      <c r="A250" s="484"/>
      <c r="B250" s="485" t="s">
        <v>2792</v>
      </c>
      <c r="D250" s="1828" t="s">
        <v>2010</v>
      </c>
      <c r="E250" s="1828"/>
      <c r="F250" s="1828"/>
      <c r="I250" s="490"/>
    </row>
    <row r="251" spans="1:9" ht="14.25">
      <c r="A251" s="484"/>
      <c r="B251" s="484"/>
      <c r="D251" s="1828"/>
      <c r="E251" s="1828"/>
      <c r="F251" s="1828"/>
      <c r="I251" s="490"/>
    </row>
    <row r="252" spans="1:9" ht="14.25">
      <c r="A252" s="484"/>
      <c r="B252" s="484"/>
      <c r="D252" s="1828"/>
      <c r="E252" s="1828"/>
      <c r="F252" s="1828"/>
      <c r="I252" s="490"/>
    </row>
    <row r="253" spans="1:9" ht="14.25">
      <c r="A253" s="484"/>
      <c r="B253" s="484"/>
      <c r="D253" s="1828"/>
      <c r="E253" s="1828"/>
      <c r="F253" s="1828"/>
      <c r="I253" s="490"/>
    </row>
    <row r="254" spans="1:9" ht="14.25">
      <c r="A254" s="484"/>
      <c r="B254" s="484"/>
      <c r="D254" s="1828"/>
      <c r="E254" s="1828"/>
      <c r="F254" s="1828"/>
      <c r="I254" s="490"/>
    </row>
    <row r="255" spans="1:9" ht="14.25">
      <c r="A255" s="484"/>
      <c r="B255" s="484"/>
      <c r="D255" s="445"/>
      <c r="E255" s="445"/>
      <c r="F255" s="445"/>
      <c r="I255" s="490"/>
    </row>
    <row r="256" spans="1:9" ht="14.25">
      <c r="A256" s="484"/>
      <c r="B256" s="485" t="s">
        <v>2791</v>
      </c>
      <c r="D256" s="392" t="s">
        <v>2011</v>
      </c>
      <c r="E256" s="445"/>
      <c r="F256" s="445"/>
      <c r="I256" s="490"/>
    </row>
    <row r="257" spans="1:9" ht="14.25">
      <c r="A257" s="484"/>
      <c r="B257" s="484"/>
      <c r="E257" s="1030" t="s">
        <v>1867</v>
      </c>
      <c r="I257" s="490"/>
    </row>
    <row r="258" spans="1:9">
      <c r="D258" s="446"/>
      <c r="E258" s="446"/>
      <c r="F258" s="446"/>
      <c r="I258" s="490"/>
    </row>
    <row r="259" spans="1:9" ht="14.25">
      <c r="A259" s="484"/>
      <c r="B259" s="485" t="s">
        <v>2791</v>
      </c>
      <c r="D259" s="1828" t="s">
        <v>1117</v>
      </c>
      <c r="E259" s="1828"/>
      <c r="F259" s="1828"/>
      <c r="I259" s="490"/>
    </row>
    <row r="260" spans="1:9" ht="14.25">
      <c r="A260" s="484"/>
      <c r="B260" s="484"/>
      <c r="D260" s="1828"/>
      <c r="E260" s="1828"/>
      <c r="F260" s="1828"/>
      <c r="I260" s="490"/>
    </row>
    <row r="261" spans="1:9">
      <c r="D261" s="491"/>
      <c r="I261" s="490"/>
    </row>
    <row r="262" spans="1:9">
      <c r="A262" s="1831" t="s">
        <v>1045</v>
      </c>
      <c r="B262" s="1831"/>
      <c r="C262" s="1831"/>
      <c r="D262" s="1831"/>
      <c r="E262" s="1831"/>
      <c r="F262" s="1831"/>
      <c r="G262" s="1831"/>
      <c r="H262" s="1022"/>
      <c r="I262" s="1146"/>
    </row>
    <row r="263" spans="1:9">
      <c r="D263" s="491"/>
      <c r="I263" s="490"/>
    </row>
    <row r="264" spans="1:9">
      <c r="C264" s="486"/>
      <c r="D264" s="1837" t="s">
        <v>1119</v>
      </c>
      <c r="E264" s="1837"/>
      <c r="F264" s="1837"/>
      <c r="I264" s="490"/>
    </row>
    <row r="265" spans="1:9">
      <c r="A265" s="482"/>
      <c r="B265" s="482"/>
      <c r="C265" s="482"/>
      <c r="D265" s="446"/>
      <c r="E265" s="446"/>
      <c r="F265" s="446"/>
      <c r="I265" s="490"/>
    </row>
    <row r="266" spans="1:9">
      <c r="A266" s="483"/>
      <c r="B266" s="483"/>
      <c r="C266" s="483"/>
      <c r="D266" s="1837" t="s">
        <v>269</v>
      </c>
      <c r="E266" s="1837"/>
      <c r="F266" s="1837"/>
      <c r="I266" s="490"/>
    </row>
    <row r="267" spans="1:9" ht="14.45" customHeight="1">
      <c r="A267" s="484"/>
      <c r="B267" s="485" t="s">
        <v>2791</v>
      </c>
      <c r="D267" s="1828" t="s">
        <v>1194</v>
      </c>
      <c r="E267" s="1828"/>
      <c r="F267" s="1828"/>
      <c r="I267" s="490"/>
    </row>
    <row r="268" spans="1:9">
      <c r="D268" s="1828"/>
      <c r="E268" s="1828"/>
      <c r="F268" s="1828"/>
      <c r="I268" s="490"/>
    </row>
    <row r="269" spans="1:9">
      <c r="E269" s="1030" t="s">
        <v>1868</v>
      </c>
      <c r="I269" s="490"/>
    </row>
    <row r="270" spans="1:9">
      <c r="D270" s="446"/>
      <c r="E270" s="446"/>
      <c r="F270" s="446"/>
      <c r="I270" s="490"/>
    </row>
    <row r="271" spans="1:9" ht="14.45" customHeight="1">
      <c r="A271" s="484"/>
      <c r="B271" s="485" t="s">
        <v>2792</v>
      </c>
      <c r="D271" s="1828" t="s">
        <v>2012</v>
      </c>
      <c r="E271" s="1828"/>
      <c r="F271" s="1828"/>
      <c r="I271" s="490"/>
    </row>
    <row r="272" spans="1:9">
      <c r="D272" s="1828"/>
      <c r="E272" s="1828"/>
      <c r="F272" s="1828"/>
      <c r="I272" s="490"/>
    </row>
    <row r="273" spans="1:9">
      <c r="D273" s="1828"/>
      <c r="E273" s="1828"/>
      <c r="F273" s="1828"/>
      <c r="I273" s="490"/>
    </row>
    <row r="274" spans="1:9">
      <c r="D274" s="1828"/>
      <c r="E274" s="1828"/>
      <c r="F274" s="1828"/>
      <c r="I274" s="490"/>
    </row>
    <row r="275" spans="1:9">
      <c r="D275" s="1828"/>
      <c r="E275" s="1828"/>
      <c r="F275" s="1828"/>
      <c r="I275" s="490"/>
    </row>
    <row r="276" spans="1:9">
      <c r="D276" s="1828"/>
      <c r="E276" s="1828"/>
      <c r="F276" s="1828"/>
      <c r="I276" s="490"/>
    </row>
    <row r="277" spans="1:9">
      <c r="D277" s="446"/>
      <c r="E277" s="446"/>
      <c r="F277" s="446"/>
      <c r="I277" s="490"/>
    </row>
    <row r="278" spans="1:9" ht="14.25">
      <c r="A278" s="484"/>
      <c r="B278" s="485" t="s">
        <v>2792</v>
      </c>
      <c r="D278" s="1828" t="s">
        <v>1120</v>
      </c>
      <c r="E278" s="1828"/>
      <c r="F278" s="1828"/>
      <c r="I278" s="490"/>
    </row>
    <row r="279" spans="1:9">
      <c r="D279" s="1828"/>
      <c r="E279" s="1828"/>
      <c r="F279" s="1828"/>
      <c r="I279" s="490"/>
    </row>
    <row r="280" spans="1:9">
      <c r="D280" s="1828"/>
      <c r="E280" s="1828"/>
      <c r="F280" s="1828"/>
      <c r="I280" s="490"/>
    </row>
    <row r="281" spans="1:9">
      <c r="D281" s="492"/>
      <c r="E281" s="446"/>
      <c r="F281" s="446"/>
      <c r="I281" s="490"/>
    </row>
    <row r="282" spans="1:9">
      <c r="A282" s="1831" t="s">
        <v>1046</v>
      </c>
      <c r="B282" s="1831"/>
      <c r="C282" s="1831"/>
      <c r="D282" s="1831"/>
      <c r="E282" s="1831"/>
      <c r="F282" s="1831"/>
      <c r="G282" s="1831"/>
      <c r="H282" s="1022"/>
      <c r="I282" s="1146"/>
    </row>
    <row r="283" spans="1:9">
      <c r="D283" s="492"/>
      <c r="E283" s="446"/>
      <c r="F283" s="446"/>
      <c r="I283" s="490"/>
    </row>
    <row r="284" spans="1:9">
      <c r="C284" s="482"/>
      <c r="D284" s="1830" t="s">
        <v>1121</v>
      </c>
      <c r="E284" s="1830"/>
      <c r="F284" s="1830"/>
      <c r="I284" s="490"/>
    </row>
    <row r="285" spans="1:9">
      <c r="C285" s="482"/>
      <c r="D285" s="1830"/>
      <c r="E285" s="1830"/>
      <c r="F285" s="1830"/>
      <c r="I285" s="490"/>
    </row>
    <row r="286" spans="1:9">
      <c r="A286" s="483"/>
      <c r="B286" s="483"/>
      <c r="C286" s="483"/>
      <c r="D286" s="404"/>
      <c r="I286" s="490"/>
    </row>
    <row r="287" spans="1:9">
      <c r="C287" s="483"/>
      <c r="D287" s="1837" t="s">
        <v>209</v>
      </c>
      <c r="E287" s="1837"/>
      <c r="F287" s="1837"/>
      <c r="I287" s="490"/>
    </row>
    <row r="288" spans="1:9" ht="15.75" customHeight="1">
      <c r="A288" s="484"/>
      <c r="B288" s="484"/>
      <c r="D288" s="1840" t="s">
        <v>1122</v>
      </c>
      <c r="E288" s="1840"/>
      <c r="F288" s="1840"/>
      <c r="I288" s="490"/>
    </row>
    <row r="289" spans="1:9">
      <c r="E289" s="446"/>
      <c r="F289" s="446"/>
      <c r="I289" s="490"/>
    </row>
    <row r="290" spans="1:9" ht="14.25">
      <c r="A290" s="484"/>
      <c r="B290" s="485" t="s">
        <v>2792</v>
      </c>
      <c r="D290" s="1828" t="s">
        <v>1123</v>
      </c>
      <c r="E290" s="1828"/>
      <c r="F290" s="1828"/>
      <c r="I290" s="490"/>
    </row>
    <row r="291" spans="1:9" ht="14.25">
      <c r="A291" s="484"/>
      <c r="B291" s="484"/>
      <c r="D291" s="1828"/>
      <c r="E291" s="1828"/>
      <c r="F291" s="1828"/>
      <c r="I291" s="490"/>
    </row>
    <row r="292" spans="1:9">
      <c r="D292" s="446"/>
      <c r="E292" s="446"/>
      <c r="F292" s="446"/>
      <c r="I292" s="490"/>
    </row>
    <row r="293" spans="1:9" ht="14.25">
      <c r="A293" s="484"/>
      <c r="B293" s="485" t="s">
        <v>2792</v>
      </c>
      <c r="D293" s="1828" t="s">
        <v>1124</v>
      </c>
      <c r="E293" s="1828"/>
      <c r="F293" s="1828"/>
      <c r="I293" s="490"/>
    </row>
    <row r="294" spans="1:9" ht="14.25">
      <c r="A294" s="484"/>
      <c r="B294" s="484"/>
      <c r="D294" s="1828"/>
      <c r="E294" s="1828"/>
      <c r="F294" s="1828"/>
      <c r="I294" s="490"/>
    </row>
    <row r="295" spans="1:9" ht="14.25">
      <c r="A295" s="484"/>
      <c r="B295" s="484"/>
      <c r="D295" s="1828"/>
      <c r="E295" s="1828"/>
      <c r="F295" s="1828"/>
      <c r="I295" s="490"/>
    </row>
    <row r="296" spans="1:9">
      <c r="D296" s="446"/>
      <c r="E296" s="446"/>
      <c r="F296" s="446"/>
      <c r="I296" s="490"/>
    </row>
    <row r="297" spans="1:9" ht="14.25">
      <c r="A297" s="484"/>
      <c r="B297" s="485" t="s">
        <v>2792</v>
      </c>
      <c r="D297" s="1828" t="s">
        <v>1125</v>
      </c>
      <c r="E297" s="1828"/>
      <c r="F297" s="1828"/>
      <c r="I297" s="490"/>
    </row>
    <row r="298" spans="1:9" ht="14.25">
      <c r="A298" s="484"/>
      <c r="B298" s="484"/>
      <c r="D298" s="1828"/>
      <c r="E298" s="1828"/>
      <c r="F298" s="1828"/>
      <c r="I298" s="490"/>
    </row>
    <row r="299" spans="1:9">
      <c r="A299" s="490"/>
      <c r="B299" s="490"/>
      <c r="E299" s="446"/>
      <c r="F299" s="446"/>
      <c r="I299" s="490"/>
    </row>
    <row r="300" spans="1:9">
      <c r="A300" s="1831" t="s">
        <v>1047</v>
      </c>
      <c r="B300" s="1831"/>
      <c r="C300" s="1831"/>
      <c r="D300" s="1831"/>
      <c r="E300" s="1831"/>
      <c r="F300" s="1831"/>
      <c r="G300" s="1831"/>
      <c r="H300" s="1022"/>
      <c r="I300" s="1146"/>
    </row>
    <row r="301" spans="1:9">
      <c r="A301" s="490"/>
      <c r="B301" s="490"/>
      <c r="D301" s="446"/>
      <c r="E301" s="446"/>
      <c r="F301" s="446"/>
      <c r="I301" s="490"/>
    </row>
    <row r="302" spans="1:9">
      <c r="C302" s="490"/>
      <c r="D302" s="1837" t="s">
        <v>682</v>
      </c>
      <c r="E302" s="1837"/>
      <c r="F302" s="1837"/>
      <c r="I302" s="490"/>
    </row>
    <row r="303" spans="1:9">
      <c r="C303" s="490"/>
      <c r="D303" s="1829" t="s">
        <v>1126</v>
      </c>
      <c r="E303" s="1829"/>
      <c r="F303" s="1829"/>
      <c r="I303" s="490"/>
    </row>
    <row r="304" spans="1:9">
      <c r="C304" s="490"/>
      <c r="D304" s="493"/>
      <c r="I304" s="490"/>
    </row>
    <row r="305" spans="1:9">
      <c r="B305" s="485" t="s">
        <v>2792</v>
      </c>
      <c r="D305" s="1829" t="s">
        <v>1127</v>
      </c>
      <c r="E305" s="1829"/>
      <c r="F305" s="1829"/>
      <c r="I305" s="490"/>
    </row>
    <row r="306" spans="1:9" ht="14.25">
      <c r="A306" s="484"/>
      <c r="B306" s="484"/>
      <c r="D306" s="494"/>
      <c r="E306" s="495"/>
      <c r="F306" s="495"/>
      <c r="I306" s="490"/>
    </row>
    <row r="307" spans="1:9" ht="13.7" customHeight="1">
      <c r="B307" s="485" t="s">
        <v>2792</v>
      </c>
      <c r="D307" s="1852" t="s">
        <v>1217</v>
      </c>
      <c r="E307" s="1852"/>
      <c r="F307" s="1852"/>
      <c r="I307" s="490"/>
    </row>
    <row r="308" spans="1:9" ht="14.25">
      <c r="A308" s="484"/>
      <c r="B308" s="484"/>
      <c r="D308" s="1852"/>
      <c r="E308" s="1852"/>
      <c r="F308" s="1852"/>
      <c r="I308" s="490"/>
    </row>
    <row r="309" spans="1:9" ht="14.25">
      <c r="A309" s="484"/>
      <c r="B309" s="484"/>
      <c r="D309" s="1852"/>
      <c r="E309" s="1852"/>
      <c r="F309" s="1852"/>
      <c r="I309" s="490"/>
    </row>
    <row r="310" spans="1:9" ht="14.25">
      <c r="A310" s="484"/>
      <c r="B310" s="484"/>
      <c r="D310" s="1852"/>
      <c r="E310" s="1852"/>
      <c r="F310" s="1852"/>
      <c r="I310" s="490"/>
    </row>
    <row r="311" spans="1:9" ht="14.25">
      <c r="A311" s="484"/>
      <c r="B311" s="484"/>
      <c r="D311" s="1852"/>
      <c r="E311" s="1852"/>
      <c r="F311" s="1852"/>
      <c r="I311" s="490"/>
    </row>
    <row r="312" spans="1:9" ht="14.25">
      <c r="A312" s="484"/>
      <c r="B312" s="484"/>
      <c r="D312" s="494"/>
      <c r="E312" s="495"/>
      <c r="F312" s="495"/>
      <c r="I312" s="490"/>
    </row>
    <row r="313" spans="1:9" ht="13.7" customHeight="1">
      <c r="B313" s="485" t="s">
        <v>2792</v>
      </c>
      <c r="D313" s="1852" t="s">
        <v>1128</v>
      </c>
      <c r="E313" s="1852"/>
      <c r="F313" s="1852"/>
      <c r="I313" s="490"/>
    </row>
    <row r="314" spans="1:9">
      <c r="D314" s="1852"/>
      <c r="E314" s="1852"/>
      <c r="F314" s="1852"/>
      <c r="I314" s="490"/>
    </row>
    <row r="315" spans="1:9" ht="14.25">
      <c r="A315" s="484"/>
      <c r="B315" s="484"/>
      <c r="D315" s="494"/>
      <c r="E315" s="495"/>
      <c r="F315" s="495"/>
      <c r="I315" s="490"/>
    </row>
    <row r="316" spans="1:9">
      <c r="B316" s="485" t="s">
        <v>2792</v>
      </c>
      <c r="D316" s="1829" t="s">
        <v>1129</v>
      </c>
      <c r="E316" s="1829"/>
      <c r="F316" s="1829"/>
      <c r="I316" s="490"/>
    </row>
    <row r="317" spans="1:9">
      <c r="E317" s="446"/>
      <c r="F317" s="446"/>
      <c r="I317" s="490"/>
    </row>
    <row r="318" spans="1:9" ht="14.25">
      <c r="A318" s="484"/>
      <c r="B318" s="485" t="s">
        <v>2792</v>
      </c>
      <c r="D318" s="1828" t="s">
        <v>2195</v>
      </c>
      <c r="E318" s="1828"/>
      <c r="F318" s="1828"/>
      <c r="I318" s="490"/>
    </row>
    <row r="319" spans="1:9" ht="14.25">
      <c r="A319" s="484"/>
      <c r="B319" s="484"/>
      <c r="D319" s="1828"/>
      <c r="E319" s="1828"/>
      <c r="F319" s="1828"/>
      <c r="I319" s="490"/>
    </row>
    <row r="320" spans="1:9" ht="14.25">
      <c r="A320" s="484"/>
      <c r="B320" s="484"/>
      <c r="D320" s="1828"/>
      <c r="E320" s="1828"/>
      <c r="F320" s="1828"/>
      <c r="I320" s="490"/>
    </row>
    <row r="321" spans="1:9" ht="14.25">
      <c r="A321" s="484"/>
      <c r="B321" s="484"/>
      <c r="D321" s="1828"/>
      <c r="E321" s="1828"/>
      <c r="F321" s="1828"/>
      <c r="I321" s="490"/>
    </row>
    <row r="322" spans="1:9" ht="14.25">
      <c r="A322" s="484"/>
      <c r="B322" s="484"/>
      <c r="D322" s="1828"/>
      <c r="E322" s="1828"/>
      <c r="F322" s="1828"/>
      <c r="I322" s="490"/>
    </row>
    <row r="323" spans="1:9" ht="14.25">
      <c r="A323" s="484"/>
      <c r="B323" s="484"/>
      <c r="D323" s="1828"/>
      <c r="E323" s="1828"/>
      <c r="F323" s="1828"/>
      <c r="I323" s="490"/>
    </row>
    <row r="324" spans="1:9" ht="14.25">
      <c r="A324" s="484"/>
      <c r="B324" s="484"/>
      <c r="D324" s="1828"/>
      <c r="E324" s="1828"/>
      <c r="F324" s="1828"/>
      <c r="I324" s="490"/>
    </row>
    <row r="325" spans="1:9" ht="14.25">
      <c r="A325" s="484"/>
      <c r="B325" s="484"/>
      <c r="D325" s="1828"/>
      <c r="E325" s="1828"/>
      <c r="F325" s="1828"/>
      <c r="I325" s="490"/>
    </row>
    <row r="326" spans="1:9" ht="14.25">
      <c r="A326" s="484"/>
      <c r="B326" s="484"/>
      <c r="D326" s="1828"/>
      <c r="E326" s="1828"/>
      <c r="F326" s="1828"/>
      <c r="I326" s="490"/>
    </row>
    <row r="327" spans="1:9" ht="14.25">
      <c r="A327" s="484"/>
      <c r="B327" s="484"/>
      <c r="D327" s="1828"/>
      <c r="E327" s="1828"/>
      <c r="F327" s="1828"/>
      <c r="I327" s="490"/>
    </row>
    <row r="328" spans="1:9" ht="14.25">
      <c r="A328" s="484"/>
      <c r="B328" s="484"/>
      <c r="D328" s="1828"/>
      <c r="E328" s="1828"/>
      <c r="F328" s="1828"/>
      <c r="I328" s="490"/>
    </row>
    <row r="329" spans="1:9" ht="14.25">
      <c r="A329" s="484"/>
      <c r="B329" s="484"/>
      <c r="D329" s="1828"/>
      <c r="E329" s="1828"/>
      <c r="F329" s="1828"/>
      <c r="I329" s="490"/>
    </row>
    <row r="330" spans="1:9" ht="14.25">
      <c r="A330" s="484"/>
      <c r="B330" s="484"/>
      <c r="D330" s="1828"/>
      <c r="E330" s="1828"/>
      <c r="F330" s="1828"/>
      <c r="I330" s="490"/>
    </row>
    <row r="331" spans="1:9" ht="14.25">
      <c r="A331" s="484"/>
      <c r="B331" s="484"/>
      <c r="D331" s="1828"/>
      <c r="E331" s="1828"/>
      <c r="F331" s="1828"/>
      <c r="I331" s="490"/>
    </row>
    <row r="332" spans="1:9" ht="14.25">
      <c r="A332" s="484"/>
      <c r="B332" s="484"/>
      <c r="D332" s="1828"/>
      <c r="E332" s="1828"/>
      <c r="F332" s="1828"/>
      <c r="I332" s="490"/>
    </row>
    <row r="333" spans="1:9">
      <c r="D333" s="446"/>
      <c r="E333" s="446"/>
      <c r="F333" s="446"/>
      <c r="I333" s="490"/>
    </row>
    <row r="334" spans="1:9" ht="14.25">
      <c r="A334" s="484"/>
      <c r="B334" s="485" t="s">
        <v>2792</v>
      </c>
      <c r="D334" s="1828" t="s">
        <v>1130</v>
      </c>
      <c r="E334" s="1828"/>
      <c r="F334" s="1828"/>
      <c r="I334" s="490"/>
    </row>
    <row r="335" spans="1:9">
      <c r="D335" s="1828"/>
      <c r="E335" s="1828"/>
      <c r="F335" s="1828"/>
      <c r="I335" s="490"/>
    </row>
    <row r="336" spans="1:9">
      <c r="D336" s="1828"/>
      <c r="E336" s="1828"/>
      <c r="F336" s="1828"/>
      <c r="I336" s="490"/>
    </row>
    <row r="337" spans="1:9">
      <c r="D337" s="1828"/>
      <c r="E337" s="1828"/>
      <c r="F337" s="1828"/>
      <c r="I337" s="490"/>
    </row>
    <row r="338" spans="1:9">
      <c r="D338" s="1828"/>
      <c r="E338" s="1828"/>
      <c r="F338" s="1828"/>
      <c r="I338" s="490"/>
    </row>
    <row r="339" spans="1:9">
      <c r="D339" s="1828"/>
      <c r="E339" s="1828"/>
      <c r="F339" s="1828"/>
      <c r="I339" s="490"/>
    </row>
    <row r="340" spans="1:9">
      <c r="D340" s="1828"/>
      <c r="E340" s="1828"/>
      <c r="F340" s="1828"/>
      <c r="I340" s="490"/>
    </row>
    <row r="341" spans="1:9">
      <c r="D341" s="1828"/>
      <c r="E341" s="1828"/>
      <c r="F341" s="1828"/>
      <c r="I341" s="490"/>
    </row>
    <row r="342" spans="1:9">
      <c r="D342" s="1828"/>
      <c r="E342" s="1828"/>
      <c r="F342" s="1828"/>
      <c r="I342" s="490"/>
    </row>
    <row r="343" spans="1:9">
      <c r="D343" s="446"/>
      <c r="E343" s="446"/>
      <c r="F343" s="446"/>
      <c r="I343" s="490"/>
    </row>
    <row r="344" spans="1:9" ht="14.25" customHeight="1">
      <c r="A344" s="484"/>
      <c r="B344" s="485" t="s">
        <v>2792</v>
      </c>
      <c r="D344" s="1828" t="s">
        <v>1873</v>
      </c>
      <c r="E344" s="1828"/>
      <c r="F344" s="1828"/>
      <c r="I344" s="490"/>
    </row>
    <row r="345" spans="1:9">
      <c r="D345" s="1828"/>
      <c r="E345" s="1828"/>
      <c r="F345" s="1828"/>
      <c r="I345" s="490"/>
    </row>
    <row r="346" spans="1:9">
      <c r="D346" s="1828"/>
      <c r="E346" s="1828"/>
      <c r="F346" s="1828"/>
      <c r="I346" s="490"/>
    </row>
    <row r="347" spans="1:9">
      <c r="D347" s="1828"/>
      <c r="E347" s="1828"/>
      <c r="F347" s="1828"/>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6"/>
      <c r="B351" s="1016"/>
      <c r="C351" s="1016"/>
      <c r="D351" s="1861" t="s">
        <v>977</v>
      </c>
      <c r="E351" s="1861"/>
      <c r="F351" s="1861"/>
      <c r="G351" s="1021"/>
      <c r="H351" s="1021"/>
      <c r="I351" s="1149"/>
    </row>
    <row r="352" spans="1:9" ht="13.5" thickTop="1">
      <c r="D352" s="1860" t="s">
        <v>2196</v>
      </c>
      <c r="E352" s="1860"/>
      <c r="F352" s="1860"/>
      <c r="I352" s="490"/>
    </row>
    <row r="353" spans="1:9">
      <c r="D353" s="446"/>
      <c r="E353" s="446"/>
      <c r="F353" s="446"/>
      <c r="I353" s="490"/>
    </row>
    <row r="354" spans="1:9">
      <c r="A354" s="476"/>
      <c r="B354" s="476"/>
      <c r="C354" s="476"/>
      <c r="D354" s="447"/>
      <c r="E354" s="447"/>
      <c r="F354" s="446"/>
      <c r="I354" s="490"/>
    </row>
    <row r="355" spans="1:9" ht="14.25">
      <c r="A355" s="484"/>
      <c r="B355" s="485" t="s">
        <v>2792</v>
      </c>
      <c r="C355" s="487"/>
      <c r="D355" s="1829" t="s">
        <v>1871</v>
      </c>
      <c r="E355" s="1829"/>
      <c r="F355" s="1829"/>
      <c r="I355" s="490"/>
    </row>
    <row r="356" spans="1:9" ht="12.75" customHeight="1">
      <c r="D356" s="1031"/>
      <c r="E356" s="96" t="s">
        <v>1870</v>
      </c>
      <c r="F356" s="1031"/>
      <c r="I356" s="490"/>
    </row>
    <row r="357" spans="1:9">
      <c r="D357" s="1828" t="s">
        <v>1237</v>
      </c>
      <c r="E357" s="1828"/>
      <c r="F357" s="1828"/>
      <c r="I357" s="490"/>
    </row>
    <row r="358" spans="1:9">
      <c r="D358" s="1828"/>
      <c r="E358" s="1828"/>
      <c r="F358" s="1828"/>
      <c r="I358" s="490"/>
    </row>
    <row r="359" spans="1:9">
      <c r="D359" s="1828"/>
      <c r="E359" s="1828"/>
      <c r="F359" s="1828"/>
      <c r="I359" s="490"/>
    </row>
    <row r="360" spans="1:9" ht="14.25">
      <c r="A360" s="484"/>
      <c r="B360" s="485" t="s">
        <v>2792</v>
      </c>
      <c r="C360" s="476"/>
      <c r="D360" s="1842" t="s">
        <v>2013</v>
      </c>
      <c r="E360" s="1842"/>
      <c r="F360" s="1842"/>
      <c r="I360" s="480"/>
    </row>
    <row r="361" spans="1:9">
      <c r="A361" s="476"/>
      <c r="B361" s="476"/>
      <c r="C361" s="476"/>
      <c r="D361" s="447"/>
      <c r="E361" s="447"/>
      <c r="F361" s="446"/>
      <c r="I361" s="490"/>
    </row>
    <row r="362" spans="1:9">
      <c r="A362" s="476"/>
      <c r="B362" s="485" t="s">
        <v>2792</v>
      </c>
      <c r="C362" s="476"/>
      <c r="D362" s="1809" t="s">
        <v>2014</v>
      </c>
      <c r="E362" s="1809"/>
      <c r="F362" s="1809"/>
      <c r="I362" s="490"/>
    </row>
    <row r="363" spans="1:9">
      <c r="A363" s="476"/>
      <c r="B363" s="476"/>
      <c r="C363" s="476"/>
      <c r="D363" s="1809"/>
      <c r="E363" s="1809"/>
      <c r="F363" s="1809"/>
      <c r="I363" s="490"/>
    </row>
    <row r="364" spans="1:9">
      <c r="A364" s="476"/>
      <c r="B364" s="476"/>
      <c r="C364" s="476"/>
      <c r="D364" s="1809"/>
      <c r="E364" s="1809"/>
      <c r="F364" s="1809"/>
      <c r="I364" s="490"/>
    </row>
    <row r="365" spans="1:9">
      <c r="A365" s="476"/>
      <c r="B365" s="476"/>
      <c r="C365" s="476"/>
      <c r="D365" s="1809"/>
      <c r="E365" s="1809"/>
      <c r="F365" s="1809"/>
      <c r="I365" s="490"/>
    </row>
    <row r="366" spans="1:9">
      <c r="A366" s="476"/>
      <c r="B366" s="476"/>
      <c r="C366" s="476"/>
      <c r="D366" s="1809"/>
      <c r="E366" s="1809"/>
      <c r="F366" s="1809"/>
      <c r="I366" s="490"/>
    </row>
    <row r="367" spans="1:9">
      <c r="A367" s="476"/>
      <c r="B367" s="476"/>
      <c r="C367" s="476"/>
      <c r="D367" s="1809"/>
      <c r="E367" s="1809"/>
      <c r="F367" s="1809"/>
      <c r="I367" s="490"/>
    </row>
    <row r="368" spans="1:9">
      <c r="A368" s="476"/>
      <c r="B368" s="476"/>
      <c r="C368" s="476"/>
      <c r="D368" s="1809"/>
      <c r="E368" s="1809"/>
      <c r="F368" s="1809"/>
      <c r="I368" s="490"/>
    </row>
    <row r="369" spans="1:9">
      <c r="A369" s="476"/>
      <c r="B369" s="476"/>
      <c r="C369" s="476"/>
      <c r="D369" s="1809"/>
      <c r="E369" s="1809"/>
      <c r="F369" s="1809"/>
      <c r="I369" s="490"/>
    </row>
    <row r="370" spans="1:9">
      <c r="A370" s="476"/>
      <c r="B370" s="476"/>
      <c r="C370" s="476"/>
      <c r="D370" s="1809"/>
      <c r="E370" s="1809"/>
      <c r="F370" s="1809"/>
      <c r="I370" s="490"/>
    </row>
    <row r="371" spans="1:9">
      <c r="A371" s="476"/>
      <c r="B371" s="476"/>
      <c r="C371" s="476"/>
      <c r="D371" s="1809"/>
      <c r="E371" s="1809"/>
      <c r="F371" s="1809"/>
      <c r="I371" s="490"/>
    </row>
    <row r="372" spans="1:9">
      <c r="A372" s="476"/>
      <c r="B372" s="476"/>
      <c r="C372" s="476"/>
      <c r="D372" s="1809"/>
      <c r="E372" s="1809"/>
      <c r="F372" s="1809"/>
      <c r="I372" s="490"/>
    </row>
    <row r="373" spans="1:9">
      <c r="A373" s="476"/>
      <c r="B373" s="476"/>
      <c r="C373" s="476"/>
      <c r="D373" s="1809"/>
      <c r="E373" s="1809"/>
      <c r="F373" s="1809"/>
      <c r="I373" s="490"/>
    </row>
    <row r="374" spans="1:9">
      <c r="A374" s="476"/>
      <c r="B374" s="476"/>
      <c r="C374" s="476"/>
      <c r="D374" s="451"/>
      <c r="E374" s="451"/>
      <c r="F374" s="451"/>
      <c r="I374" s="490"/>
    </row>
    <row r="375" spans="1:9" ht="12.4" customHeight="1">
      <c r="A375" s="476"/>
      <c r="B375" s="485" t="s">
        <v>2792</v>
      </c>
      <c r="C375" s="476"/>
      <c r="D375" s="1824" t="s">
        <v>1219</v>
      </c>
      <c r="E375" s="1824"/>
      <c r="F375" s="1824"/>
      <c r="I375" s="490"/>
    </row>
    <row r="376" spans="1:9">
      <c r="A376" s="476"/>
      <c r="B376" s="476"/>
      <c r="C376" s="476"/>
      <c r="D376" s="1824"/>
      <c r="E376" s="1824"/>
      <c r="F376" s="1824"/>
      <c r="I376" s="490"/>
    </row>
    <row r="377" spans="1:9">
      <c r="A377" s="476"/>
      <c r="B377" s="476"/>
      <c r="C377" s="476"/>
      <c r="D377" s="1824"/>
      <c r="E377" s="1824"/>
      <c r="F377" s="1824"/>
      <c r="I377" s="490"/>
    </row>
    <row r="378" spans="1:9">
      <c r="A378" s="476"/>
      <c r="B378" s="476"/>
      <c r="C378" s="476"/>
      <c r="D378" s="1824"/>
      <c r="E378" s="1824"/>
      <c r="F378" s="1824"/>
      <c r="I378" s="490"/>
    </row>
    <row r="379" spans="1:9">
      <c r="A379" s="476"/>
      <c r="B379" s="476"/>
      <c r="C379" s="476"/>
      <c r="D379" s="524"/>
      <c r="E379" s="524"/>
      <c r="F379" s="524"/>
      <c r="I379" s="490"/>
    </row>
    <row r="380" spans="1:9">
      <c r="A380" s="476"/>
      <c r="B380" s="485" t="s">
        <v>2792</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25">
      <c r="A387" s="484"/>
      <c r="B387" s="485" t="s">
        <v>2792</v>
      </c>
      <c r="C387" s="476"/>
      <c r="D387" s="1809" t="s">
        <v>1131</v>
      </c>
      <c r="E387" s="1809"/>
      <c r="F387" s="1809"/>
      <c r="I387" s="490"/>
    </row>
    <row r="388" spans="1:9">
      <c r="A388" s="476"/>
      <c r="B388" s="476"/>
      <c r="C388" s="476"/>
      <c r="D388" s="1809"/>
      <c r="E388" s="1809"/>
      <c r="F388" s="1809"/>
      <c r="I388" s="490"/>
    </row>
    <row r="389" spans="1:9">
      <c r="A389" s="476"/>
      <c r="B389" s="476"/>
      <c r="C389" s="476"/>
      <c r="D389" s="1809"/>
      <c r="E389" s="1809"/>
      <c r="F389" s="1809"/>
      <c r="I389" s="490"/>
    </row>
    <row r="390" spans="1:9">
      <c r="A390" s="476"/>
      <c r="B390" s="476"/>
      <c r="C390" s="476"/>
      <c r="D390" s="1809"/>
      <c r="E390" s="1809"/>
      <c r="F390" s="1809"/>
      <c r="I390" s="490"/>
    </row>
    <row r="391" spans="1:9">
      <c r="A391" s="476"/>
      <c r="B391" s="476"/>
      <c r="C391" s="476"/>
      <c r="D391" s="447"/>
      <c r="E391" s="447"/>
      <c r="F391" s="446"/>
      <c r="I391" s="490"/>
    </row>
    <row r="392" spans="1:9">
      <c r="A392" s="476"/>
      <c r="B392" s="476"/>
      <c r="C392" s="476"/>
      <c r="D392" s="1809" t="s">
        <v>1132</v>
      </c>
      <c r="E392" s="1809"/>
      <c r="F392" s="1809"/>
      <c r="I392" s="490"/>
    </row>
    <row r="393" spans="1:9">
      <c r="A393" s="476"/>
      <c r="B393" s="476"/>
      <c r="C393" s="476"/>
      <c r="D393" s="1809"/>
      <c r="E393" s="1809"/>
      <c r="F393" s="1809"/>
      <c r="I393" s="490"/>
    </row>
    <row r="394" spans="1:9">
      <c r="A394" s="476"/>
      <c r="B394" s="476"/>
      <c r="C394" s="476"/>
      <c r="D394" s="1809"/>
      <c r="E394" s="1809"/>
      <c r="F394" s="1809"/>
      <c r="I394" s="490"/>
    </row>
    <row r="395" spans="1:9">
      <c r="A395" s="476"/>
      <c r="B395" s="476"/>
      <c r="C395" s="476"/>
      <c r="D395" s="1809"/>
      <c r="E395" s="1809"/>
      <c r="F395" s="1809"/>
      <c r="I395" s="490"/>
    </row>
    <row r="396" spans="1:9" ht="18" customHeight="1">
      <c r="A396" s="476"/>
      <c r="B396" s="476"/>
      <c r="C396" s="476"/>
      <c r="D396" s="1809"/>
      <c r="E396" s="1809"/>
      <c r="F396" s="1809"/>
      <c r="I396" s="490"/>
    </row>
    <row r="397" spans="1:9">
      <c r="A397" s="476"/>
      <c r="B397" s="476"/>
      <c r="C397" s="476"/>
      <c r="D397" s="1809"/>
      <c r="E397" s="1809"/>
      <c r="F397" s="1809"/>
      <c r="I397" s="490"/>
    </row>
    <row r="398" spans="1:9">
      <c r="A398" s="476"/>
      <c r="B398" s="476"/>
      <c r="C398" s="476"/>
      <c r="D398" s="1809"/>
      <c r="E398" s="1809"/>
      <c r="F398" s="1809"/>
      <c r="I398" s="490"/>
    </row>
    <row r="399" spans="1:9">
      <c r="A399" s="476"/>
      <c r="B399" s="476"/>
      <c r="C399" s="476"/>
      <c r="D399" s="1809"/>
      <c r="E399" s="1809"/>
      <c r="F399" s="1809"/>
      <c r="I399" s="490"/>
    </row>
    <row r="400" spans="1:9" ht="8.25" customHeight="1">
      <c r="A400" s="476"/>
      <c r="B400" s="476"/>
      <c r="C400" s="476"/>
      <c r="D400" s="1809"/>
      <c r="E400" s="1809"/>
      <c r="F400" s="1809"/>
      <c r="I400" s="490"/>
    </row>
    <row r="401" spans="1:9" ht="13.7" customHeight="1">
      <c r="A401" s="476"/>
      <c r="B401" s="476"/>
      <c r="C401" s="476"/>
      <c r="D401" s="1809" t="s">
        <v>1133</v>
      </c>
      <c r="E401" s="1809"/>
      <c r="F401" s="1809"/>
      <c r="I401" s="490"/>
    </row>
    <row r="402" spans="1:9">
      <c r="A402" s="476"/>
      <c r="B402" s="476"/>
      <c r="C402" s="476"/>
      <c r="D402" s="1809"/>
      <c r="E402" s="1809"/>
      <c r="F402" s="1809"/>
      <c r="I402" s="490"/>
    </row>
    <row r="403" spans="1:9">
      <c r="A403" s="476"/>
      <c r="B403" s="476"/>
      <c r="C403" s="476"/>
      <c r="D403" s="1809"/>
      <c r="E403" s="1809"/>
      <c r="F403" s="1809"/>
      <c r="I403" s="490"/>
    </row>
    <row r="404" spans="1:9">
      <c r="A404" s="476"/>
      <c r="B404" s="476"/>
      <c r="C404" s="476"/>
      <c r="D404" s="1809"/>
      <c r="E404" s="1809"/>
      <c r="F404" s="1809"/>
      <c r="I404" s="490"/>
    </row>
    <row r="405" spans="1:9">
      <c r="A405" s="476"/>
      <c r="B405" s="476"/>
      <c r="C405" s="476"/>
      <c r="D405" s="1809"/>
      <c r="E405" s="1809"/>
      <c r="F405" s="1809"/>
      <c r="I405" s="490"/>
    </row>
    <row r="406" spans="1:9">
      <c r="A406" s="476"/>
      <c r="B406" s="476"/>
      <c r="C406" s="476"/>
      <c r="D406" s="1809"/>
      <c r="E406" s="1809"/>
      <c r="F406" s="1809"/>
      <c r="I406" s="490"/>
    </row>
    <row r="407" spans="1:9">
      <c r="A407" s="476"/>
      <c r="B407" s="476"/>
      <c r="C407" s="476"/>
      <c r="D407" s="1809"/>
      <c r="E407" s="1809"/>
      <c r="F407" s="1809"/>
      <c r="I407" s="490"/>
    </row>
    <row r="408" spans="1:9">
      <c r="A408" s="476"/>
      <c r="B408" s="476"/>
      <c r="C408" s="476"/>
      <c r="D408" s="1809"/>
      <c r="E408" s="1809"/>
      <c r="F408" s="1809"/>
      <c r="I408" s="490"/>
    </row>
    <row r="409" spans="1:9">
      <c r="A409" s="476"/>
      <c r="B409" s="476"/>
      <c r="C409" s="476"/>
      <c r="D409" s="1809"/>
      <c r="E409" s="1809"/>
      <c r="F409" s="1809"/>
      <c r="I409" s="490"/>
    </row>
    <row r="410" spans="1:9">
      <c r="A410" s="476"/>
      <c r="B410" s="476"/>
      <c r="C410" s="476"/>
      <c r="D410" s="1809"/>
      <c r="E410" s="1809"/>
      <c r="F410" s="1809"/>
      <c r="I410" s="490"/>
    </row>
    <row r="411" spans="1:9">
      <c r="A411" s="476"/>
      <c r="B411" s="476"/>
      <c r="C411" s="476"/>
      <c r="D411" s="1809"/>
      <c r="E411" s="1809"/>
      <c r="F411" s="1809"/>
      <c r="I411" s="490"/>
    </row>
    <row r="412" spans="1:9">
      <c r="A412" s="476"/>
      <c r="B412" s="476"/>
      <c r="C412" s="476"/>
      <c r="D412" s="1809"/>
      <c r="E412" s="1809"/>
      <c r="F412" s="1809"/>
      <c r="I412" s="490"/>
    </row>
    <row r="413" spans="1:9">
      <c r="A413" s="476"/>
      <c r="B413" s="476"/>
      <c r="C413" s="496"/>
      <c r="D413" s="1809"/>
      <c r="E413" s="1809"/>
      <c r="F413" s="1809"/>
      <c r="I413" s="490"/>
    </row>
    <row r="414" spans="1:9">
      <c r="A414" s="476"/>
      <c r="B414" s="476"/>
      <c r="C414" s="496"/>
      <c r="D414" s="1809"/>
      <c r="E414" s="1809"/>
      <c r="F414" s="1809"/>
      <c r="I414" s="490"/>
    </row>
    <row r="415" spans="1:9">
      <c r="A415" s="476"/>
      <c r="B415" s="476"/>
      <c r="C415" s="476"/>
      <c r="D415" s="1809"/>
      <c r="E415" s="1809"/>
      <c r="F415" s="1809"/>
      <c r="I415" s="490"/>
    </row>
    <row r="416" spans="1:9">
      <c r="A416" s="476"/>
      <c r="B416" s="476"/>
      <c r="C416" s="496"/>
      <c r="D416" s="1809"/>
      <c r="E416" s="1809"/>
      <c r="F416" s="1809"/>
      <c r="I416" s="490"/>
    </row>
    <row r="417" spans="1:9">
      <c r="A417" s="476"/>
      <c r="B417" s="476"/>
      <c r="C417" s="496"/>
      <c r="D417" s="1809"/>
      <c r="E417" s="1809"/>
      <c r="F417" s="1809"/>
      <c r="I417" s="490"/>
    </row>
    <row r="418" spans="1:9">
      <c r="A418" s="476"/>
      <c r="B418" s="476"/>
      <c r="C418" s="496"/>
      <c r="D418" s="1809"/>
      <c r="E418" s="1809"/>
      <c r="F418" s="1809"/>
      <c r="I418" s="490"/>
    </row>
    <row r="419" spans="1:9">
      <c r="A419" s="476"/>
      <c r="B419" s="476"/>
      <c r="C419" s="476"/>
      <c r="D419" s="447"/>
      <c r="E419" s="447"/>
      <c r="F419" s="446"/>
      <c r="I419" s="490"/>
    </row>
    <row r="420" spans="1:9">
      <c r="A420" s="476"/>
      <c r="B420" s="485" t="s">
        <v>2792</v>
      </c>
      <c r="C420" s="476"/>
      <c r="D420" s="1809" t="s">
        <v>1134</v>
      </c>
      <c r="E420" s="1809"/>
      <c r="F420" s="1809"/>
      <c r="I420" s="490"/>
    </row>
    <row r="421" spans="1:9">
      <c r="A421" s="476"/>
      <c r="B421" s="476"/>
      <c r="C421" s="476"/>
      <c r="D421" s="1809"/>
      <c r="E421" s="1809"/>
      <c r="F421" s="1809"/>
      <c r="I421" s="490"/>
    </row>
    <row r="422" spans="1:9">
      <c r="A422" s="476"/>
      <c r="B422" s="476"/>
      <c r="C422" s="476"/>
      <c r="D422" s="451"/>
      <c r="E422" s="451"/>
      <c r="F422" s="451"/>
      <c r="I422" s="490"/>
    </row>
    <row r="423" spans="1:9" ht="14.45" customHeight="1">
      <c r="A423" s="484"/>
      <c r="B423" s="485" t="s">
        <v>2792</v>
      </c>
      <c r="D423" s="1809" t="s">
        <v>1853</v>
      </c>
      <c r="E423" s="1809"/>
      <c r="F423" s="1809"/>
      <c r="I423" s="490"/>
    </row>
    <row r="424" spans="1:9" ht="14.45" customHeight="1">
      <c r="A424" s="484"/>
      <c r="D424" s="1809"/>
      <c r="E424" s="1809"/>
      <c r="F424" s="1809"/>
      <c r="I424" s="490"/>
    </row>
    <row r="425" spans="1:9" ht="14.45" customHeight="1">
      <c r="A425" s="484"/>
      <c r="D425" s="1809"/>
      <c r="E425" s="1809"/>
      <c r="F425" s="1809"/>
      <c r="I425" s="490"/>
    </row>
    <row r="426" spans="1:9" ht="14.45" customHeight="1">
      <c r="A426" s="484"/>
      <c r="D426" s="1809"/>
      <c r="E426" s="1809"/>
      <c r="F426" s="1809"/>
      <c r="I426" s="490"/>
    </row>
    <row r="427" spans="1:9" ht="14.45" customHeight="1">
      <c r="A427" s="484"/>
      <c r="D427" s="1809"/>
      <c r="E427" s="1809"/>
      <c r="F427" s="1809"/>
      <c r="I427" s="490"/>
    </row>
    <row r="428" spans="1:9" ht="14.45" customHeight="1">
      <c r="A428" s="484"/>
      <c r="D428" s="385"/>
      <c r="E428" s="385"/>
      <c r="F428" s="385"/>
      <c r="I428" s="490"/>
    </row>
    <row r="429" spans="1:9" ht="13.7" customHeight="1">
      <c r="A429" s="484"/>
      <c r="B429" s="485" t="s">
        <v>2792</v>
      </c>
      <c r="C429" s="476"/>
      <c r="D429" s="1809" t="s">
        <v>1238</v>
      </c>
      <c r="E429" s="1809"/>
      <c r="F429" s="1809"/>
      <c r="I429" s="490"/>
    </row>
    <row r="430" spans="1:9" ht="14.25">
      <c r="A430" s="497"/>
      <c r="B430" s="497"/>
      <c r="C430" s="476"/>
      <c r="D430" s="1809"/>
      <c r="E430" s="1809"/>
      <c r="F430" s="1809"/>
      <c r="I430" s="490"/>
    </row>
    <row r="431" spans="1:9" ht="14.25">
      <c r="A431" s="497"/>
      <c r="B431" s="497"/>
      <c r="C431" s="476"/>
      <c r="D431" s="1809"/>
      <c r="E431" s="1809"/>
      <c r="F431" s="1809"/>
      <c r="I431" s="490"/>
    </row>
    <row r="432" spans="1:9" ht="14.25">
      <c r="A432" s="497"/>
      <c r="B432" s="497"/>
      <c r="C432" s="476"/>
      <c r="D432" s="1809"/>
      <c r="E432" s="1809"/>
      <c r="F432" s="1809"/>
      <c r="I432" s="490"/>
    </row>
    <row r="433" spans="1:9" ht="15.75" customHeight="1">
      <c r="A433" s="497"/>
      <c r="B433" s="497"/>
      <c r="C433" s="476"/>
      <c r="D433" s="1834" t="s">
        <v>2605</v>
      </c>
      <c r="E433" s="1809"/>
      <c r="F433" s="1809"/>
      <c r="I433" s="490"/>
    </row>
    <row r="434" spans="1:9">
      <c r="D434" s="446"/>
      <c r="E434" s="446"/>
      <c r="F434" s="446"/>
      <c r="I434" s="490"/>
    </row>
    <row r="435" spans="1:9" ht="14.25">
      <c r="A435" s="484"/>
      <c r="B435" s="485" t="s">
        <v>2792</v>
      </c>
      <c r="C435" s="487"/>
      <c r="D435" s="1828" t="s">
        <v>2015</v>
      </c>
      <c r="E435" s="1828"/>
      <c r="F435" s="1828"/>
      <c r="I435" s="490"/>
    </row>
    <row r="436" spans="1:9" ht="14.25">
      <c r="A436" s="484"/>
      <c r="B436" s="484"/>
      <c r="D436" s="1828"/>
      <c r="E436" s="1828"/>
      <c r="F436" s="1828"/>
      <c r="I436" s="490"/>
    </row>
    <row r="437" spans="1:9">
      <c r="D437" s="1828"/>
      <c r="E437" s="1828"/>
      <c r="F437" s="1828"/>
      <c r="I437" s="490"/>
    </row>
    <row r="438" spans="1:9">
      <c r="D438" s="1828"/>
      <c r="E438" s="1828"/>
      <c r="F438" s="1828"/>
      <c r="I438" s="490"/>
    </row>
    <row r="439" spans="1:9">
      <c r="D439" s="1828"/>
      <c r="E439" s="1828"/>
      <c r="F439" s="1828"/>
      <c r="I439" s="490"/>
    </row>
    <row r="440" spans="1:9">
      <c r="D440" s="1828"/>
      <c r="E440" s="1828"/>
      <c r="F440" s="1828"/>
      <c r="I440" s="490"/>
    </row>
    <row r="441" spans="1:9">
      <c r="D441" s="1828"/>
      <c r="E441" s="1828"/>
      <c r="F441" s="1828"/>
      <c r="I441" s="490"/>
    </row>
    <row r="442" spans="1:9">
      <c r="D442" s="1828"/>
      <c r="E442" s="1828"/>
      <c r="F442" s="1828"/>
      <c r="I442" s="490"/>
    </row>
    <row r="443" spans="1:9">
      <c r="D443" s="1828"/>
      <c r="E443" s="1828"/>
      <c r="F443" s="1828"/>
      <c r="I443" s="490"/>
    </row>
    <row r="444" spans="1:9">
      <c r="D444" s="1828"/>
      <c r="E444" s="1828"/>
      <c r="F444" s="1828"/>
      <c r="I444" s="490"/>
    </row>
    <row r="445" spans="1:9">
      <c r="D445" s="1828"/>
      <c r="E445" s="1828"/>
      <c r="F445" s="1828"/>
      <c r="I445" s="490"/>
    </row>
    <row r="446" spans="1:9">
      <c r="D446" s="1828"/>
      <c r="E446" s="1828"/>
      <c r="F446" s="1828"/>
      <c r="I446" s="490"/>
    </row>
    <row r="447" spans="1:9">
      <c r="D447" s="1828"/>
      <c r="E447" s="1828"/>
      <c r="F447" s="1828"/>
      <c r="I447" s="490"/>
    </row>
    <row r="448" spans="1:9">
      <c r="A448" s="402"/>
      <c r="B448" s="402"/>
      <c r="C448" s="402"/>
      <c r="D448" s="1828"/>
      <c r="E448" s="1828"/>
      <c r="F448" s="1828"/>
      <c r="I448" s="490"/>
    </row>
    <row r="449" spans="1:9">
      <c r="A449" s="402"/>
      <c r="B449" s="402"/>
      <c r="C449" s="402"/>
      <c r="D449" s="1828"/>
      <c r="E449" s="1828"/>
      <c r="F449" s="1828"/>
      <c r="I449" s="490"/>
    </row>
    <row r="450" spans="1:9">
      <c r="A450" s="402"/>
      <c r="B450" s="402"/>
      <c r="C450" s="402"/>
      <c r="D450" s="1828"/>
      <c r="E450" s="1828"/>
      <c r="F450" s="1828"/>
      <c r="I450" s="490"/>
    </row>
    <row r="451" spans="1:9">
      <c r="A451" s="402"/>
      <c r="B451" s="402"/>
      <c r="C451" s="402"/>
      <c r="D451" s="1828"/>
      <c r="E451" s="1828"/>
      <c r="F451" s="1828"/>
      <c r="I451" s="490"/>
    </row>
    <row r="452" spans="1:9">
      <c r="A452" s="402"/>
      <c r="B452" s="402"/>
      <c r="C452" s="402"/>
      <c r="D452" s="1828"/>
      <c r="E452" s="1828"/>
      <c r="F452" s="1828"/>
      <c r="I452" s="490"/>
    </row>
    <row r="453" spans="1:9">
      <c r="A453" s="402"/>
      <c r="B453" s="402"/>
      <c r="C453" s="402"/>
      <c r="D453" s="1828"/>
      <c r="E453" s="1828"/>
      <c r="F453" s="1828"/>
      <c r="I453" s="490"/>
    </row>
    <row r="454" spans="1:9">
      <c r="A454" s="402"/>
      <c r="B454" s="402"/>
      <c r="C454" s="402"/>
      <c r="D454" s="1828"/>
      <c r="E454" s="1828"/>
      <c r="F454" s="1828"/>
      <c r="I454" s="490"/>
    </row>
    <row r="455" spans="1:9">
      <c r="A455" s="402"/>
      <c r="B455" s="402"/>
      <c r="C455" s="402"/>
      <c r="D455" s="1828"/>
      <c r="E455" s="1828"/>
      <c r="F455" s="1828"/>
      <c r="I455" s="490"/>
    </row>
    <row r="456" spans="1:9">
      <c r="A456" s="402"/>
      <c r="B456" s="402"/>
      <c r="C456" s="402"/>
      <c r="D456" s="1828"/>
      <c r="E456" s="1828"/>
      <c r="F456" s="1828"/>
      <c r="I456" s="490"/>
    </row>
    <row r="457" spans="1:9">
      <c r="A457" s="402"/>
      <c r="B457" s="402"/>
      <c r="C457" s="402"/>
      <c r="D457" s="1828"/>
      <c r="E457" s="1828"/>
      <c r="F457" s="1828"/>
      <c r="I457" s="490"/>
    </row>
    <row r="458" spans="1:9">
      <c r="A458" s="402"/>
      <c r="B458" s="402"/>
      <c r="C458" s="402"/>
      <c r="D458" s="1828"/>
      <c r="E458" s="1828"/>
      <c r="F458" s="1828"/>
      <c r="I458" s="490"/>
    </row>
    <row r="459" spans="1:9">
      <c r="A459" s="402"/>
      <c r="B459" s="402"/>
      <c r="C459" s="402"/>
      <c r="D459" s="1828"/>
      <c r="E459" s="1828"/>
      <c r="F459" s="1828"/>
      <c r="I459" s="490"/>
    </row>
    <row r="460" spans="1:9">
      <c r="A460" s="402"/>
      <c r="B460" s="402"/>
      <c r="C460" s="402"/>
      <c r="D460" s="1828"/>
      <c r="E460" s="1828"/>
      <c r="F460" s="1828"/>
      <c r="I460" s="490"/>
    </row>
    <row r="461" spans="1:9">
      <c r="A461" s="402"/>
      <c r="B461" s="402"/>
      <c r="C461" s="402"/>
      <c r="D461" s="1828"/>
      <c r="E461" s="1828"/>
      <c r="F461" s="1828"/>
      <c r="I461" s="490"/>
    </row>
    <row r="462" spans="1:9">
      <c r="A462" s="402"/>
      <c r="B462" s="402"/>
      <c r="C462" s="402"/>
      <c r="D462" s="1828"/>
      <c r="E462" s="1828"/>
      <c r="F462" s="1828"/>
      <c r="I462" s="490"/>
    </row>
    <row r="463" spans="1:9">
      <c r="A463" s="402"/>
      <c r="B463" s="402"/>
      <c r="C463" s="402"/>
      <c r="D463" s="1828"/>
      <c r="E463" s="1828"/>
      <c r="F463" s="1828"/>
      <c r="I463" s="490"/>
    </row>
    <row r="464" spans="1:9">
      <c r="D464" s="1828"/>
      <c r="E464" s="1828"/>
      <c r="F464" s="1828"/>
      <c r="I464" s="490"/>
    </row>
    <row r="465" spans="1:9" ht="40.700000000000003" customHeight="1">
      <c r="D465" s="1828"/>
      <c r="E465" s="1828"/>
      <c r="F465" s="1828"/>
      <c r="I465" s="490"/>
    </row>
    <row r="466" spans="1:9">
      <c r="D466" s="446"/>
      <c r="E466" s="446"/>
      <c r="F466" s="446"/>
      <c r="I466" s="490"/>
    </row>
    <row r="467" spans="1:9" ht="14.25">
      <c r="A467" s="484"/>
      <c r="B467" s="485" t="s">
        <v>2792</v>
      </c>
      <c r="C467" s="487"/>
      <c r="D467" s="1828" t="s">
        <v>1135</v>
      </c>
      <c r="E467" s="1828"/>
      <c r="F467" s="1828"/>
      <c r="I467" s="490"/>
    </row>
    <row r="468" spans="1:9">
      <c r="D468" s="1828"/>
      <c r="E468" s="1828"/>
      <c r="F468" s="1828"/>
      <c r="I468" s="490"/>
    </row>
    <row r="469" spans="1:9">
      <c r="D469" s="1828"/>
      <c r="E469" s="1828"/>
      <c r="F469" s="1828"/>
      <c r="I469" s="490"/>
    </row>
    <row r="470" spans="1:9">
      <c r="D470" s="445"/>
      <c r="E470" s="445"/>
      <c r="F470" s="445"/>
      <c r="I470" s="490"/>
    </row>
    <row r="471" spans="1:9" ht="14.25">
      <c r="B471" s="485" t="s">
        <v>2792</v>
      </c>
      <c r="C471" s="484"/>
      <c r="D471" s="1828" t="s">
        <v>1195</v>
      </c>
      <c r="E471" s="1828"/>
      <c r="F471" s="1828"/>
      <c r="I471" s="490"/>
    </row>
    <row r="472" spans="1:9">
      <c r="D472" s="1828"/>
      <c r="E472" s="1828"/>
      <c r="F472" s="1828"/>
      <c r="I472" s="490"/>
    </row>
    <row r="473" spans="1:9">
      <c r="D473" s="446"/>
      <c r="E473" s="446"/>
      <c r="F473" s="446"/>
      <c r="I473" s="490"/>
    </row>
    <row r="474" spans="1:9" ht="14.25">
      <c r="B474" s="485" t="s">
        <v>2792</v>
      </c>
      <c r="C474" s="484"/>
      <c r="D474" s="1828" t="s">
        <v>1136</v>
      </c>
      <c r="E474" s="1828"/>
      <c r="F474" s="1828"/>
      <c r="I474" s="490"/>
    </row>
    <row r="475" spans="1:9">
      <c r="D475" s="1828"/>
      <c r="E475" s="1828"/>
      <c r="F475" s="1828"/>
      <c r="I475" s="490"/>
    </row>
    <row r="476" spans="1:9">
      <c r="D476" s="1828"/>
      <c r="E476" s="1828"/>
      <c r="F476" s="1828"/>
      <c r="I476" s="490"/>
    </row>
    <row r="477" spans="1:9">
      <c r="D477" s="1828"/>
      <c r="E477" s="1828"/>
      <c r="F477" s="1828"/>
      <c r="I477" s="490"/>
    </row>
    <row r="478" spans="1:9">
      <c r="B478" s="485" t="s">
        <v>2792</v>
      </c>
      <c r="D478" s="1828"/>
      <c r="E478" s="1828"/>
      <c r="F478" s="1828"/>
      <c r="I478" s="490"/>
    </row>
    <row r="479" spans="1:9">
      <c r="A479" s="402"/>
      <c r="B479" s="402"/>
      <c r="C479" s="402"/>
      <c r="D479" s="1828"/>
      <c r="E479" s="1828"/>
      <c r="F479" s="1828"/>
      <c r="I479" s="490"/>
    </row>
    <row r="480" spans="1:9">
      <c r="A480" s="402"/>
      <c r="C480" s="402"/>
      <c r="D480" s="1828"/>
      <c r="E480" s="1828"/>
      <c r="F480" s="1828"/>
      <c r="I480" s="490"/>
    </row>
    <row r="481" spans="1:9">
      <c r="A481" s="402"/>
      <c r="B481" s="485" t="s">
        <v>2792</v>
      </c>
      <c r="C481" s="402"/>
      <c r="D481" s="1828"/>
      <c r="E481" s="1828"/>
      <c r="F481" s="1828"/>
      <c r="I481" s="490"/>
    </row>
    <row r="482" spans="1:9">
      <c r="A482" s="402"/>
      <c r="B482" s="402"/>
      <c r="C482" s="402"/>
      <c r="D482" s="1828"/>
      <c r="E482" s="1828"/>
      <c r="F482" s="1828"/>
      <c r="I482" s="490"/>
    </row>
    <row r="483" spans="1:9">
      <c r="A483" s="402"/>
      <c r="C483" s="402"/>
      <c r="D483" s="1828"/>
      <c r="E483" s="1828"/>
      <c r="F483" s="1828"/>
      <c r="I483" s="490"/>
    </row>
    <row r="484" spans="1:9">
      <c r="A484" s="402"/>
      <c r="C484" s="402"/>
      <c r="D484" s="1828"/>
      <c r="E484" s="1828"/>
      <c r="F484" s="1828"/>
      <c r="I484" s="490"/>
    </row>
    <row r="485" spans="1:9">
      <c r="A485" s="402"/>
      <c r="C485" s="402"/>
      <c r="D485" s="1828"/>
      <c r="E485" s="1828"/>
      <c r="F485" s="1828"/>
      <c r="I485" s="490"/>
    </row>
    <row r="486" spans="1:9">
      <c r="A486" s="402"/>
      <c r="B486" s="485" t="s">
        <v>2792</v>
      </c>
      <c r="C486" s="402"/>
      <c r="D486" s="1828"/>
      <c r="E486" s="1828"/>
      <c r="F486" s="1828"/>
      <c r="I486" s="490"/>
    </row>
    <row r="487" spans="1:9">
      <c r="A487" s="402"/>
      <c r="C487" s="402"/>
      <c r="D487" s="1828"/>
      <c r="E487" s="1828"/>
      <c r="F487" s="1828"/>
      <c r="I487" s="490"/>
    </row>
    <row r="488" spans="1:9">
      <c r="A488" s="402"/>
      <c r="B488" s="485" t="s">
        <v>2792</v>
      </c>
      <c r="C488" s="402"/>
      <c r="D488" s="1828" t="s">
        <v>1137</v>
      </c>
      <c r="E488" s="1828"/>
      <c r="F488" s="1828"/>
      <c r="I488" s="490"/>
    </row>
    <row r="489" spans="1:9">
      <c r="A489" s="402"/>
      <c r="B489" s="402"/>
      <c r="C489" s="402"/>
      <c r="D489" s="1828"/>
      <c r="E489" s="1828"/>
      <c r="F489" s="1828"/>
      <c r="I489" s="490"/>
    </row>
    <row r="490" spans="1:9">
      <c r="A490" s="402"/>
      <c r="B490" s="402"/>
      <c r="C490" s="402"/>
      <c r="D490" s="1828"/>
      <c r="E490" s="1828"/>
      <c r="F490" s="1828"/>
      <c r="I490" s="490"/>
    </row>
    <row r="491" spans="1:9">
      <c r="A491" s="402"/>
      <c r="B491" s="402"/>
      <c r="C491" s="402"/>
      <c r="D491" s="1828"/>
      <c r="E491" s="1828"/>
      <c r="F491" s="1828"/>
      <c r="I491" s="490"/>
    </row>
    <row r="492" spans="1:9">
      <c r="D492" s="1828"/>
      <c r="E492" s="1828"/>
      <c r="F492" s="1828"/>
      <c r="I492" s="490"/>
    </row>
    <row r="493" spans="1:9">
      <c r="D493" s="446"/>
      <c r="E493" s="446"/>
      <c r="F493" s="446"/>
      <c r="I493" s="490"/>
    </row>
    <row r="494" spans="1:9">
      <c r="B494" s="485" t="s">
        <v>2792</v>
      </c>
      <c r="D494" s="1829" t="s">
        <v>1138</v>
      </c>
      <c r="E494" s="1829"/>
      <c r="F494" s="1829"/>
      <c r="I494" s="490"/>
    </row>
    <row r="495" spans="1:9">
      <c r="A495" s="446"/>
      <c r="B495" s="446"/>
      <c r="I495" s="490"/>
    </row>
    <row r="496" spans="1:9">
      <c r="A496" s="1831" t="s">
        <v>1048</v>
      </c>
      <c r="B496" s="1831"/>
      <c r="C496" s="1831"/>
      <c r="D496" s="1831"/>
      <c r="E496" s="1831"/>
      <c r="F496" s="1831"/>
      <c r="G496" s="1831"/>
      <c r="H496" s="1022"/>
      <c r="I496" s="1146"/>
    </row>
    <row r="497" spans="1:9">
      <c r="A497" s="446"/>
      <c r="B497" s="446"/>
      <c r="I497" s="490"/>
    </row>
    <row r="498" spans="1:9">
      <c r="D498" s="1841" t="s">
        <v>882</v>
      </c>
      <c r="E498" s="1841"/>
      <c r="F498" s="1841"/>
      <c r="I498" s="490"/>
    </row>
    <row r="499" spans="1:9" ht="14.25">
      <c r="A499" s="484"/>
      <c r="B499" s="484"/>
      <c r="D499" s="1842" t="s">
        <v>1139</v>
      </c>
      <c r="E499" s="1842"/>
      <c r="F499" s="1842"/>
      <c r="I499" s="490"/>
    </row>
    <row r="500" spans="1:9" ht="14.25">
      <c r="A500" s="484"/>
      <c r="B500" s="484"/>
      <c r="D500" s="447"/>
      <c r="I500" s="490"/>
    </row>
    <row r="501" spans="1:9" ht="14.25">
      <c r="A501" s="484"/>
      <c r="B501" s="485" t="s">
        <v>2792</v>
      </c>
      <c r="D501" s="1809" t="s">
        <v>1140</v>
      </c>
      <c r="E501" s="1809"/>
      <c r="F501" s="1809"/>
      <c r="I501" s="490"/>
    </row>
    <row r="502" spans="1:9" ht="14.25">
      <c r="A502" s="484"/>
      <c r="B502" s="484"/>
      <c r="D502" s="1809"/>
      <c r="E502" s="1809"/>
      <c r="F502" s="1809"/>
      <c r="I502" s="490"/>
    </row>
    <row r="503" spans="1:9" ht="14.25">
      <c r="A503" s="484"/>
      <c r="B503" s="484"/>
      <c r="D503" s="446"/>
      <c r="I503" s="490"/>
    </row>
    <row r="504" spans="1:9" ht="12.75" customHeight="1">
      <c r="B504" s="485" t="s">
        <v>2792</v>
      </c>
      <c r="D504" s="1832" t="s">
        <v>1271</v>
      </c>
      <c r="E504" s="1832"/>
      <c r="F504" s="1832"/>
      <c r="I504" s="490"/>
    </row>
    <row r="505" spans="1:9" ht="14.25">
      <c r="A505" s="484"/>
      <c r="D505" s="1832"/>
      <c r="E505" s="1832"/>
      <c r="F505" s="1832"/>
      <c r="I505" s="490"/>
    </row>
    <row r="506" spans="1:9" ht="14.25">
      <c r="A506" s="484"/>
      <c r="B506" s="484"/>
      <c r="D506" s="1832"/>
      <c r="E506" s="1832"/>
      <c r="F506" s="1832"/>
      <c r="I506" s="490"/>
    </row>
    <row r="507" spans="1:9" ht="14.25">
      <c r="A507" s="484"/>
      <c r="B507" s="484"/>
      <c r="D507" s="1832"/>
      <c r="E507" s="1832"/>
      <c r="F507" s="1832"/>
      <c r="I507" s="490"/>
    </row>
    <row r="508" spans="1:9" ht="14.25">
      <c r="A508" s="484"/>
      <c r="D508" s="520"/>
      <c r="E508" s="520"/>
      <c r="F508" s="520"/>
      <c r="I508" s="490"/>
    </row>
    <row r="509" spans="1:9" ht="14.25">
      <c r="A509" s="484"/>
      <c r="B509" s="485" t="s">
        <v>2792</v>
      </c>
      <c r="D509" s="1829" t="s">
        <v>1141</v>
      </c>
      <c r="E509" s="1829"/>
      <c r="F509" s="1829"/>
      <c r="I509" s="490"/>
    </row>
    <row r="510" spans="1:9" ht="14.25">
      <c r="A510" s="484"/>
      <c r="B510" s="484"/>
      <c r="D510" s="446"/>
      <c r="I510" s="490"/>
    </row>
    <row r="511" spans="1:9" ht="14.25">
      <c r="A511" s="484"/>
      <c r="B511" s="485" t="s">
        <v>2792</v>
      </c>
      <c r="D511" s="1828" t="s">
        <v>1142</v>
      </c>
      <c r="E511" s="1828"/>
      <c r="F511" s="1828"/>
      <c r="I511" s="490"/>
    </row>
    <row r="512" spans="1:9" ht="14.25">
      <c r="A512" s="484"/>
      <c r="D512" s="1828"/>
      <c r="E512" s="1828"/>
      <c r="F512" s="1828"/>
      <c r="I512" s="490"/>
    </row>
    <row r="513" spans="1:9">
      <c r="A513" s="490"/>
      <c r="B513" s="490"/>
      <c r="D513" s="447"/>
      <c r="I513" s="490"/>
    </row>
    <row r="514" spans="1:9">
      <c r="A514" s="490"/>
      <c r="B514" s="485" t="s">
        <v>2792</v>
      </c>
      <c r="D514" s="1829" t="s">
        <v>1143</v>
      </c>
      <c r="E514" s="1829"/>
      <c r="F514" s="1829"/>
      <c r="I514" s="490"/>
    </row>
    <row r="515" spans="1:9">
      <c r="D515" s="446"/>
      <c r="E515" s="446"/>
      <c r="F515" s="446"/>
      <c r="I515" s="490"/>
    </row>
    <row r="516" spans="1:9">
      <c r="B516" s="485" t="s">
        <v>2792</v>
      </c>
      <c r="D516" s="1828" t="s">
        <v>2218</v>
      </c>
      <c r="E516" s="1828"/>
      <c r="F516" s="1828"/>
      <c r="I516" s="490"/>
    </row>
    <row r="517" spans="1:9">
      <c r="D517" s="1828"/>
      <c r="E517" s="1828"/>
      <c r="F517" s="1828"/>
      <c r="I517" s="490"/>
    </row>
    <row r="518" spans="1:9">
      <c r="D518" s="1828"/>
      <c r="E518" s="1828"/>
      <c r="F518" s="1828"/>
      <c r="I518" s="490"/>
    </row>
    <row r="519" spans="1:9">
      <c r="D519" s="446"/>
      <c r="E519" s="446"/>
      <c r="F519" s="446"/>
      <c r="I519" s="490"/>
    </row>
    <row r="520" spans="1:9" ht="14.25">
      <c r="A520" s="484"/>
      <c r="B520" s="484"/>
      <c r="D520" s="446"/>
      <c r="I520" s="490"/>
    </row>
    <row r="521" spans="1:9">
      <c r="A521" s="1831" t="s">
        <v>1049</v>
      </c>
      <c r="B521" s="1831"/>
      <c r="C521" s="1831"/>
      <c r="D521" s="1831"/>
      <c r="E521" s="1831"/>
      <c r="F521" s="1831"/>
      <c r="G521" s="1831"/>
      <c r="H521" s="1022"/>
      <c r="I521" s="1146"/>
    </row>
    <row r="522" spans="1:9" ht="12" customHeight="1">
      <c r="A522" s="484"/>
      <c r="B522" s="484"/>
      <c r="D522" s="446"/>
      <c r="I522" s="490"/>
    </row>
    <row r="523" spans="1:9">
      <c r="C523" s="482"/>
      <c r="D523" s="1837" t="s">
        <v>793</v>
      </c>
      <c r="E523" s="1837"/>
      <c r="F523" s="1837"/>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2791</v>
      </c>
      <c r="C527" s="483"/>
      <c r="D527" s="1809" t="s">
        <v>2016</v>
      </c>
      <c r="E527" s="1809"/>
      <c r="F527" s="1809"/>
      <c r="I527" s="490"/>
    </row>
    <row r="528" spans="1:9">
      <c r="A528" s="483"/>
      <c r="B528" s="483"/>
      <c r="C528" s="483"/>
      <c r="D528" s="1809"/>
      <c r="E528" s="1809"/>
      <c r="F528" s="1809"/>
      <c r="I528" s="490"/>
    </row>
    <row r="529" spans="1:9">
      <c r="A529" s="483"/>
      <c r="B529" s="483"/>
      <c r="C529" s="483"/>
      <c r="D529" s="451"/>
      <c r="E529" s="451"/>
      <c r="F529" s="451"/>
      <c r="I529" s="480"/>
    </row>
    <row r="530" spans="1:9" ht="12.75" customHeight="1">
      <c r="A530" s="483"/>
      <c r="B530" s="485" t="s">
        <v>2791</v>
      </c>
      <c r="D530" s="386" t="s">
        <v>1874</v>
      </c>
      <c r="E530" s="385"/>
      <c r="F530" s="385"/>
      <c r="I530" s="490"/>
    </row>
    <row r="531" spans="1:9">
      <c r="A531" s="483"/>
      <c r="B531" s="483"/>
      <c r="C531" s="483"/>
      <c r="D531" s="385"/>
      <c r="E531" s="96" t="s">
        <v>1875</v>
      </c>
      <c r="I531" s="490"/>
    </row>
    <row r="532" spans="1:9">
      <c r="A532" s="483"/>
      <c r="B532" s="483"/>
      <c r="D532" s="1824" t="s">
        <v>2017</v>
      </c>
      <c r="E532" s="1824"/>
      <c r="F532" s="1824"/>
      <c r="I532" s="490"/>
    </row>
    <row r="533" spans="1:9">
      <c r="A533" s="483"/>
      <c r="B533" s="483"/>
      <c r="D533" s="1824"/>
      <c r="E533" s="1824"/>
      <c r="F533" s="1824"/>
      <c r="I533" s="490"/>
    </row>
    <row r="534" spans="1:9">
      <c r="A534" s="483"/>
      <c r="B534" s="483"/>
      <c r="C534" s="483"/>
      <c r="D534" s="1824"/>
      <c r="E534" s="1824"/>
      <c r="F534" s="1824"/>
      <c r="I534" s="490"/>
    </row>
    <row r="535" spans="1:9">
      <c r="A535" s="483"/>
      <c r="B535" s="483"/>
      <c r="C535" s="483"/>
      <c r="D535" s="498"/>
      <c r="F535" s="446"/>
      <c r="I535" s="490"/>
    </row>
    <row r="536" spans="1:9" ht="13.15" customHeight="1">
      <c r="A536" s="483"/>
      <c r="B536" s="485" t="s">
        <v>2792</v>
      </c>
      <c r="C536" s="483"/>
      <c r="D536" s="1828" t="s">
        <v>2629</v>
      </c>
      <c r="E536" s="1828"/>
      <c r="F536" s="1828"/>
      <c r="I536" s="490"/>
    </row>
    <row r="537" spans="1:9" ht="13.15" customHeight="1">
      <c r="A537" s="483"/>
      <c r="B537" s="483"/>
      <c r="C537" s="483"/>
      <c r="D537" s="1828"/>
      <c r="E537" s="1828"/>
      <c r="F537" s="1828"/>
      <c r="I537" s="490"/>
    </row>
    <row r="538" spans="1:9">
      <c r="A538" s="483"/>
      <c r="B538" s="483"/>
      <c r="C538" s="483"/>
      <c r="D538" s="1828"/>
      <c r="E538" s="1828"/>
      <c r="F538" s="1828"/>
      <c r="I538" s="490"/>
    </row>
    <row r="539" spans="1:9" ht="12" customHeight="1">
      <c r="A539" s="446"/>
      <c r="B539" s="446"/>
      <c r="C539" s="487"/>
      <c r="D539" s="446"/>
      <c r="F539" s="448"/>
      <c r="I539" s="490"/>
    </row>
    <row r="540" spans="1:9">
      <c r="A540" s="1831" t="s">
        <v>1050</v>
      </c>
      <c r="B540" s="1831"/>
      <c r="C540" s="1831"/>
      <c r="D540" s="1831"/>
      <c r="E540" s="1831"/>
      <c r="F540" s="1831"/>
      <c r="G540" s="1831"/>
      <c r="H540" s="1022"/>
      <c r="I540" s="1146"/>
    </row>
    <row r="541" spans="1:9">
      <c r="A541" s="446"/>
      <c r="B541" s="446"/>
      <c r="C541" s="487"/>
      <c r="F541" s="448"/>
      <c r="I541" s="490"/>
    </row>
    <row r="542" spans="1:9">
      <c r="B542" s="1835" t="s">
        <v>446</v>
      </c>
      <c r="C542" s="1835"/>
      <c r="D542" s="1835"/>
      <c r="E542" s="1835"/>
      <c r="F542" s="1835"/>
      <c r="I542" s="490"/>
    </row>
    <row r="543" spans="1:9">
      <c r="A543" s="446"/>
      <c r="B543" s="446"/>
      <c r="C543" s="487"/>
      <c r="D543" s="446"/>
      <c r="F543" s="446"/>
      <c r="I543" s="490"/>
    </row>
    <row r="544" spans="1:9">
      <c r="A544" s="1836" t="s">
        <v>1051</v>
      </c>
      <c r="B544" s="1836"/>
      <c r="C544" s="1836"/>
      <c r="D544" s="1836"/>
      <c r="E544" s="1836"/>
      <c r="F544" s="1836"/>
      <c r="G544" s="1836"/>
      <c r="H544" s="1022"/>
      <c r="I544" s="1146"/>
    </row>
    <row r="545" spans="1:9">
      <c r="A545" s="446"/>
      <c r="B545" s="446"/>
      <c r="C545" s="487"/>
      <c r="D545" s="446"/>
      <c r="F545" s="446"/>
      <c r="I545" s="490"/>
    </row>
    <row r="546" spans="1:9">
      <c r="C546" s="487"/>
      <c r="D546" s="1837" t="s">
        <v>683</v>
      </c>
      <c r="E546" s="1837"/>
      <c r="F546" s="1837"/>
      <c r="I546" s="490"/>
    </row>
    <row r="547" spans="1:9">
      <c r="C547" s="487"/>
      <c r="D547" s="1829" t="s">
        <v>1079</v>
      </c>
      <c r="E547" s="1829"/>
      <c r="F547" s="1829"/>
      <c r="I547" s="490"/>
    </row>
    <row r="548" spans="1:9">
      <c r="C548" s="487"/>
      <c r="D548" s="446"/>
      <c r="E548" s="446"/>
      <c r="F548" s="446"/>
      <c r="I548" s="490"/>
    </row>
    <row r="549" spans="1:9" ht="13.7" customHeight="1">
      <c r="A549" s="484"/>
      <c r="B549" s="485" t="s">
        <v>2791</v>
      </c>
      <c r="C549" s="487"/>
      <c r="D549" s="1829" t="s">
        <v>883</v>
      </c>
      <c r="E549" s="1829"/>
      <c r="F549" s="1829"/>
      <c r="I549" s="490"/>
    </row>
    <row r="550" spans="1:9" ht="13.7" customHeight="1">
      <c r="A550" s="487"/>
      <c r="B550" s="487"/>
      <c r="C550" s="487"/>
      <c r="D550" s="446"/>
      <c r="I550" s="490"/>
    </row>
    <row r="551" spans="1:9" ht="14.25">
      <c r="A551" s="484"/>
      <c r="B551" s="485" t="s">
        <v>2791</v>
      </c>
      <c r="C551" s="487"/>
      <c r="D551" s="1828" t="s">
        <v>1080</v>
      </c>
      <c r="E551" s="1828"/>
      <c r="F551" s="1828"/>
      <c r="I551" s="490"/>
    </row>
    <row r="552" spans="1:9">
      <c r="A552" s="487"/>
      <c r="B552" s="487"/>
      <c r="C552" s="487"/>
      <c r="D552" s="1828"/>
      <c r="E552" s="1828"/>
      <c r="F552" s="1828"/>
      <c r="I552" s="490"/>
    </row>
    <row r="553" spans="1:9">
      <c r="A553" s="487"/>
      <c r="B553" s="487"/>
      <c r="C553" s="487"/>
      <c r="D553" s="446"/>
      <c r="E553" s="446"/>
      <c r="F553" s="446"/>
      <c r="I553" s="490"/>
    </row>
    <row r="554" spans="1:9" ht="14.25">
      <c r="A554" s="484"/>
      <c r="B554" s="485" t="s">
        <v>2791</v>
      </c>
      <c r="C554" s="487"/>
      <c r="D554" s="1828" t="s">
        <v>1081</v>
      </c>
      <c r="E554" s="1828"/>
      <c r="F554" s="1828"/>
      <c r="I554" s="490"/>
    </row>
    <row r="555" spans="1:9">
      <c r="A555" s="487"/>
      <c r="B555" s="487"/>
      <c r="C555" s="487"/>
      <c r="D555" s="1828"/>
      <c r="E555" s="1828"/>
      <c r="F555" s="1828"/>
      <c r="I555" s="490"/>
    </row>
    <row r="556" spans="1:9">
      <c r="A556" s="487"/>
      <c r="B556" s="487"/>
      <c r="C556" s="487"/>
      <c r="D556" s="446"/>
      <c r="E556" s="446"/>
      <c r="F556" s="446"/>
      <c r="I556" s="490"/>
    </row>
    <row r="557" spans="1:9" ht="14.25">
      <c r="A557" s="484"/>
      <c r="B557" s="485" t="s">
        <v>2791</v>
      </c>
      <c r="C557" s="487"/>
      <c r="D557" s="1828" t="s">
        <v>1082</v>
      </c>
      <c r="E557" s="1828"/>
      <c r="F557" s="1828"/>
      <c r="I557" s="490"/>
    </row>
    <row r="558" spans="1:9">
      <c r="A558" s="487"/>
      <c r="B558" s="487"/>
      <c r="C558" s="487"/>
      <c r="D558" s="1828"/>
      <c r="E558" s="1828"/>
      <c r="F558" s="1828"/>
      <c r="I558" s="490"/>
    </row>
    <row r="559" spans="1:9">
      <c r="A559" s="487"/>
      <c r="B559" s="487"/>
      <c r="C559" s="487"/>
      <c r="D559" s="446"/>
      <c r="E559" s="446"/>
      <c r="F559" s="446"/>
      <c r="I559" s="490"/>
    </row>
    <row r="560" spans="1:9" ht="14.25">
      <c r="A560" s="484"/>
      <c r="B560" s="485" t="s">
        <v>2791</v>
      </c>
      <c r="C560" s="487"/>
      <c r="D560" s="1828" t="s">
        <v>1083</v>
      </c>
      <c r="E560" s="1828"/>
      <c r="F560" s="1828"/>
      <c r="I560" s="490"/>
    </row>
    <row r="561" spans="1:9">
      <c r="A561" s="487"/>
      <c r="B561" s="487"/>
      <c r="C561" s="487"/>
      <c r="D561" s="1828"/>
      <c r="E561" s="1828"/>
      <c r="F561" s="1828"/>
      <c r="I561" s="490"/>
    </row>
    <row r="562" spans="1:9">
      <c r="A562" s="487"/>
      <c r="B562" s="487"/>
      <c r="C562" s="487"/>
      <c r="D562" s="1828"/>
      <c r="E562" s="1828"/>
      <c r="F562" s="1828"/>
      <c r="I562" s="490"/>
    </row>
    <row r="563" spans="1:9">
      <c r="A563" s="487"/>
      <c r="B563" s="487"/>
      <c r="C563" s="487"/>
      <c r="D563" s="446"/>
      <c r="E563" s="446"/>
      <c r="F563" s="446"/>
      <c r="I563" s="490"/>
    </row>
    <row r="564" spans="1:9" ht="14.25">
      <c r="A564" s="484"/>
      <c r="B564" s="485" t="s">
        <v>2792</v>
      </c>
      <c r="C564" s="487"/>
      <c r="D564" s="1828" t="s">
        <v>2197</v>
      </c>
      <c r="E564" s="1828"/>
      <c r="F564" s="1828"/>
      <c r="I564" s="490"/>
    </row>
    <row r="565" spans="1:9">
      <c r="A565" s="487"/>
      <c r="B565" s="487"/>
      <c r="C565" s="487"/>
      <c r="D565" s="1828"/>
      <c r="E565" s="1828"/>
      <c r="F565" s="1828"/>
      <c r="I565" s="490"/>
    </row>
    <row r="566" spans="1:9">
      <c r="A566" s="487"/>
      <c r="B566" s="487"/>
      <c r="C566" s="487"/>
      <c r="D566" s="446"/>
      <c r="E566" s="446"/>
      <c r="F566" s="446"/>
      <c r="I566" s="490"/>
    </row>
    <row r="567" spans="1:9" ht="14.25">
      <c r="A567" s="484"/>
      <c r="B567" s="485" t="s">
        <v>2792</v>
      </c>
      <c r="C567" s="487"/>
      <c r="D567" s="1828" t="s">
        <v>1084</v>
      </c>
      <c r="E567" s="1828"/>
      <c r="F567" s="1828"/>
      <c r="I567" s="490"/>
    </row>
    <row r="568" spans="1:9">
      <c r="A568" s="487"/>
      <c r="B568" s="487"/>
      <c r="C568" s="487"/>
      <c r="D568" s="1828"/>
      <c r="E568" s="1828"/>
      <c r="F568" s="1828"/>
      <c r="I568" s="490"/>
    </row>
    <row r="569" spans="1:9">
      <c r="A569" s="487"/>
      <c r="B569" s="487"/>
      <c r="C569" s="487"/>
      <c r="D569" s="446"/>
      <c r="E569" s="446"/>
      <c r="F569" s="446"/>
      <c r="I569" s="490"/>
    </row>
    <row r="570" spans="1:9" ht="14.25">
      <c r="A570" s="484"/>
      <c r="B570" s="485" t="s">
        <v>2791</v>
      </c>
      <c r="C570" s="487"/>
      <c r="D570" s="1829" t="s">
        <v>1085</v>
      </c>
      <c r="E570" s="1829"/>
      <c r="F570" s="1829"/>
      <c r="I570" s="490"/>
    </row>
    <row r="571" spans="1:9">
      <c r="A571" s="490"/>
      <c r="B571" s="490"/>
      <c r="C571" s="487"/>
      <c r="D571" s="1829" t="s">
        <v>1877</v>
      </c>
      <c r="E571" s="1829"/>
      <c r="F571" s="1829"/>
      <c r="I571" s="490"/>
    </row>
    <row r="572" spans="1:9">
      <c r="A572" s="490"/>
      <c r="B572" s="490"/>
      <c r="C572" s="487"/>
      <c r="E572" s="96" t="s">
        <v>1876</v>
      </c>
      <c r="F572" s="404"/>
      <c r="I572" s="490"/>
    </row>
    <row r="573" spans="1:9" ht="14.25">
      <c r="A573" s="484"/>
      <c r="B573" s="484"/>
      <c r="C573" s="487"/>
      <c r="E573" s="446"/>
      <c r="F573" s="446"/>
      <c r="I573" s="490"/>
    </row>
    <row r="574" spans="1:9" ht="14.25">
      <c r="A574" s="484"/>
      <c r="B574" s="485" t="s">
        <v>2791</v>
      </c>
      <c r="C574" s="487"/>
      <c r="D574" s="1829" t="s">
        <v>1086</v>
      </c>
      <c r="E574" s="1829"/>
      <c r="F574" s="1829"/>
      <c r="I574" s="490"/>
    </row>
    <row r="575" spans="1:9">
      <c r="C575" s="487"/>
      <c r="D575" s="1828" t="s">
        <v>1087</v>
      </c>
      <c r="E575" s="1828"/>
      <c r="F575" s="1828"/>
      <c r="I575" s="490"/>
    </row>
    <row r="576" spans="1:9">
      <c r="A576" s="487"/>
      <c r="B576" s="487"/>
      <c r="C576" s="487"/>
      <c r="D576" s="1828"/>
      <c r="E576" s="1828"/>
      <c r="F576" s="1828"/>
      <c r="I576" s="490"/>
    </row>
    <row r="577" spans="1:9">
      <c r="A577" s="487"/>
      <c r="B577" s="487"/>
      <c r="C577" s="487"/>
      <c r="D577" s="1828"/>
      <c r="E577" s="1828"/>
      <c r="F577" s="1828"/>
      <c r="I577" s="490"/>
    </row>
    <row r="578" spans="1:9">
      <c r="A578" s="487"/>
      <c r="B578" s="487"/>
      <c r="C578" s="487"/>
      <c r="D578" s="446"/>
      <c r="E578" s="446"/>
      <c r="F578" s="446"/>
      <c r="I578" s="490"/>
    </row>
    <row r="579" spans="1:9" ht="14.25">
      <c r="A579" s="484"/>
      <c r="B579" s="485" t="s">
        <v>2791</v>
      </c>
      <c r="C579" s="487"/>
      <c r="D579" s="1828" t="s">
        <v>2018</v>
      </c>
      <c r="E579" s="1828"/>
      <c r="F579" s="1828"/>
      <c r="I579" s="490"/>
    </row>
    <row r="580" spans="1:9" ht="14.25">
      <c r="A580" s="484"/>
      <c r="B580" s="484"/>
      <c r="C580" s="487"/>
      <c r="D580" s="1828"/>
      <c r="E580" s="1828"/>
      <c r="F580" s="1828"/>
      <c r="I580" s="490"/>
    </row>
    <row r="581" spans="1:9" ht="14.25">
      <c r="A581" s="484"/>
      <c r="B581" s="484"/>
      <c r="C581" s="487"/>
      <c r="D581" s="1828"/>
      <c r="E581" s="1828"/>
      <c r="F581" s="1828"/>
      <c r="I581" s="490"/>
    </row>
    <row r="582" spans="1:9" ht="14.25">
      <c r="A582" s="484"/>
      <c r="B582" s="484"/>
      <c r="C582" s="487"/>
      <c r="D582" s="1828"/>
      <c r="E582" s="1828"/>
      <c r="F582" s="1828"/>
      <c r="I582" s="490"/>
    </row>
    <row r="583" spans="1:9" ht="14.25">
      <c r="A583" s="484"/>
      <c r="B583" s="484"/>
      <c r="C583" s="487"/>
      <c r="D583" s="446"/>
      <c r="E583" s="446"/>
      <c r="F583" s="446"/>
      <c r="I583" s="490"/>
    </row>
    <row r="584" spans="1:9">
      <c r="A584" s="1831" t="s">
        <v>1052</v>
      </c>
      <c r="B584" s="1831"/>
      <c r="C584" s="1831"/>
      <c r="D584" s="1831"/>
      <c r="E584" s="1831"/>
      <c r="F584" s="1831"/>
      <c r="G584" s="1831"/>
      <c r="H584" s="1022"/>
      <c r="I584" s="1146"/>
    </row>
    <row r="585" spans="1:9">
      <c r="A585" s="487"/>
      <c r="B585" s="487"/>
      <c r="C585" s="487"/>
      <c r="E585" s="446"/>
      <c r="F585" s="446"/>
      <c r="I585" s="490"/>
    </row>
    <row r="586" spans="1:9" ht="12.75" customHeight="1">
      <c r="C586" s="482"/>
      <c r="D586" s="1830" t="s">
        <v>210</v>
      </c>
      <c r="E586" s="1830"/>
      <c r="F586" s="1830"/>
      <c r="I586" s="490"/>
    </row>
    <row r="587" spans="1:9">
      <c r="A587" s="483"/>
      <c r="B587" s="483"/>
      <c r="C587" s="483"/>
      <c r="D587" s="1832" t="s">
        <v>1065</v>
      </c>
      <c r="E587" s="1832"/>
      <c r="F587" s="1832"/>
      <c r="I587" s="490"/>
    </row>
    <row r="588" spans="1:9">
      <c r="A588" s="402"/>
      <c r="B588" s="402"/>
      <c r="C588" s="483"/>
      <c r="D588" s="499"/>
      <c r="I588" s="490"/>
    </row>
    <row r="589" spans="1:9">
      <c r="A589" s="483"/>
      <c r="B589" s="485" t="s">
        <v>2791</v>
      </c>
      <c r="D589" s="1832" t="s">
        <v>887</v>
      </c>
      <c r="E589" s="1832"/>
      <c r="F589" s="1832"/>
      <c r="I589" s="490"/>
    </row>
    <row r="590" spans="1:9">
      <c r="A590" s="490"/>
      <c r="B590" s="490"/>
      <c r="D590" s="476"/>
      <c r="I590" s="490"/>
    </row>
    <row r="591" spans="1:9">
      <c r="A591" s="490"/>
      <c r="B591" s="485" t="s">
        <v>2791</v>
      </c>
      <c r="D591" s="1832" t="s">
        <v>2019</v>
      </c>
      <c r="E591" s="1832"/>
      <c r="F591" s="1832"/>
      <c r="I591" s="490"/>
    </row>
    <row r="592" spans="1:9">
      <c r="A592" s="490"/>
      <c r="B592" s="490"/>
      <c r="D592" s="1832"/>
      <c r="E592" s="1832"/>
      <c r="F592" s="1832"/>
      <c r="I592" s="490"/>
    </row>
    <row r="593" spans="1:9">
      <c r="A593" s="490"/>
      <c r="B593" s="490"/>
      <c r="D593" s="1832"/>
      <c r="E593" s="1832"/>
      <c r="F593" s="1832"/>
      <c r="I593" s="490"/>
    </row>
    <row r="594" spans="1:9">
      <c r="A594" s="490"/>
      <c r="B594" s="490"/>
      <c r="D594" s="1832"/>
      <c r="E594" s="1832"/>
      <c r="F594" s="1832"/>
      <c r="I594" s="490"/>
    </row>
    <row r="595" spans="1:9">
      <c r="A595" s="490"/>
      <c r="B595" s="485" t="s">
        <v>2792</v>
      </c>
      <c r="D595" s="1832" t="s">
        <v>1066</v>
      </c>
      <c r="E595" s="1832"/>
      <c r="F595" s="1832"/>
      <c r="I595" s="490"/>
    </row>
    <row r="596" spans="1:9">
      <c r="A596" s="490"/>
      <c r="B596" s="490"/>
      <c r="D596" s="1832"/>
      <c r="E596" s="1832"/>
      <c r="F596" s="1832"/>
      <c r="I596" s="490"/>
    </row>
    <row r="597" spans="1:9">
      <c r="A597" s="490"/>
      <c r="B597" s="490"/>
      <c r="D597" s="1832"/>
      <c r="E597" s="1832"/>
      <c r="F597" s="1832"/>
      <c r="I597" s="490"/>
    </row>
    <row r="598" spans="1:9">
      <c r="A598" s="490"/>
      <c r="B598" s="490"/>
      <c r="D598" s="1832"/>
      <c r="E598" s="1832"/>
      <c r="F598" s="1832"/>
      <c r="I598" s="490"/>
    </row>
    <row r="599" spans="1:9">
      <c r="A599" s="490"/>
      <c r="B599" s="490"/>
      <c r="D599" s="440"/>
      <c r="E599" s="440"/>
      <c r="F599" s="440"/>
      <c r="I599" s="490"/>
    </row>
    <row r="600" spans="1:9">
      <c r="A600" s="490"/>
      <c r="B600" s="485" t="s">
        <v>2791</v>
      </c>
      <c r="D600" s="1832" t="s">
        <v>2020</v>
      </c>
      <c r="E600" s="1832"/>
      <c r="F600" s="1832"/>
      <c r="I600" s="490"/>
    </row>
    <row r="601" spans="1:9">
      <c r="A601" s="490"/>
      <c r="B601" s="490"/>
      <c r="D601" s="1832"/>
      <c r="E601" s="1832"/>
      <c r="F601" s="1832"/>
      <c r="I601" s="490"/>
    </row>
    <row r="602" spans="1:9">
      <c r="A602" s="490"/>
      <c r="B602" s="490"/>
      <c r="D602" s="499"/>
      <c r="I602" s="490"/>
    </row>
    <row r="603" spans="1:9">
      <c r="A603" s="490"/>
      <c r="B603" s="485" t="s">
        <v>2792</v>
      </c>
      <c r="D603" s="1832" t="s">
        <v>1067</v>
      </c>
      <c r="E603" s="1832"/>
      <c r="F603" s="1832"/>
      <c r="I603" s="490"/>
    </row>
    <row r="604" spans="1:9">
      <c r="A604" s="490"/>
      <c r="B604" s="490"/>
      <c r="D604" s="1832"/>
      <c r="E604" s="1832"/>
      <c r="F604" s="1832"/>
      <c r="I604" s="490"/>
    </row>
    <row r="605" spans="1:9" ht="14.25">
      <c r="A605" s="484"/>
      <c r="B605" s="484"/>
      <c r="D605" s="499"/>
      <c r="I605" s="490"/>
    </row>
    <row r="606" spans="1:9">
      <c r="A606" s="1831" t="s">
        <v>1053</v>
      </c>
      <c r="B606" s="1831"/>
      <c r="C606" s="1831"/>
      <c r="D606" s="1831"/>
      <c r="E606" s="1831"/>
      <c r="F606" s="1831"/>
      <c r="G606" s="1831"/>
      <c r="H606" s="1022"/>
      <c r="I606" s="1146"/>
    </row>
    <row r="607" spans="1:9">
      <c r="I607" s="490"/>
    </row>
    <row r="608" spans="1:9">
      <c r="D608" s="1837" t="s">
        <v>1105</v>
      </c>
      <c r="E608" s="1837"/>
      <c r="F608" s="1837"/>
      <c r="I608" s="490"/>
    </row>
    <row r="609" spans="1:9">
      <c r="D609" s="1838" t="s">
        <v>1106</v>
      </c>
      <c r="E609" s="1838"/>
      <c r="F609" s="1838"/>
      <c r="I609" s="490"/>
    </row>
    <row r="610" spans="1:9">
      <c r="D610" s="444"/>
      <c r="I610" s="490"/>
    </row>
    <row r="611" spans="1:9" ht="14.25" customHeight="1">
      <c r="A611" s="484"/>
      <c r="B611" s="485" t="s">
        <v>2791</v>
      </c>
      <c r="D611" s="1855" t="s">
        <v>1878</v>
      </c>
      <c r="E611" s="1855"/>
      <c r="F611" s="1855"/>
      <c r="I611" s="490"/>
    </row>
    <row r="612" spans="1:9">
      <c r="D612" s="1855"/>
      <c r="E612" s="1855"/>
      <c r="F612" s="1855"/>
      <c r="I612" s="490"/>
    </row>
    <row r="613" spans="1:9">
      <c r="D613" s="385"/>
      <c r="E613" s="1030" t="s">
        <v>1879</v>
      </c>
      <c r="F613" s="385"/>
      <c r="I613" s="490"/>
    </row>
    <row r="614" spans="1:9">
      <c r="I614" s="490"/>
    </row>
    <row r="615" spans="1:9">
      <c r="A615" s="1831" t="s">
        <v>1054</v>
      </c>
      <c r="B615" s="1831"/>
      <c r="C615" s="1831"/>
      <c r="D615" s="1831"/>
      <c r="E615" s="1831"/>
      <c r="F615" s="1831"/>
      <c r="G615" s="1831"/>
      <c r="H615" s="1022"/>
      <c r="I615" s="1146"/>
    </row>
    <row r="616" spans="1:9">
      <c r="A616" s="446"/>
      <c r="B616" s="446"/>
      <c r="I616" s="490"/>
    </row>
    <row r="617" spans="1:9">
      <c r="A617" s="482"/>
      <c r="B617" s="482"/>
      <c r="C617" s="482"/>
      <c r="D617" s="1862" t="s">
        <v>1107</v>
      </c>
      <c r="E617" s="1862"/>
      <c r="F617" s="1862"/>
      <c r="I617" s="490"/>
    </row>
    <row r="618" spans="1:9">
      <c r="A618" s="482"/>
      <c r="B618" s="482"/>
      <c r="C618" s="482"/>
      <c r="D618" s="1862"/>
      <c r="E618" s="1862"/>
      <c r="F618" s="1862"/>
      <c r="I618" s="490"/>
    </row>
    <row r="619" spans="1:9">
      <c r="C619" s="483"/>
      <c r="D619" s="1838" t="s">
        <v>1108</v>
      </c>
      <c r="E619" s="1838"/>
      <c r="F619" s="1838"/>
      <c r="I619" s="490"/>
    </row>
    <row r="620" spans="1:9">
      <c r="C620" s="483"/>
      <c r="D620" s="444"/>
      <c r="E620" s="444"/>
      <c r="F620" s="444"/>
      <c r="I620" s="490"/>
    </row>
    <row r="621" spans="1:9">
      <c r="B621" s="485" t="s">
        <v>2791</v>
      </c>
      <c r="C621" s="483"/>
      <c r="D621" s="1844" t="s">
        <v>2596</v>
      </c>
      <c r="E621" s="1844"/>
      <c r="F621" s="1844"/>
      <c r="I621" s="490"/>
    </row>
    <row r="622" spans="1:9">
      <c r="C622" s="483"/>
      <c r="D622" s="444"/>
      <c r="E622" s="444"/>
      <c r="F622" s="444"/>
      <c r="I622" s="490"/>
    </row>
    <row r="623" spans="1:9" ht="12.75" customHeight="1">
      <c r="A623" s="490"/>
      <c r="B623" s="485" t="s">
        <v>2791</v>
      </c>
      <c r="D623" s="1839" t="s">
        <v>1109</v>
      </c>
      <c r="E623" s="1839"/>
      <c r="F623" s="1839"/>
      <c r="I623" s="490"/>
    </row>
    <row r="624" spans="1:9">
      <c r="D624" s="1839"/>
      <c r="E624" s="1839"/>
      <c r="F624" s="1839"/>
      <c r="I624" s="490"/>
    </row>
    <row r="625" spans="1:9">
      <c r="I625" s="490"/>
    </row>
    <row r="626" spans="1:9">
      <c r="B626" s="485" t="s">
        <v>2791</v>
      </c>
      <c r="D626" s="1839" t="s">
        <v>1110</v>
      </c>
      <c r="E626" s="1839"/>
      <c r="F626" s="1839"/>
      <c r="I626" s="490"/>
    </row>
    <row r="627" spans="1:9">
      <c r="C627" s="500"/>
      <c r="D627" s="1839"/>
      <c r="E627" s="1839"/>
      <c r="F627" s="1839"/>
      <c r="I627" s="490"/>
    </row>
    <row r="628" spans="1:9">
      <c r="C628" s="500"/>
      <c r="I628" s="490"/>
    </row>
    <row r="629" spans="1:9">
      <c r="B629" s="485" t="s">
        <v>2792</v>
      </c>
      <c r="C629" s="500"/>
      <c r="D629" s="1839" t="s">
        <v>1111</v>
      </c>
      <c r="E629" s="1839"/>
      <c r="F629" s="1839"/>
      <c r="I629" s="490"/>
    </row>
    <row r="630" spans="1:9">
      <c r="C630" s="500"/>
      <c r="D630" s="1839"/>
      <c r="E630" s="1839"/>
      <c r="F630" s="1839"/>
      <c r="I630" s="500"/>
    </row>
    <row r="631" spans="1:9">
      <c r="C631" s="500"/>
      <c r="I631" s="490"/>
    </row>
    <row r="632" spans="1:9">
      <c r="B632" s="485" t="s">
        <v>2792</v>
      </c>
      <c r="C632" s="500"/>
      <c r="D632" s="1844" t="s">
        <v>2545</v>
      </c>
      <c r="E632" s="1844"/>
      <c r="F632" s="1844"/>
      <c r="I632" s="490"/>
    </row>
    <row r="633" spans="1:9">
      <c r="C633" s="500"/>
      <c r="I633" s="490"/>
    </row>
    <row r="634" spans="1:9">
      <c r="A634" s="1831" t="s">
        <v>1055</v>
      </c>
      <c r="B634" s="1831"/>
      <c r="C634" s="1831"/>
      <c r="D634" s="1831"/>
      <c r="E634" s="1831"/>
      <c r="F634" s="1831"/>
      <c r="G634" s="1831"/>
      <c r="H634" s="1022"/>
      <c r="I634" s="1146"/>
    </row>
    <row r="635" spans="1:9">
      <c r="A635" s="482"/>
      <c r="B635" s="482"/>
      <c r="C635" s="482"/>
      <c r="I635" s="490"/>
    </row>
    <row r="636" spans="1:9">
      <c r="C636" s="490"/>
      <c r="D636" s="1837" t="s">
        <v>1112</v>
      </c>
      <c r="E636" s="1837"/>
      <c r="F636" s="1837"/>
      <c r="I636" s="490"/>
    </row>
    <row r="637" spans="1:9">
      <c r="A637" s="490"/>
      <c r="B637" s="490"/>
      <c r="D637" s="404"/>
      <c r="I637" s="490"/>
    </row>
    <row r="638" spans="1:9" ht="14.25" customHeight="1">
      <c r="A638" s="484"/>
      <c r="B638" s="485" t="s">
        <v>2791</v>
      </c>
      <c r="D638" s="1855" t="s">
        <v>2021</v>
      </c>
      <c r="E638" s="1855"/>
      <c r="F638" s="1855"/>
      <c r="I638" s="490"/>
    </row>
    <row r="639" spans="1:9">
      <c r="D639" s="1855"/>
      <c r="E639" s="1855"/>
      <c r="F639" s="1855"/>
      <c r="I639" s="490"/>
    </row>
    <row r="640" spans="1:9">
      <c r="D640" s="385"/>
      <c r="E640" s="1030" t="s">
        <v>1881</v>
      </c>
      <c r="F640" s="385"/>
      <c r="I640" s="490"/>
    </row>
    <row r="641" spans="1:9">
      <c r="D641" s="1828" t="s">
        <v>1880</v>
      </c>
      <c r="E641" s="1828"/>
      <c r="F641" s="1828"/>
      <c r="I641" s="490"/>
    </row>
    <row r="642" spans="1:9">
      <c r="D642" s="1828"/>
      <c r="E642" s="1828"/>
      <c r="F642" s="1828"/>
      <c r="I642" s="490"/>
    </row>
    <row r="643" spans="1:9">
      <c r="D643" s="1828"/>
      <c r="E643" s="1828"/>
      <c r="F643" s="1828"/>
      <c r="I643" s="490"/>
    </row>
    <row r="644" spans="1:9">
      <c r="D644" s="445"/>
      <c r="E644" s="445"/>
      <c r="F644" s="445"/>
      <c r="I644" s="490"/>
    </row>
    <row r="645" spans="1:9" ht="14.25">
      <c r="A645" s="484"/>
      <c r="B645" s="485" t="s">
        <v>2792</v>
      </c>
      <c r="D645" s="1828" t="s">
        <v>1113</v>
      </c>
      <c r="E645" s="1828"/>
      <c r="F645" s="1828"/>
      <c r="I645" s="490"/>
    </row>
    <row r="646" spans="1:9">
      <c r="A646" s="487"/>
      <c r="B646" s="487"/>
      <c r="C646" s="487"/>
      <c r="D646" s="1828"/>
      <c r="E646" s="1828"/>
      <c r="F646" s="1828"/>
      <c r="I646" s="490"/>
    </row>
    <row r="647" spans="1:9">
      <c r="A647" s="487"/>
      <c r="B647" s="487"/>
      <c r="C647" s="487"/>
      <c r="D647" s="446"/>
      <c r="E647" s="446"/>
      <c r="F647" s="446"/>
      <c r="I647" s="490"/>
    </row>
    <row r="648" spans="1:9" ht="14.25">
      <c r="A648" s="484"/>
      <c r="B648" s="485" t="s">
        <v>2792</v>
      </c>
      <c r="C648" s="487"/>
      <c r="D648" s="1828" t="s">
        <v>1223</v>
      </c>
      <c r="E648" s="1828"/>
      <c r="F648" s="1828"/>
      <c r="I648" s="490"/>
    </row>
    <row r="649" spans="1:9" ht="14.25">
      <c r="A649" s="484"/>
      <c r="B649" s="484"/>
      <c r="C649" s="487"/>
      <c r="D649" s="1828"/>
      <c r="E649" s="1828"/>
      <c r="F649" s="1828"/>
      <c r="I649" s="490"/>
    </row>
    <row r="650" spans="1:9" ht="14.25">
      <c r="A650" s="484"/>
      <c r="B650" s="484"/>
      <c r="C650" s="487"/>
      <c r="D650" s="1828"/>
      <c r="E650" s="1828"/>
      <c r="F650" s="1828"/>
      <c r="I650" s="490"/>
    </row>
    <row r="651" spans="1:9">
      <c r="A651" s="487"/>
      <c r="B651" s="485" t="s">
        <v>2792</v>
      </c>
      <c r="C651" s="487"/>
      <c r="D651" s="1829" t="s">
        <v>1114</v>
      </c>
      <c r="E651" s="1829"/>
      <c r="F651" s="1829"/>
      <c r="I651" s="490"/>
    </row>
    <row r="652" spans="1:9">
      <c r="A652" s="487"/>
      <c r="B652" s="487"/>
      <c r="C652" s="487"/>
      <c r="D652" s="446"/>
      <c r="E652" s="446"/>
      <c r="F652" s="446"/>
      <c r="I652" s="490"/>
    </row>
    <row r="653" spans="1:9">
      <c r="A653" s="1831" t="s">
        <v>1056</v>
      </c>
      <c r="B653" s="1831"/>
      <c r="C653" s="1831"/>
      <c r="D653" s="1831"/>
      <c r="E653" s="1831"/>
      <c r="F653" s="1831"/>
      <c r="G653" s="1831"/>
      <c r="H653" s="1022"/>
      <c r="I653" s="1146"/>
    </row>
    <row r="654" spans="1:9">
      <c r="A654" s="446"/>
      <c r="B654" s="446"/>
      <c r="C654" s="487"/>
      <c r="D654" s="446"/>
      <c r="E654" s="446"/>
      <c r="F654" s="446"/>
      <c r="I654" s="490"/>
    </row>
    <row r="655" spans="1:9">
      <c r="C655" s="482"/>
      <c r="D655" s="1837" t="s">
        <v>1144</v>
      </c>
      <c r="E655" s="1837"/>
      <c r="F655" s="1837"/>
      <c r="I655" s="490"/>
    </row>
    <row r="656" spans="1:9">
      <c r="A656" s="483"/>
      <c r="B656" s="483"/>
      <c r="C656" s="483"/>
      <c r="D656" s="1829" t="s">
        <v>1145</v>
      </c>
      <c r="E656" s="1829"/>
      <c r="F656" s="1829"/>
      <c r="I656" s="490"/>
    </row>
    <row r="657" spans="1:9">
      <c r="A657" s="483"/>
      <c r="B657" s="483"/>
      <c r="C657" s="483"/>
      <c r="D657" s="446"/>
      <c r="E657" s="446"/>
      <c r="F657" s="446"/>
      <c r="I657" s="490"/>
    </row>
    <row r="658" spans="1:9" ht="12.75" customHeight="1">
      <c r="B658" s="485" t="s">
        <v>2792</v>
      </c>
      <c r="C658" s="487"/>
      <c r="D658" s="1828" t="s">
        <v>1279</v>
      </c>
      <c r="E658" s="1828"/>
      <c r="F658" s="1828"/>
      <c r="I658" s="490"/>
    </row>
    <row r="659" spans="1:9">
      <c r="D659" s="1828"/>
      <c r="E659" s="1828"/>
      <c r="F659" s="1828"/>
      <c r="I659" s="490"/>
    </row>
    <row r="660" spans="1:9">
      <c r="D660" s="1828"/>
      <c r="E660" s="1828"/>
      <c r="F660" s="1828"/>
      <c r="I660" s="490"/>
    </row>
    <row r="661" spans="1:9">
      <c r="D661" s="1828"/>
      <c r="E661" s="1828"/>
      <c r="F661" s="1828"/>
      <c r="I661" s="490"/>
    </row>
    <row r="662" spans="1:9" ht="14.45" customHeight="1">
      <c r="A662" s="484"/>
      <c r="B662" s="484"/>
      <c r="C662" s="487"/>
      <c r="D662" s="385"/>
      <c r="E662" s="385"/>
      <c r="F662" s="385"/>
      <c r="I662" s="490"/>
    </row>
    <row r="663" spans="1:9" ht="12.75" customHeight="1">
      <c r="A663" s="483"/>
      <c r="B663" s="485" t="s">
        <v>2792</v>
      </c>
      <c r="C663" s="487"/>
      <c r="D663" s="1828" t="s">
        <v>1281</v>
      </c>
      <c r="E663" s="1828"/>
      <c r="F663" s="1828"/>
      <c r="I663" s="490"/>
    </row>
    <row r="664" spans="1:9" ht="14.25">
      <c r="A664" s="483"/>
      <c r="B664" s="484"/>
      <c r="C664" s="487"/>
      <c r="D664" s="1828"/>
      <c r="E664" s="1828"/>
      <c r="F664" s="1828"/>
      <c r="I664" s="490"/>
    </row>
    <row r="665" spans="1:9" ht="14.25">
      <c r="A665" s="483"/>
      <c r="B665" s="484"/>
      <c r="C665" s="487"/>
      <c r="D665" s="1828"/>
      <c r="E665" s="1828"/>
      <c r="F665" s="1828"/>
      <c r="I665" s="490"/>
    </row>
    <row r="666" spans="1:9" ht="14.25">
      <c r="A666" s="483"/>
      <c r="B666" s="484"/>
      <c r="C666" s="487"/>
      <c r="D666" s="1828"/>
      <c r="E666" s="1828"/>
      <c r="F666" s="1828"/>
      <c r="I666" s="490"/>
    </row>
    <row r="667" spans="1:9" ht="14.25">
      <c r="A667" s="483"/>
      <c r="B667" s="484"/>
      <c r="C667" s="487"/>
      <c r="D667" s="1828"/>
      <c r="E667" s="1828"/>
      <c r="F667" s="1828"/>
      <c r="I667" s="490"/>
    </row>
    <row r="668" spans="1:9" ht="14.25" customHeight="1">
      <c r="A668" s="483"/>
      <c r="B668" s="484"/>
      <c r="C668" s="487"/>
      <c r="F668" s="386"/>
      <c r="I668" s="490"/>
    </row>
    <row r="669" spans="1:9" ht="12.75" customHeight="1">
      <c r="A669" s="483"/>
      <c r="B669" s="485" t="s">
        <v>2792</v>
      </c>
      <c r="C669" s="487"/>
      <c r="D669" s="1828" t="s">
        <v>1280</v>
      </c>
      <c r="E669" s="1828"/>
      <c r="F669" s="1828"/>
      <c r="I669" s="490"/>
    </row>
    <row r="670" spans="1:9" ht="14.25">
      <c r="A670" s="483"/>
      <c r="B670" s="484"/>
      <c r="C670" s="487"/>
      <c r="D670" s="1828"/>
      <c r="E670" s="1828"/>
      <c r="F670" s="1828"/>
      <c r="I670" s="490"/>
    </row>
    <row r="671" spans="1:9" ht="14.25">
      <c r="A671" s="484"/>
      <c r="B671" s="484"/>
      <c r="C671" s="487"/>
      <c r="D671" s="1828"/>
      <c r="E671" s="1828"/>
      <c r="F671" s="1828"/>
      <c r="I671" s="490"/>
    </row>
    <row r="672" spans="1:9" ht="14.25">
      <c r="A672" s="484"/>
      <c r="B672" s="484"/>
      <c r="C672" s="487"/>
      <c r="D672" s="1828"/>
      <c r="E672" s="1828"/>
      <c r="F672" s="1828"/>
      <c r="I672" s="490"/>
    </row>
    <row r="673" spans="1:11" ht="14.25">
      <c r="A673" s="484"/>
      <c r="B673" s="484"/>
      <c r="C673" s="487"/>
      <c r="D673" s="445"/>
      <c r="E673" s="445"/>
      <c r="F673" s="445"/>
      <c r="I673" s="490"/>
    </row>
    <row r="674" spans="1:11" ht="12.75" customHeight="1">
      <c r="A674" s="483"/>
      <c r="B674" s="485" t="s">
        <v>2792</v>
      </c>
      <c r="C674" s="487"/>
      <c r="D674" s="1828" t="s">
        <v>2022</v>
      </c>
      <c r="E674" s="1828"/>
      <c r="F674" s="1828"/>
      <c r="I674" s="490"/>
    </row>
    <row r="675" spans="1:11" ht="12.75" customHeight="1">
      <c r="A675" s="483"/>
      <c r="B675" s="484"/>
      <c r="C675" s="487"/>
      <c r="D675" s="1828"/>
      <c r="E675" s="1828"/>
      <c r="F675" s="1828"/>
      <c r="I675" s="490"/>
    </row>
    <row r="676" spans="1:11" ht="12.75" customHeight="1">
      <c r="A676" s="483"/>
      <c r="B676" s="484"/>
      <c r="C676" s="487"/>
      <c r="D676" s="1828"/>
      <c r="E676" s="1828"/>
      <c r="F676" s="1828"/>
      <c r="I676" s="490"/>
    </row>
    <row r="677" spans="1:11" ht="12.75" customHeight="1">
      <c r="A677" s="483"/>
      <c r="B677" s="484"/>
      <c r="C677" s="487"/>
      <c r="D677" s="1828"/>
      <c r="E677" s="1828"/>
      <c r="F677" s="1828"/>
      <c r="I677" s="490"/>
    </row>
    <row r="678" spans="1:11" ht="12.75" customHeight="1">
      <c r="A678" s="483"/>
      <c r="B678" s="484"/>
      <c r="C678" s="487"/>
      <c r="D678" s="1828"/>
      <c r="E678" s="1828"/>
      <c r="F678" s="1828"/>
      <c r="I678" s="490"/>
    </row>
    <row r="679" spans="1:11" ht="12.75" customHeight="1">
      <c r="A679" s="483"/>
      <c r="B679" s="484"/>
      <c r="C679" s="487"/>
      <c r="D679" s="1828"/>
      <c r="E679" s="1828"/>
      <c r="F679" s="1828"/>
      <c r="I679" s="490"/>
    </row>
    <row r="680" spans="1:11" ht="12.75" customHeight="1">
      <c r="A680" s="483"/>
      <c r="B680" s="484"/>
      <c r="C680" s="487"/>
      <c r="D680" s="1828"/>
      <c r="E680" s="1828"/>
      <c r="F680" s="1828"/>
      <c r="I680" s="490"/>
    </row>
    <row r="681" spans="1:11" ht="12.75" customHeight="1">
      <c r="A681" s="483"/>
      <c r="B681" s="484"/>
      <c r="C681" s="487"/>
      <c r="D681" s="1828"/>
      <c r="E681" s="1828"/>
      <c r="F681" s="1828"/>
      <c r="I681" s="490"/>
    </row>
    <row r="682" spans="1:11" ht="12.75" customHeight="1">
      <c r="A682" s="483"/>
      <c r="B682" s="484"/>
      <c r="C682" s="487"/>
      <c r="D682" s="1828"/>
      <c r="E682" s="1828"/>
      <c r="F682" s="1828"/>
      <c r="I682" s="490"/>
    </row>
    <row r="683" spans="1:11">
      <c r="A683" s="487"/>
      <c r="B683" s="487"/>
      <c r="C683" s="487"/>
      <c r="D683" s="446"/>
      <c r="E683" s="446"/>
      <c r="F683" s="446"/>
      <c r="I683" s="490"/>
    </row>
    <row r="684" spans="1:11">
      <c r="A684" s="1831" t="s">
        <v>1057</v>
      </c>
      <c r="B684" s="1831"/>
      <c r="C684" s="1831"/>
      <c r="D684" s="1831"/>
      <c r="E684" s="1831"/>
      <c r="F684" s="1831"/>
      <c r="G684" s="1831"/>
      <c r="H684" s="1024"/>
      <c r="I684" s="1150"/>
      <c r="J684" s="501"/>
      <c r="K684" s="501"/>
    </row>
    <row r="685" spans="1:11">
      <c r="A685" s="448"/>
      <c r="B685" s="448"/>
      <c r="C685" s="448"/>
      <c r="D685" s="448"/>
      <c r="E685" s="448"/>
      <c r="F685" s="448"/>
      <c r="G685" s="448"/>
      <c r="H685" s="501"/>
      <c r="I685" s="483"/>
      <c r="J685" s="501"/>
      <c r="K685" s="501"/>
    </row>
    <row r="686" spans="1:11">
      <c r="C686" s="482"/>
      <c r="D686" s="1837" t="s">
        <v>99</v>
      </c>
      <c r="E686" s="1837"/>
      <c r="F686" s="1837"/>
      <c r="H686" s="501"/>
      <c r="I686" s="483"/>
      <c r="J686" s="501"/>
      <c r="K686" s="501"/>
    </row>
    <row r="687" spans="1:11">
      <c r="A687" s="482"/>
      <c r="B687" s="482"/>
      <c r="C687" s="482"/>
      <c r="D687" s="1837" t="s">
        <v>123</v>
      </c>
      <c r="E687" s="1837"/>
      <c r="F687" s="1837"/>
      <c r="H687" s="501"/>
      <c r="I687" s="483"/>
      <c r="J687" s="501"/>
      <c r="K687" s="501"/>
    </row>
    <row r="688" spans="1:11">
      <c r="A688" s="483"/>
      <c r="B688" s="483"/>
      <c r="C688" s="483"/>
      <c r="D688" s="1829" t="s">
        <v>1074</v>
      </c>
      <c r="E688" s="1829"/>
      <c r="F688" s="1829"/>
      <c r="H688" s="501"/>
      <c r="I688" s="483"/>
      <c r="J688" s="501"/>
      <c r="K688" s="501"/>
    </row>
    <row r="689" spans="1:11">
      <c r="A689" s="483"/>
      <c r="B689" s="483"/>
      <c r="C689" s="483"/>
      <c r="H689" s="501"/>
      <c r="I689" s="483"/>
      <c r="J689" s="501"/>
      <c r="K689" s="501"/>
    </row>
    <row r="690" spans="1:11" ht="14.25">
      <c r="A690" s="484"/>
      <c r="B690" s="485" t="s">
        <v>2792</v>
      </c>
      <c r="C690" s="483"/>
      <c r="D690" s="1829" t="s">
        <v>884</v>
      </c>
      <c r="E690" s="1829"/>
      <c r="F690" s="1829"/>
      <c r="H690" s="501"/>
      <c r="I690" s="483"/>
      <c r="J690" s="501"/>
      <c r="K690" s="501"/>
    </row>
    <row r="691" spans="1:11">
      <c r="A691" s="483"/>
      <c r="B691" s="483"/>
      <c r="C691" s="483"/>
      <c r="D691" s="1829" t="s">
        <v>893</v>
      </c>
      <c r="E691" s="1829"/>
      <c r="F691" s="1829"/>
      <c r="H691" s="501"/>
      <c r="I691" s="483"/>
      <c r="J691" s="501"/>
      <c r="K691" s="501"/>
    </row>
    <row r="692" spans="1:11" ht="12.75" customHeight="1">
      <c r="A692" s="483"/>
      <c r="B692" s="483"/>
      <c r="C692" s="483"/>
      <c r="E692" s="1030"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25">
      <c r="A695" s="484"/>
      <c r="B695" s="485" t="s">
        <v>2792</v>
      </c>
      <c r="C695" s="483"/>
      <c r="D695" s="1828" t="s">
        <v>2023</v>
      </c>
      <c r="E695" s="1828"/>
      <c r="F695" s="1828"/>
      <c r="H695" s="501"/>
      <c r="I695" s="483"/>
      <c r="J695" s="501"/>
      <c r="K695" s="501"/>
    </row>
    <row r="696" spans="1:11">
      <c r="A696" s="490"/>
      <c r="B696" s="490"/>
      <c r="C696" s="483"/>
      <c r="D696" s="1828"/>
      <c r="E696" s="1828"/>
      <c r="F696" s="1828"/>
      <c r="H696" s="501"/>
      <c r="I696" s="483"/>
      <c r="J696" s="501"/>
      <c r="K696" s="501"/>
    </row>
    <row r="697" spans="1:11">
      <c r="A697" s="483"/>
      <c r="B697" s="483"/>
      <c r="C697" s="483"/>
      <c r="D697" s="1828"/>
      <c r="E697" s="1828"/>
      <c r="F697" s="1828"/>
      <c r="H697" s="501"/>
      <c r="I697" s="483"/>
      <c r="J697" s="501"/>
      <c r="K697" s="501"/>
    </row>
    <row r="698" spans="1:11">
      <c r="A698" s="483"/>
      <c r="B698" s="483"/>
      <c r="C698" s="483"/>
      <c r="H698" s="501"/>
      <c r="J698" s="501"/>
      <c r="K698" s="501"/>
    </row>
    <row r="699" spans="1:11" ht="14.25">
      <c r="A699" s="484"/>
      <c r="B699" s="485" t="s">
        <v>2791</v>
      </c>
      <c r="C699" s="483"/>
      <c r="D699" s="1829" t="s">
        <v>916</v>
      </c>
      <c r="E699" s="1829"/>
      <c r="F699" s="1829"/>
      <c r="H699" s="501"/>
      <c r="I699" s="483"/>
      <c r="J699" s="501"/>
      <c r="K699" s="501"/>
    </row>
    <row r="700" spans="1:11" ht="14.25">
      <c r="A700" s="484"/>
      <c r="B700" s="484"/>
      <c r="C700" s="483"/>
      <c r="D700" s="1829" t="s">
        <v>893</v>
      </c>
      <c r="E700" s="1829"/>
      <c r="F700" s="1829"/>
      <c r="H700" s="501"/>
      <c r="I700" s="483"/>
      <c r="J700" s="501"/>
      <c r="K700" s="501"/>
    </row>
    <row r="701" spans="1:11">
      <c r="A701" s="483"/>
      <c r="B701" s="483"/>
      <c r="C701" s="483"/>
      <c r="E701" s="1030" t="s">
        <v>1884</v>
      </c>
      <c r="F701" s="404"/>
      <c r="H701" s="501"/>
      <c r="I701" s="483"/>
      <c r="J701" s="501"/>
      <c r="K701" s="501"/>
    </row>
    <row r="702" spans="1:11">
      <c r="A702" s="483"/>
      <c r="B702" s="483"/>
      <c r="C702" s="483"/>
      <c r="D702" s="404"/>
      <c r="H702" s="501"/>
      <c r="I702" s="483"/>
      <c r="J702" s="501"/>
      <c r="K702" s="501"/>
    </row>
    <row r="703" spans="1:11" ht="14.25">
      <c r="A703" s="484"/>
      <c r="B703" s="485" t="s">
        <v>2792</v>
      </c>
      <c r="C703" s="483"/>
      <c r="D703" s="1829" t="s">
        <v>2396</v>
      </c>
      <c r="E703" s="1829"/>
      <c r="F703" s="1829"/>
      <c r="H703" s="501"/>
      <c r="I703" s="483"/>
      <c r="J703" s="501"/>
      <c r="K703" s="501"/>
    </row>
    <row r="704" spans="1:11" ht="14.25">
      <c r="A704" s="484"/>
      <c r="B704" s="484"/>
      <c r="C704" s="483"/>
      <c r="D704" s="1829" t="s">
        <v>893</v>
      </c>
      <c r="E704" s="1829"/>
      <c r="F704" s="1829"/>
      <c r="H704" s="501"/>
      <c r="I704" s="483"/>
      <c r="J704" s="501"/>
      <c r="K704" s="501"/>
    </row>
    <row r="705" spans="1:11">
      <c r="A705" s="483"/>
      <c r="B705" s="483"/>
      <c r="C705" s="483"/>
      <c r="E705" s="1030" t="s">
        <v>2397</v>
      </c>
      <c r="F705" s="404"/>
      <c r="H705" s="501"/>
      <c r="I705" s="483"/>
      <c r="J705" s="501"/>
      <c r="K705" s="501"/>
    </row>
    <row r="706" spans="1:11">
      <c r="A706" s="483"/>
      <c r="B706" s="483"/>
      <c r="C706" s="483"/>
      <c r="D706" s="404"/>
      <c r="H706" s="501"/>
      <c r="I706" s="483"/>
      <c r="J706" s="501"/>
      <c r="K706" s="501"/>
    </row>
    <row r="707" spans="1:11" ht="14.25">
      <c r="A707" s="484"/>
      <c r="B707" s="485" t="s">
        <v>2792</v>
      </c>
      <c r="C707" s="483"/>
      <c r="D707" s="1828" t="s">
        <v>2194</v>
      </c>
      <c r="E707" s="1828"/>
      <c r="F707" s="1828"/>
      <c r="H707" s="501"/>
      <c r="I707" s="483"/>
      <c r="J707" s="501"/>
      <c r="K707" s="501"/>
    </row>
    <row r="708" spans="1:11">
      <c r="A708" s="483"/>
      <c r="B708" s="483"/>
      <c r="C708" s="483"/>
      <c r="D708" s="1828"/>
      <c r="E708" s="1828"/>
      <c r="F708" s="1828"/>
      <c r="H708" s="501"/>
      <c r="I708" s="483"/>
      <c r="J708" s="501"/>
      <c r="K708" s="501"/>
    </row>
    <row r="709" spans="1:11">
      <c r="A709" s="483"/>
      <c r="B709" s="483"/>
      <c r="C709" s="483"/>
      <c r="D709" s="1828"/>
      <c r="E709" s="1828"/>
      <c r="F709" s="1828"/>
      <c r="H709" s="501"/>
      <c r="I709" s="483"/>
      <c r="J709" s="501"/>
      <c r="K709" s="501"/>
    </row>
    <row r="710" spans="1:11">
      <c r="A710" s="483"/>
      <c r="B710" s="483"/>
      <c r="C710" s="483"/>
      <c r="D710" s="1828"/>
      <c r="E710" s="1828"/>
      <c r="F710" s="1828"/>
      <c r="H710" s="501"/>
      <c r="I710" s="483"/>
      <c r="J710" s="501"/>
      <c r="K710" s="501"/>
    </row>
    <row r="711" spans="1:11">
      <c r="A711" s="483"/>
      <c r="B711" s="483"/>
      <c r="C711" s="483"/>
      <c r="D711" s="1828"/>
      <c r="E711" s="1828"/>
      <c r="F711" s="1828"/>
      <c r="H711" s="501"/>
      <c r="I711" s="483"/>
      <c r="J711" s="501"/>
      <c r="K711" s="501"/>
    </row>
    <row r="712" spans="1:11">
      <c r="A712" s="483"/>
      <c r="B712" s="483"/>
      <c r="C712" s="483"/>
      <c r="D712" s="1828"/>
      <c r="E712" s="1828"/>
      <c r="F712" s="1828"/>
      <c r="H712" s="501"/>
      <c r="I712" s="483"/>
      <c r="J712" s="501"/>
      <c r="K712" s="501"/>
    </row>
    <row r="713" spans="1:11">
      <c r="A713" s="483"/>
      <c r="B713" s="483"/>
      <c r="C713" s="483"/>
      <c r="D713" s="445"/>
      <c r="E713" s="445"/>
      <c r="F713" s="445"/>
      <c r="H713" s="501"/>
      <c r="I713" s="483"/>
      <c r="J713" s="501"/>
      <c r="K713" s="501"/>
    </row>
    <row r="714" spans="1:11">
      <c r="A714" s="483"/>
      <c r="B714" s="485" t="s">
        <v>2792</v>
      </c>
      <c r="C714" s="483"/>
      <c r="D714" s="1828" t="s">
        <v>1199</v>
      </c>
      <c r="E714" s="1828"/>
      <c r="F714" s="1828"/>
      <c r="H714" s="501"/>
      <c r="I714" s="483"/>
      <c r="J714" s="501"/>
      <c r="K714" s="501"/>
    </row>
    <row r="715" spans="1:11">
      <c r="A715" s="483"/>
      <c r="B715" s="483"/>
      <c r="C715" s="483"/>
      <c r="D715" s="1828"/>
      <c r="E715" s="1828"/>
      <c r="F715" s="1828"/>
      <c r="H715" s="501"/>
      <c r="I715" s="483"/>
      <c r="J715" s="501"/>
      <c r="K715" s="501"/>
    </row>
    <row r="716" spans="1:11">
      <c r="A716" s="483"/>
      <c r="B716" s="483"/>
      <c r="C716" s="483"/>
      <c r="D716" s="445"/>
      <c r="E716" s="445"/>
      <c r="F716" s="445"/>
      <c r="H716" s="501"/>
      <c r="I716" s="483"/>
      <c r="J716" s="501"/>
      <c r="K716" s="501"/>
    </row>
    <row r="717" spans="1:11" ht="14.25">
      <c r="A717" s="484"/>
      <c r="B717" s="485" t="s">
        <v>2792</v>
      </c>
      <c r="C717" s="483"/>
      <c r="D717" s="1828" t="s">
        <v>1075</v>
      </c>
      <c r="E717" s="1828"/>
      <c r="F717" s="1828"/>
      <c r="H717" s="501"/>
      <c r="I717" s="483"/>
      <c r="J717" s="501"/>
      <c r="K717" s="501"/>
    </row>
    <row r="718" spans="1:11">
      <c r="A718" s="483"/>
      <c r="B718" s="483"/>
      <c r="C718" s="483"/>
      <c r="D718" s="1828"/>
      <c r="E718" s="1828"/>
      <c r="F718" s="1828"/>
      <c r="H718" s="501"/>
      <c r="I718" s="483"/>
      <c r="J718" s="501"/>
      <c r="K718" s="501"/>
    </row>
    <row r="719" spans="1:11">
      <c r="A719" s="483"/>
      <c r="B719" s="483"/>
      <c r="C719" s="483"/>
      <c r="D719" s="1828"/>
      <c r="E719" s="1828"/>
      <c r="F719" s="1828"/>
      <c r="H719" s="501"/>
      <c r="I719" s="483"/>
      <c r="J719" s="501"/>
      <c r="K719" s="501"/>
    </row>
    <row r="720" spans="1:11" ht="15" customHeight="1">
      <c r="A720" s="483"/>
      <c r="B720" s="483"/>
      <c r="C720" s="483"/>
      <c r="D720" s="1828"/>
      <c r="E720" s="1828"/>
      <c r="F720" s="1828"/>
      <c r="H720" s="501"/>
      <c r="I720" s="483"/>
      <c r="J720" s="501"/>
      <c r="K720" s="501"/>
    </row>
    <row r="721" spans="1:11" ht="15" customHeight="1">
      <c r="A721" s="483"/>
      <c r="B721" s="483"/>
      <c r="C721" s="483"/>
      <c r="D721" s="1828"/>
      <c r="E721" s="1828"/>
      <c r="F721" s="1828"/>
      <c r="H721" s="501"/>
      <c r="I721" s="483"/>
      <c r="J721" s="501"/>
      <c r="K721" s="501"/>
    </row>
    <row r="722" spans="1:11">
      <c r="A722" s="483"/>
      <c r="B722" s="483"/>
      <c r="C722" s="483"/>
      <c r="D722" s="1828"/>
      <c r="E722" s="1828"/>
      <c r="F722" s="1828"/>
      <c r="H722" s="501"/>
      <c r="I722" s="483"/>
      <c r="J722" s="501"/>
      <c r="K722" s="501"/>
    </row>
    <row r="723" spans="1:11">
      <c r="A723" s="483"/>
      <c r="B723" s="483"/>
      <c r="C723" s="483"/>
      <c r="D723" s="1828"/>
      <c r="E723" s="1828"/>
      <c r="F723" s="1828"/>
      <c r="H723" s="501"/>
      <c r="I723" s="483"/>
      <c r="J723" s="501"/>
      <c r="K723" s="501"/>
    </row>
    <row r="724" spans="1:11">
      <c r="A724" s="483"/>
      <c r="B724" s="483"/>
      <c r="C724" s="483"/>
      <c r="D724" s="1828"/>
      <c r="E724" s="1828"/>
      <c r="F724" s="1828"/>
      <c r="H724" s="501"/>
      <c r="I724" s="483"/>
      <c r="J724" s="501"/>
      <c r="K724" s="501"/>
    </row>
    <row r="725" spans="1:11" ht="15" customHeight="1">
      <c r="A725" s="483"/>
      <c r="B725" s="483"/>
      <c r="C725" s="483"/>
      <c r="D725" s="1828"/>
      <c r="E725" s="1828"/>
      <c r="F725" s="1828"/>
      <c r="H725" s="501"/>
      <c r="I725" s="483"/>
      <c r="J725" s="501"/>
      <c r="K725" s="501"/>
    </row>
    <row r="726" spans="1:11">
      <c r="A726" s="483"/>
      <c r="B726" s="483"/>
      <c r="C726" s="483"/>
      <c r="D726" s="1828"/>
      <c r="E726" s="1828"/>
      <c r="F726" s="1828"/>
      <c r="H726" s="501"/>
      <c r="I726" s="483"/>
      <c r="J726" s="501"/>
      <c r="K726" s="501"/>
    </row>
    <row r="727" spans="1:11">
      <c r="A727" s="483"/>
      <c r="B727" s="483"/>
      <c r="C727" s="483"/>
      <c r="D727" s="1828"/>
      <c r="E727" s="1828"/>
      <c r="F727" s="1828"/>
      <c r="H727" s="501"/>
      <c r="I727" s="483"/>
      <c r="J727" s="501"/>
      <c r="K727" s="501"/>
    </row>
    <row r="728" spans="1:11">
      <c r="A728" s="483"/>
      <c r="B728" s="483"/>
      <c r="C728" s="483"/>
      <c r="D728" s="1828"/>
      <c r="E728" s="1828"/>
      <c r="F728" s="1828"/>
      <c r="H728" s="501"/>
      <c r="I728" s="483"/>
      <c r="J728" s="501"/>
      <c r="K728" s="501"/>
    </row>
    <row r="729" spans="1:11">
      <c r="A729" s="483"/>
      <c r="B729" s="483"/>
      <c r="C729" s="483"/>
      <c r="D729" s="1828"/>
      <c r="E729" s="1828"/>
      <c r="F729" s="1828"/>
      <c r="H729" s="501"/>
      <c r="I729" s="483"/>
      <c r="J729" s="501"/>
      <c r="K729" s="501"/>
    </row>
    <row r="730" spans="1:11">
      <c r="A730" s="483"/>
      <c r="B730" s="485" t="s">
        <v>2792</v>
      </c>
      <c r="C730" s="483"/>
      <c r="D730" s="1828" t="s">
        <v>2389</v>
      </c>
      <c r="E730" s="1828"/>
      <c r="F730" s="1828"/>
      <c r="H730" s="501"/>
      <c r="I730" s="483"/>
      <c r="J730" s="501"/>
      <c r="K730" s="501"/>
    </row>
    <row r="731" spans="1:11">
      <c r="A731" s="483"/>
      <c r="B731" s="483"/>
      <c r="C731" s="483"/>
      <c r="D731" s="1828"/>
      <c r="E731" s="1828"/>
      <c r="F731" s="1828"/>
      <c r="H731" s="501"/>
      <c r="I731" s="483"/>
      <c r="J731" s="501"/>
      <c r="K731" s="501"/>
    </row>
    <row r="732" spans="1:11">
      <c r="A732" s="483"/>
      <c r="B732" s="483"/>
      <c r="C732" s="483"/>
      <c r="D732" s="1828"/>
      <c r="E732" s="1828"/>
      <c r="F732" s="1828"/>
      <c r="H732" s="501"/>
      <c r="I732" s="483"/>
      <c r="J732" s="501"/>
      <c r="K732" s="501"/>
    </row>
    <row r="733" spans="1:11">
      <c r="A733" s="483"/>
      <c r="B733" s="483"/>
      <c r="C733" s="483"/>
      <c r="D733" s="445"/>
      <c r="E733" s="445"/>
      <c r="F733" s="445"/>
      <c r="H733" s="501"/>
      <c r="I733" s="483"/>
      <c r="J733" s="501"/>
      <c r="K733" s="501"/>
    </row>
    <row r="734" spans="1:11">
      <c r="A734" s="483"/>
      <c r="B734" s="485" t="s">
        <v>2792</v>
      </c>
      <c r="C734" s="483"/>
      <c r="D734" s="1828" t="s">
        <v>2388</v>
      </c>
      <c r="E734" s="1828"/>
      <c r="F734" s="1828"/>
      <c r="H734" s="501"/>
      <c r="I734" s="483"/>
      <c r="J734" s="501"/>
      <c r="K734" s="501"/>
    </row>
    <row r="735" spans="1:11">
      <c r="A735" s="483"/>
      <c r="B735" s="483"/>
      <c r="C735" s="483"/>
      <c r="D735" s="1828"/>
      <c r="E735" s="1828"/>
      <c r="F735" s="1828"/>
      <c r="H735" s="501"/>
      <c r="I735" s="483"/>
      <c r="J735" s="501"/>
      <c r="K735" s="501"/>
    </row>
    <row r="736" spans="1:11">
      <c r="A736" s="483"/>
      <c r="B736" s="483"/>
      <c r="C736" s="483"/>
      <c r="D736" s="1828"/>
      <c r="E736" s="1828"/>
      <c r="F736" s="1828"/>
      <c r="H736" s="501"/>
      <c r="I736" s="483"/>
      <c r="J736" s="501"/>
      <c r="K736" s="501"/>
    </row>
    <row r="737" spans="1:11">
      <c r="A737" s="483"/>
      <c r="B737" s="483"/>
      <c r="C737" s="483"/>
      <c r="H737" s="501"/>
      <c r="I737" s="483"/>
      <c r="J737" s="501"/>
      <c r="K737" s="501"/>
    </row>
    <row r="738" spans="1:11">
      <c r="A738" s="483"/>
      <c r="B738" s="485" t="s">
        <v>2792</v>
      </c>
      <c r="C738" s="483"/>
      <c r="D738" s="1828" t="s">
        <v>2387</v>
      </c>
      <c r="E738" s="1828"/>
      <c r="F738" s="1828"/>
      <c r="H738" s="501"/>
      <c r="I738" s="483"/>
      <c r="J738" s="501"/>
      <c r="K738" s="501"/>
    </row>
    <row r="739" spans="1:11">
      <c r="A739" s="483"/>
      <c r="B739" s="483"/>
      <c r="C739" s="483"/>
      <c r="D739" s="1828"/>
      <c r="E739" s="1828"/>
      <c r="F739" s="1828"/>
      <c r="H739" s="501"/>
      <c r="I739" s="483"/>
      <c r="J739" s="501"/>
      <c r="K739" s="501"/>
    </row>
    <row r="740" spans="1:11">
      <c r="A740" s="483"/>
      <c r="B740" s="483"/>
      <c r="C740" s="483"/>
      <c r="D740" s="1828"/>
      <c r="E740" s="1828"/>
      <c r="F740" s="1828"/>
      <c r="H740" s="501"/>
      <c r="I740" s="483"/>
      <c r="J740" s="501"/>
      <c r="K740" s="501"/>
    </row>
    <row r="741" spans="1:11">
      <c r="A741" s="483"/>
      <c r="B741" s="483"/>
      <c r="C741" s="483"/>
      <c r="D741" s="1828"/>
      <c r="E741" s="1828"/>
      <c r="F741" s="1828"/>
      <c r="H741" s="501"/>
      <c r="I741" s="483"/>
      <c r="J741" s="501"/>
      <c r="K741" s="501"/>
    </row>
    <row r="742" spans="1:11">
      <c r="A742" s="483"/>
      <c r="B742" s="483"/>
      <c r="C742" s="483"/>
      <c r="H742" s="501"/>
      <c r="I742" s="483"/>
      <c r="J742" s="501"/>
      <c r="K742" s="501"/>
    </row>
    <row r="743" spans="1:11" ht="14.25">
      <c r="A743" s="484"/>
      <c r="B743" s="485" t="s">
        <v>2792</v>
      </c>
      <c r="C743" s="483"/>
      <c r="D743" s="1828" t="s">
        <v>1076</v>
      </c>
      <c r="E743" s="1828"/>
      <c r="F743" s="1828"/>
      <c r="H743" s="501"/>
      <c r="I743" s="483"/>
      <c r="J743" s="501"/>
      <c r="K743" s="501"/>
    </row>
    <row r="744" spans="1:11">
      <c r="A744" s="483"/>
      <c r="B744" s="483"/>
      <c r="C744" s="483"/>
      <c r="D744" s="1828"/>
      <c r="E744" s="1828"/>
      <c r="F744" s="1828"/>
      <c r="H744" s="501"/>
      <c r="I744" s="483"/>
      <c r="J744" s="501"/>
      <c r="K744" s="501"/>
    </row>
    <row r="745" spans="1:11">
      <c r="A745" s="483"/>
      <c r="B745" s="483"/>
      <c r="C745" s="483"/>
      <c r="D745" s="1828"/>
      <c r="E745" s="1828"/>
      <c r="F745" s="1828"/>
      <c r="H745" s="501"/>
      <c r="I745" s="483"/>
      <c r="J745" s="501"/>
      <c r="K745" s="501"/>
    </row>
    <row r="746" spans="1:11">
      <c r="A746" s="483"/>
      <c r="B746" s="483"/>
      <c r="C746" s="483"/>
      <c r="D746" s="1828"/>
      <c r="E746" s="1828"/>
      <c r="F746" s="1828"/>
      <c r="H746" s="501"/>
      <c r="I746" s="483"/>
      <c r="J746" s="501"/>
      <c r="K746" s="501"/>
    </row>
    <row r="747" spans="1:11">
      <c r="A747" s="483"/>
      <c r="B747" s="483"/>
      <c r="C747" s="483"/>
      <c r="D747" s="1828"/>
      <c r="E747" s="1828"/>
      <c r="F747" s="1828"/>
      <c r="H747" s="501"/>
      <c r="I747" s="483"/>
      <c r="J747" s="501"/>
      <c r="K747" s="501"/>
    </row>
    <row r="748" spans="1:11">
      <c r="A748" s="483"/>
      <c r="B748" s="483"/>
      <c r="C748" s="483"/>
      <c r="D748" s="492"/>
      <c r="H748" s="501"/>
      <c r="I748" s="483"/>
      <c r="J748" s="501"/>
      <c r="K748" s="501"/>
    </row>
    <row r="749" spans="1:11" ht="14.25">
      <c r="A749" s="484"/>
      <c r="B749" s="485" t="s">
        <v>2792</v>
      </c>
      <c r="C749" s="483"/>
      <c r="D749" s="1828" t="s">
        <v>2097</v>
      </c>
      <c r="E749" s="1828"/>
      <c r="F749" s="1828"/>
      <c r="H749" s="501"/>
      <c r="I749" s="483"/>
      <c r="J749" s="501"/>
      <c r="K749" s="501"/>
    </row>
    <row r="750" spans="1:11">
      <c r="A750" s="483"/>
      <c r="B750" s="483"/>
      <c r="C750" s="483"/>
      <c r="D750" s="1828"/>
      <c r="E750" s="1828"/>
      <c r="F750" s="1828"/>
      <c r="H750" s="501"/>
      <c r="I750" s="483"/>
      <c r="J750" s="501"/>
      <c r="K750" s="501"/>
    </row>
    <row r="751" spans="1:11">
      <c r="A751" s="483"/>
      <c r="B751" s="483"/>
      <c r="C751" s="483"/>
      <c r="D751" s="1828"/>
      <c r="E751" s="1828"/>
      <c r="F751" s="1828"/>
      <c r="H751" s="501"/>
      <c r="I751" s="483"/>
      <c r="J751" s="501"/>
      <c r="K751" s="501"/>
    </row>
    <row r="752" spans="1:11">
      <c r="A752" s="483"/>
      <c r="B752" s="483"/>
      <c r="C752" s="483"/>
      <c r="D752" s="1828"/>
      <c r="E752" s="1828"/>
      <c r="F752" s="1828"/>
      <c r="H752" s="501"/>
      <c r="I752" s="483"/>
      <c r="J752" s="501"/>
      <c r="K752" s="501"/>
    </row>
    <row r="753" spans="1:11">
      <c r="A753" s="483"/>
      <c r="B753" s="483"/>
      <c r="C753" s="483"/>
      <c r="D753" s="1828"/>
      <c r="E753" s="1828"/>
      <c r="F753" s="1828"/>
      <c r="H753" s="501"/>
      <c r="I753" s="483"/>
      <c r="J753" s="501"/>
      <c r="K753" s="501"/>
    </row>
    <row r="754" spans="1:11">
      <c r="A754" s="483"/>
      <c r="B754" s="483"/>
      <c r="C754" s="483"/>
      <c r="D754" s="1828"/>
      <c r="E754" s="1828"/>
      <c r="F754" s="1828"/>
      <c r="H754" s="501"/>
      <c r="I754" s="483"/>
      <c r="J754" s="501"/>
      <c r="K754" s="501"/>
    </row>
    <row r="755" spans="1:11">
      <c r="A755" s="483"/>
      <c r="B755" s="483"/>
      <c r="C755" s="483"/>
      <c r="D755" s="1828"/>
      <c r="E755" s="1828"/>
      <c r="F755" s="1828"/>
      <c r="H755" s="501"/>
      <c r="I755" s="483"/>
      <c r="J755" s="501"/>
      <c r="K755" s="501"/>
    </row>
    <row r="756" spans="1:11">
      <c r="A756" s="483"/>
      <c r="B756" s="483"/>
      <c r="C756" s="483"/>
      <c r="D756" s="1866" t="s">
        <v>2606</v>
      </c>
      <c r="E756" s="1866"/>
      <c r="F756" s="1866"/>
      <c r="H756" s="501"/>
      <c r="I756" s="483"/>
      <c r="J756" s="501"/>
      <c r="K756" s="501"/>
    </row>
    <row r="757" spans="1:11">
      <c r="A757" s="483"/>
      <c r="B757" s="483"/>
      <c r="C757" s="483"/>
      <c r="D757" s="341"/>
      <c r="H757" s="501"/>
      <c r="I757" s="483"/>
      <c r="J757" s="501"/>
      <c r="K757" s="501"/>
    </row>
    <row r="758" spans="1:11">
      <c r="A758" s="1836" t="s">
        <v>1058</v>
      </c>
      <c r="B758" s="1836"/>
      <c r="C758" s="1836"/>
      <c r="D758" s="1836"/>
      <c r="E758" s="1836"/>
      <c r="F758" s="1836"/>
      <c r="G758" s="1836"/>
      <c r="H758" s="1024"/>
      <c r="I758" s="1150"/>
      <c r="J758" s="501"/>
      <c r="K758" s="501"/>
    </row>
    <row r="759" spans="1:11">
      <c r="A759" s="483"/>
      <c r="B759" s="483"/>
      <c r="C759" s="483"/>
      <c r="D759" s="492"/>
      <c r="G759" s="501"/>
      <c r="H759" s="501"/>
      <c r="I759" s="483"/>
      <c r="J759" s="501"/>
      <c r="K759" s="501"/>
    </row>
    <row r="760" spans="1:11" ht="13.7" customHeight="1">
      <c r="C760" s="483"/>
      <c r="D760" s="1830" t="s">
        <v>1068</v>
      </c>
      <c r="E760" s="1830"/>
      <c r="F760" s="1830"/>
      <c r="G760" s="501"/>
      <c r="H760" s="501"/>
      <c r="I760" s="483"/>
      <c r="J760" s="501"/>
      <c r="K760" s="501"/>
    </row>
    <row r="761" spans="1:11">
      <c r="A761" s="483"/>
      <c r="B761" s="483"/>
      <c r="C761" s="483"/>
      <c r="D761" s="1835" t="s">
        <v>1069</v>
      </c>
      <c r="E761" s="1835"/>
      <c r="F761" s="1835"/>
      <c r="G761" s="501"/>
      <c r="H761" s="501"/>
      <c r="I761" s="483"/>
      <c r="J761" s="501"/>
      <c r="K761" s="501"/>
    </row>
    <row r="762" spans="1:11">
      <c r="A762" s="483"/>
      <c r="B762" s="483"/>
      <c r="C762" s="483"/>
      <c r="G762" s="501"/>
      <c r="H762" s="501"/>
      <c r="I762" s="483"/>
      <c r="J762" s="501"/>
      <c r="K762" s="501"/>
    </row>
    <row r="763" spans="1:11" ht="14.25">
      <c r="A763" s="484"/>
      <c r="B763" s="485" t="s">
        <v>2791</v>
      </c>
      <c r="D763" s="1828" t="s">
        <v>1070</v>
      </c>
      <c r="E763" s="1828"/>
      <c r="F763" s="1828"/>
      <c r="G763" s="501"/>
      <c r="H763" s="501"/>
      <c r="I763" s="483"/>
      <c r="J763" s="501"/>
      <c r="K763" s="501"/>
    </row>
    <row r="764" spans="1:11" ht="10.5" customHeight="1">
      <c r="D764" s="1828"/>
      <c r="E764" s="1828"/>
      <c r="F764" s="1828"/>
      <c r="G764" s="501"/>
      <c r="H764" s="501"/>
      <c r="I764" s="483"/>
      <c r="J764" s="501"/>
      <c r="K764" s="501"/>
    </row>
    <row r="765" spans="1:11">
      <c r="D765" s="1828"/>
      <c r="E765" s="1828"/>
      <c r="F765" s="1828"/>
      <c r="G765" s="501"/>
      <c r="H765" s="501"/>
      <c r="I765" s="483"/>
      <c r="J765" s="501"/>
      <c r="K765" s="501"/>
    </row>
    <row r="766" spans="1:11">
      <c r="D766" s="1828"/>
      <c r="E766" s="1828"/>
      <c r="F766" s="1828"/>
      <c r="G766" s="501"/>
      <c r="H766" s="501"/>
      <c r="I766" s="483"/>
      <c r="J766" s="501"/>
      <c r="K766" s="501"/>
    </row>
    <row r="767" spans="1:11">
      <c r="D767" s="1828"/>
      <c r="E767" s="1828"/>
      <c r="F767" s="1828"/>
      <c r="G767" s="501"/>
      <c r="H767" s="501"/>
      <c r="I767" s="483"/>
      <c r="J767" s="501"/>
      <c r="K767" s="501"/>
    </row>
    <row r="768" spans="1:11" ht="15.6" customHeight="1">
      <c r="D768" s="1828"/>
      <c r="E768" s="1828"/>
      <c r="F768" s="1828"/>
      <c r="G768" s="501"/>
      <c r="H768" s="501"/>
      <c r="I768" s="483"/>
      <c r="J768" s="501"/>
      <c r="K768" s="501"/>
    </row>
    <row r="769" spans="1:11">
      <c r="D769" s="499"/>
      <c r="E769" s="446"/>
      <c r="F769" s="446"/>
      <c r="G769" s="501"/>
      <c r="H769" s="501"/>
      <c r="I769" s="483"/>
      <c r="J769" s="501"/>
      <c r="K769" s="501"/>
    </row>
    <row r="770" spans="1:11" s="505" customFormat="1" ht="14.25">
      <c r="A770" s="503"/>
      <c r="B770" s="485" t="s">
        <v>2791</v>
      </c>
      <c r="C770" s="504"/>
      <c r="D770" s="1828" t="s">
        <v>1239</v>
      </c>
      <c r="E770" s="1828"/>
      <c r="F770" s="1828"/>
      <c r="I770" s="1151"/>
    </row>
    <row r="771" spans="1:11" s="505" customFormat="1">
      <c r="A771" s="504"/>
      <c r="B771" s="504"/>
      <c r="C771" s="504"/>
      <c r="D771" s="1828"/>
      <c r="E771" s="1828"/>
      <c r="F771" s="1828"/>
      <c r="I771" s="1151"/>
    </row>
    <row r="772" spans="1:11" s="505" customFormat="1">
      <c r="A772" s="504"/>
      <c r="B772" s="504"/>
      <c r="C772" s="504"/>
      <c r="D772" s="1828"/>
      <c r="E772" s="1828"/>
      <c r="F772" s="1828"/>
      <c r="I772" s="1151"/>
    </row>
    <row r="773" spans="1:11" s="505" customFormat="1">
      <c r="A773" s="504"/>
      <c r="B773" s="504"/>
      <c r="C773" s="504"/>
      <c r="D773" s="1828"/>
      <c r="E773" s="1828"/>
      <c r="F773" s="1828"/>
      <c r="I773" s="1151"/>
    </row>
    <row r="774" spans="1:11" s="505" customFormat="1">
      <c r="A774" s="504"/>
      <c r="B774" s="504"/>
      <c r="C774" s="504"/>
      <c r="D774" s="499"/>
      <c r="I774" s="1151"/>
    </row>
    <row r="775" spans="1:11" s="505" customFormat="1" ht="14.25">
      <c r="A775" s="484"/>
      <c r="B775" s="485" t="s">
        <v>2791</v>
      </c>
      <c r="C775" s="504"/>
      <c r="D775" s="1839" t="s">
        <v>1240</v>
      </c>
      <c r="E775" s="1839"/>
      <c r="F775" s="1839"/>
      <c r="I775" s="1151"/>
    </row>
    <row r="776" spans="1:11" s="505" customFormat="1">
      <c r="A776" s="504"/>
      <c r="B776" s="504"/>
      <c r="C776" s="504"/>
      <c r="D776" s="1839"/>
      <c r="E776" s="1839"/>
      <c r="F776" s="1839"/>
      <c r="I776" s="1151"/>
    </row>
    <row r="777" spans="1:11" s="505" customFormat="1">
      <c r="A777" s="504"/>
      <c r="B777" s="504"/>
      <c r="C777" s="504"/>
      <c r="D777" s="1839"/>
      <c r="E777" s="1839"/>
      <c r="F777" s="1839"/>
      <c r="I777" s="1151"/>
    </row>
    <row r="778" spans="1:11">
      <c r="D778" s="499"/>
      <c r="E778" s="446"/>
      <c r="F778" s="446"/>
      <c r="G778" s="501"/>
      <c r="H778" s="501"/>
      <c r="I778" s="483"/>
      <c r="J778" s="501"/>
      <c r="K778" s="501"/>
    </row>
    <row r="779" spans="1:11" ht="14.25">
      <c r="A779" s="484"/>
      <c r="B779" s="485" t="s">
        <v>2792</v>
      </c>
      <c r="D779" s="1828" t="s">
        <v>1196</v>
      </c>
      <c r="E779" s="1828"/>
      <c r="F779" s="1828"/>
      <c r="G779" s="501"/>
      <c r="H779" s="501"/>
      <c r="I779" s="483"/>
      <c r="J779" s="501"/>
      <c r="K779" s="501"/>
    </row>
    <row r="780" spans="1:11">
      <c r="D780" s="1828"/>
      <c r="E780" s="1828"/>
      <c r="F780" s="1828"/>
      <c r="G780" s="501"/>
      <c r="H780" s="501"/>
      <c r="I780" s="483"/>
      <c r="J780" s="501"/>
      <c r="K780" s="501"/>
    </row>
    <row r="781" spans="1:11">
      <c r="D781" s="445"/>
      <c r="E781" s="445"/>
      <c r="F781" s="445"/>
      <c r="G781" s="501"/>
      <c r="H781" s="501"/>
      <c r="I781" s="483"/>
      <c r="J781" s="501"/>
      <c r="K781" s="501"/>
    </row>
    <row r="782" spans="1:11">
      <c r="B782" s="485" t="s">
        <v>2792</v>
      </c>
      <c r="D782" s="1828" t="s">
        <v>1213</v>
      </c>
      <c r="E782" s="1828"/>
      <c r="F782" s="1828"/>
      <c r="G782" s="501"/>
      <c r="H782" s="501"/>
      <c r="I782" s="483"/>
      <c r="J782" s="501"/>
      <c r="K782" s="501"/>
    </row>
    <row r="783" spans="1:11">
      <c r="D783" s="1828"/>
      <c r="E783" s="1828"/>
      <c r="F783" s="1828"/>
      <c r="G783" s="501"/>
      <c r="H783" s="501"/>
      <c r="I783" s="483"/>
      <c r="J783" s="501"/>
      <c r="K783" s="501"/>
    </row>
    <row r="784" spans="1:11">
      <c r="D784" s="1828"/>
      <c r="E784" s="1828"/>
      <c r="F784" s="1828"/>
      <c r="G784" s="501"/>
      <c r="H784" s="501"/>
      <c r="I784" s="483"/>
      <c r="J784" s="501"/>
      <c r="K784" s="501"/>
    </row>
    <row r="785" spans="1:11">
      <c r="D785" s="445"/>
      <c r="E785" s="445"/>
      <c r="F785" s="445"/>
      <c r="G785" s="501"/>
      <c r="H785" s="501"/>
      <c r="I785" s="483"/>
      <c r="J785" s="501"/>
      <c r="K785" s="501"/>
    </row>
    <row r="786" spans="1:11" hidden="1">
      <c r="A786" s="1858" t="s">
        <v>1787</v>
      </c>
      <c r="B786" s="1858"/>
      <c r="C786" s="1858"/>
      <c r="D786" s="1858"/>
      <c r="E786" s="1858"/>
      <c r="F786" s="1858"/>
      <c r="G786" s="1858"/>
      <c r="H786" s="1022"/>
      <c r="I786" s="1146"/>
    </row>
    <row r="787" spans="1:11" hidden="1">
      <c r="A787" s="57"/>
      <c r="B787" s="57"/>
      <c r="C787" s="354"/>
      <c r="D787" s="3"/>
      <c r="E787" s="3"/>
      <c r="F787" s="3"/>
      <c r="G787" s="3"/>
      <c r="I787" s="490"/>
    </row>
    <row r="788" spans="1:11" hidden="1">
      <c r="A788" s="57"/>
      <c r="B788" s="57"/>
      <c r="C788" s="354"/>
      <c r="D788" s="1857" t="s">
        <v>1827</v>
      </c>
      <c r="E788" s="1857"/>
      <c r="F788" s="1857"/>
      <c r="G788" s="3"/>
      <c r="I788" s="490"/>
    </row>
    <row r="789" spans="1:11" hidden="1">
      <c r="A789" s="57"/>
      <c r="B789" s="57"/>
      <c r="C789" s="354"/>
      <c r="D789" s="1842" t="s">
        <v>1741</v>
      </c>
      <c r="E789" s="1842"/>
      <c r="F789" s="1842"/>
      <c r="G789" s="3"/>
      <c r="I789" s="490"/>
    </row>
    <row r="790" spans="1:11" hidden="1">
      <c r="A790" s="57"/>
      <c r="B790" s="57"/>
      <c r="C790" s="354"/>
      <c r="D790" s="447"/>
      <c r="E790" s="447"/>
      <c r="F790" s="447"/>
      <c r="G790" s="3"/>
      <c r="I790" s="490"/>
    </row>
    <row r="791" spans="1:11" hidden="1">
      <c r="A791" s="57"/>
      <c r="B791" s="485" t="s">
        <v>307</v>
      </c>
      <c r="C791" s="354"/>
      <c r="D791" s="1859" t="s">
        <v>1742</v>
      </c>
      <c r="E791" s="1859"/>
      <c r="F791" s="1859"/>
      <c r="G791" s="3"/>
      <c r="I791" s="483"/>
    </row>
    <row r="792" spans="1:11" hidden="1">
      <c r="A792" s="57"/>
      <c r="B792" s="57"/>
      <c r="C792" s="354"/>
      <c r="D792" s="1859"/>
      <c r="E792" s="1859"/>
      <c r="F792" s="1859"/>
      <c r="G792" s="3"/>
      <c r="I792" s="490"/>
    </row>
    <row r="793" spans="1:11" hidden="1">
      <c r="A793" s="174"/>
      <c r="B793" s="174"/>
      <c r="C793" s="174"/>
      <c r="D793" s="1859"/>
      <c r="E793" s="1859"/>
      <c r="F793" s="1859"/>
      <c r="G793" s="118"/>
      <c r="I793" s="490"/>
    </row>
    <row r="794" spans="1:11" hidden="1">
      <c r="A794" s="354"/>
      <c r="B794" s="354"/>
      <c r="C794" s="354"/>
      <c r="D794" s="173"/>
      <c r="E794" s="3"/>
      <c r="F794" s="3"/>
      <c r="G794" s="3"/>
      <c r="I794" s="490"/>
    </row>
    <row r="795" spans="1:11" hidden="1">
      <c r="A795" s="172"/>
      <c r="B795" s="485" t="s">
        <v>307</v>
      </c>
      <c r="C795" s="172"/>
      <c r="D795" s="1859" t="s">
        <v>1743</v>
      </c>
      <c r="E795" s="1859"/>
      <c r="F795" s="1859"/>
      <c r="G795" s="3"/>
      <c r="I795" s="483"/>
    </row>
    <row r="796" spans="1:11" hidden="1">
      <c r="A796" s="172"/>
      <c r="B796" s="172"/>
      <c r="C796" s="172"/>
      <c r="D796" s="1859"/>
      <c r="E796" s="1859"/>
      <c r="F796" s="1859"/>
      <c r="G796" s="3"/>
      <c r="I796" s="490"/>
    </row>
    <row r="797" spans="1:11" hidden="1">
      <c r="A797" s="172"/>
      <c r="B797" s="172"/>
      <c r="C797" s="172"/>
      <c r="D797" s="1859"/>
      <c r="E797" s="1859"/>
      <c r="F797" s="1859"/>
      <c r="G797" s="3"/>
      <c r="I797" s="490"/>
    </row>
    <row r="798" spans="1:11" hidden="1">
      <c r="A798" s="174"/>
      <c r="B798" s="174"/>
      <c r="C798" s="174"/>
      <c r="D798" s="3"/>
      <c r="E798" s="982"/>
      <c r="F798" s="982"/>
      <c r="G798" s="982"/>
      <c r="I798" s="490"/>
    </row>
    <row r="799" spans="1:11" ht="14.25" hidden="1">
      <c r="A799" s="175"/>
      <c r="B799" s="485" t="s">
        <v>307</v>
      </c>
      <c r="C799" s="983"/>
      <c r="D799" s="1859" t="s">
        <v>1744</v>
      </c>
      <c r="E799" s="1859"/>
      <c r="F799" s="1859"/>
      <c r="G799" s="982"/>
      <c r="I799" s="483"/>
    </row>
    <row r="800" spans="1:11" ht="14.25" hidden="1">
      <c r="A800" s="175"/>
      <c r="B800" s="175"/>
      <c r="C800" s="983"/>
      <c r="D800" s="1859"/>
      <c r="E800" s="1859"/>
      <c r="F800" s="1859"/>
      <c r="G800" s="982"/>
      <c r="I800" s="490"/>
    </row>
    <row r="801" spans="1:9" ht="14.25" hidden="1">
      <c r="A801" s="175"/>
      <c r="B801" s="175"/>
      <c r="C801" s="983"/>
      <c r="D801" s="1859"/>
      <c r="E801" s="1859"/>
      <c r="F801" s="1859"/>
      <c r="G801" s="982"/>
      <c r="I801" s="490"/>
    </row>
    <row r="802" spans="1:9" ht="14.25" hidden="1">
      <c r="A802" s="175"/>
      <c r="B802" s="175"/>
      <c r="C802" s="983"/>
      <c r="D802" s="118"/>
      <c r="E802" s="3"/>
      <c r="F802" s="3"/>
      <c r="G802" s="982"/>
      <c r="I802" s="490"/>
    </row>
    <row r="803" spans="1:9" ht="14.25" hidden="1">
      <c r="A803" s="175"/>
      <c r="B803" s="485" t="s">
        <v>307</v>
      </c>
      <c r="C803" s="983"/>
      <c r="D803" s="1859" t="s">
        <v>1745</v>
      </c>
      <c r="E803" s="1859"/>
      <c r="F803" s="1859"/>
      <c r="G803" s="982"/>
      <c r="I803" s="483"/>
    </row>
    <row r="804" spans="1:9" ht="14.25" hidden="1">
      <c r="A804" s="175"/>
      <c r="B804" s="175"/>
      <c r="C804" s="983"/>
      <c r="D804" s="1859"/>
      <c r="E804" s="1859"/>
      <c r="F804" s="1859"/>
      <c r="G804" s="982"/>
      <c r="I804" s="490"/>
    </row>
    <row r="805" spans="1:9" ht="14.25" hidden="1">
      <c r="A805" s="175"/>
      <c r="B805" s="175"/>
      <c r="C805" s="983"/>
      <c r="D805" s="1859"/>
      <c r="E805" s="1859"/>
      <c r="F805" s="1859"/>
      <c r="G805" s="982"/>
      <c r="I805" s="490"/>
    </row>
    <row r="806" spans="1:9" ht="14.25" hidden="1">
      <c r="A806" s="175"/>
      <c r="B806" s="175"/>
      <c r="C806" s="983"/>
      <c r="D806" s="1859"/>
      <c r="E806" s="1859"/>
      <c r="F806" s="1859"/>
      <c r="G806" s="982"/>
      <c r="I806" s="490"/>
    </row>
    <row r="807" spans="1:9" ht="14.25" hidden="1">
      <c r="A807" s="175"/>
      <c r="B807" s="175"/>
      <c r="C807" s="983"/>
      <c r="D807" s="1859"/>
      <c r="E807" s="1859"/>
      <c r="F807" s="1859"/>
      <c r="G807" s="982"/>
      <c r="I807" s="490"/>
    </row>
    <row r="808" spans="1:9" ht="14.25" hidden="1">
      <c r="A808" s="175"/>
      <c r="B808" s="175"/>
      <c r="C808" s="983"/>
      <c r="D808" s="1859"/>
      <c r="E808" s="1859"/>
      <c r="F808" s="1859"/>
      <c r="G808" s="982"/>
      <c r="I808" s="490"/>
    </row>
    <row r="809" spans="1:9" ht="14.25" hidden="1">
      <c r="A809" s="175"/>
      <c r="B809" s="175"/>
      <c r="C809" s="983"/>
      <c r="D809" s="1859" t="s">
        <v>1788</v>
      </c>
      <c r="E809" s="1859"/>
      <c r="F809" s="1859"/>
      <c r="G809" s="982"/>
      <c r="I809" s="490"/>
    </row>
    <row r="810" spans="1:9" ht="14.25" hidden="1">
      <c r="A810" s="175"/>
      <c r="B810" s="175"/>
      <c r="C810" s="983"/>
      <c r="D810" s="1859"/>
      <c r="E810" s="1859"/>
      <c r="F810" s="1859"/>
      <c r="G810" s="982"/>
      <c r="I810" s="490"/>
    </row>
    <row r="811" spans="1:9" ht="14.25" hidden="1">
      <c r="A811" s="175"/>
      <c r="B811" s="175"/>
      <c r="C811" s="983"/>
      <c r="D811" s="1859"/>
      <c r="E811" s="1859"/>
      <c r="F811" s="1859"/>
      <c r="G811" s="982"/>
      <c r="I811" s="490"/>
    </row>
    <row r="812" spans="1:9" ht="14.25" hidden="1">
      <c r="A812" s="175"/>
      <c r="B812" s="354"/>
      <c r="C812" s="983"/>
      <c r="D812" s="984"/>
      <c r="E812" s="984"/>
      <c r="F812" s="984"/>
      <c r="G812" s="982"/>
      <c r="I812" s="490"/>
    </row>
    <row r="813" spans="1:9" ht="14.25" hidden="1">
      <c r="A813" s="175"/>
      <c r="B813" s="485" t="s">
        <v>307</v>
      </c>
      <c r="C813" s="983"/>
      <c r="D813" s="1859" t="s">
        <v>1746</v>
      </c>
      <c r="E813" s="1859"/>
      <c r="F813" s="1859"/>
      <c r="G813" s="982"/>
      <c r="I813" s="483"/>
    </row>
    <row r="814" spans="1:9" ht="14.25" hidden="1">
      <c r="A814" s="175"/>
      <c r="B814" s="175"/>
      <c r="C814" s="983"/>
      <c r="D814" s="1859"/>
      <c r="E814" s="1859"/>
      <c r="F814" s="1859"/>
      <c r="G814" s="982"/>
      <c r="I814" s="490"/>
    </row>
    <row r="815" spans="1:9" ht="14.25" hidden="1">
      <c r="A815" s="175"/>
      <c r="B815" s="175"/>
      <c r="C815" s="983"/>
      <c r="D815" s="1859"/>
      <c r="E815" s="1859"/>
      <c r="F815" s="1859"/>
      <c r="G815" s="982"/>
      <c r="I815" s="490"/>
    </row>
    <row r="816" spans="1:9" ht="14.25" hidden="1">
      <c r="A816" s="175"/>
      <c r="B816" s="175"/>
      <c r="C816" s="983"/>
      <c r="D816" s="1859"/>
      <c r="E816" s="1859"/>
      <c r="F816" s="1859"/>
      <c r="G816" s="982"/>
      <c r="I816" s="490"/>
    </row>
    <row r="817" spans="1:9" ht="14.25" hidden="1">
      <c r="A817" s="175"/>
      <c r="B817" s="175"/>
      <c r="C817" s="983"/>
      <c r="D817" s="1859"/>
      <c r="E817" s="1859"/>
      <c r="F817" s="1859"/>
      <c r="G817" s="982"/>
      <c r="I817" s="490"/>
    </row>
    <row r="818" spans="1:9" ht="14.25" hidden="1">
      <c r="A818" s="175"/>
      <c r="B818" s="175"/>
      <c r="C818" s="983"/>
      <c r="D818" s="1859"/>
      <c r="E818" s="1859"/>
      <c r="F818" s="1859"/>
      <c r="G818" s="982"/>
      <c r="I818" s="490"/>
    </row>
    <row r="819" spans="1:9" ht="14.25" hidden="1">
      <c r="A819" s="175"/>
      <c r="B819" s="175"/>
      <c r="C819" s="983"/>
      <c r="D819" s="976"/>
      <c r="E819" s="976"/>
      <c r="F819" s="976"/>
      <c r="G819" s="982"/>
      <c r="I819" s="490"/>
    </row>
    <row r="820" spans="1:9" ht="14.25" hidden="1">
      <c r="A820" s="175"/>
      <c r="B820" s="485" t="s">
        <v>307</v>
      </c>
      <c r="C820" s="983"/>
      <c r="D820" s="1859" t="s">
        <v>1747</v>
      </c>
      <c r="E820" s="1859"/>
      <c r="F820" s="1859"/>
      <c r="G820" s="982"/>
      <c r="I820" s="483"/>
    </row>
    <row r="821" spans="1:9" ht="14.25" hidden="1">
      <c r="A821" s="175"/>
      <c r="B821" s="175"/>
      <c r="C821" s="983"/>
      <c r="D821" s="1859"/>
      <c r="E821" s="1859"/>
      <c r="F821" s="1859"/>
      <c r="G821" s="982"/>
      <c r="I821" s="490"/>
    </row>
    <row r="822" spans="1:9" ht="14.25" hidden="1">
      <c r="A822" s="175"/>
      <c r="B822" s="175"/>
      <c r="C822" s="983"/>
      <c r="D822" s="1859"/>
      <c r="E822" s="1859"/>
      <c r="F822" s="1859"/>
      <c r="G822" s="982"/>
      <c r="I822" s="490"/>
    </row>
    <row r="823" spans="1:9" ht="14.25" hidden="1">
      <c r="A823" s="175"/>
      <c r="B823" s="175"/>
      <c r="C823" s="983"/>
      <c r="D823" s="1859"/>
      <c r="E823" s="1859"/>
      <c r="F823" s="1859"/>
      <c r="G823" s="982"/>
      <c r="I823" s="490"/>
    </row>
    <row r="824" spans="1:9" ht="14.25" hidden="1">
      <c r="A824" s="175"/>
      <c r="B824" s="175"/>
      <c r="C824" s="983"/>
      <c r="D824" s="1859"/>
      <c r="E824" s="1859"/>
      <c r="F824" s="1859"/>
      <c r="G824" s="982"/>
      <c r="I824" s="490"/>
    </row>
    <row r="825" spans="1:9" ht="14.25" hidden="1">
      <c r="A825" s="175"/>
      <c r="B825" s="175"/>
      <c r="C825" s="983"/>
      <c r="D825" s="1859"/>
      <c r="E825" s="1859"/>
      <c r="F825" s="1859"/>
      <c r="G825" s="982"/>
      <c r="I825" s="490"/>
    </row>
    <row r="826" spans="1:9" ht="14.25" hidden="1">
      <c r="A826" s="175"/>
      <c r="B826" s="175"/>
      <c r="C826" s="983"/>
      <c r="D826" s="976"/>
      <c r="E826" s="976"/>
      <c r="F826" s="976"/>
      <c r="G826" s="982"/>
      <c r="I826" s="490"/>
    </row>
    <row r="827" spans="1:9" ht="14.25" hidden="1">
      <c r="A827" s="175"/>
      <c r="B827" s="485" t="s">
        <v>307</v>
      </c>
      <c r="C827" s="983"/>
      <c r="D827" s="1833" t="s">
        <v>1748</v>
      </c>
      <c r="E827" s="1833"/>
      <c r="F827" s="1833"/>
      <c r="G827" s="982"/>
      <c r="I827" s="483"/>
    </row>
    <row r="828" spans="1:9" ht="14.25" hidden="1">
      <c r="A828" s="175"/>
      <c r="B828" s="175"/>
      <c r="C828" s="983"/>
      <c r="D828" s="1833"/>
      <c r="E828" s="1833"/>
      <c r="F828" s="1833"/>
      <c r="G828" s="982"/>
      <c r="I828" s="490"/>
    </row>
    <row r="829" spans="1:9" hidden="1">
      <c r="A829" s="13"/>
      <c r="B829" s="13"/>
      <c r="C829" s="983"/>
      <c r="D829" s="1833"/>
      <c r="E829" s="1833"/>
      <c r="F829" s="1833"/>
      <c r="G829" s="982"/>
      <c r="I829" s="490"/>
    </row>
    <row r="830" spans="1:9" ht="14.25" hidden="1">
      <c r="A830" s="175"/>
      <c r="B830" s="13"/>
      <c r="C830" s="983"/>
      <c r="D830" s="1833"/>
      <c r="E830" s="1833"/>
      <c r="F830" s="1833"/>
      <c r="G830" s="982"/>
      <c r="I830" s="490"/>
    </row>
    <row r="831" spans="1:9" ht="12.75" hidden="1" customHeight="1">
      <c r="A831" s="175"/>
      <c r="B831" s="13"/>
      <c r="C831" s="983"/>
      <c r="D831" s="1833"/>
      <c r="E831" s="1833"/>
      <c r="F831" s="1833"/>
      <c r="G831" s="982"/>
      <c r="I831" s="490"/>
    </row>
    <row r="832" spans="1:9" ht="12.75" hidden="1" customHeight="1">
      <c r="A832" s="175"/>
      <c r="B832" s="13"/>
      <c r="C832" s="983"/>
      <c r="D832" s="1833"/>
      <c r="E832" s="1833"/>
      <c r="F832" s="1833"/>
      <c r="G832" s="982"/>
      <c r="I832" s="490"/>
    </row>
    <row r="833" spans="1:9" ht="12.75" hidden="1" customHeight="1">
      <c r="A833" s="13"/>
      <c r="B833" s="13"/>
      <c r="C833" s="983"/>
      <c r="D833" s="982"/>
      <c r="E833" s="3"/>
      <c r="F833" s="3"/>
      <c r="G833" s="982"/>
      <c r="I833" s="490"/>
    </row>
    <row r="834" spans="1:9" ht="12.75" customHeight="1">
      <c r="A834" s="1851" t="s">
        <v>1749</v>
      </c>
      <c r="B834" s="1851"/>
      <c r="C834" s="1851"/>
      <c r="D834" s="1851"/>
      <c r="E834" s="1851"/>
      <c r="F834" s="1851"/>
      <c r="G834" s="1851"/>
      <c r="H834" s="1022"/>
      <c r="I834" s="1146"/>
    </row>
    <row r="835" spans="1:9" ht="12.75" customHeight="1">
      <c r="A835" s="172"/>
      <c r="B835" s="172"/>
      <c r="C835" s="983"/>
      <c r="D835" s="982"/>
      <c r="E835" s="982"/>
      <c r="F835" s="982"/>
      <c r="G835" s="982"/>
      <c r="I835" s="490"/>
    </row>
    <row r="836" spans="1:9" ht="12.75" customHeight="1">
      <c r="A836" s="175"/>
      <c r="B836" s="175"/>
      <c r="C836" s="354"/>
      <c r="D836" s="1856" t="s">
        <v>1789</v>
      </c>
      <c r="E836" s="1856"/>
      <c r="F836" s="1856"/>
      <c r="G836" s="3"/>
      <c r="I836" s="490"/>
    </row>
    <row r="837" spans="1:9" ht="14.25" customHeight="1">
      <c r="A837" s="175"/>
      <c r="B837" s="175"/>
      <c r="C837" s="354"/>
      <c r="D837" s="1497" t="s">
        <v>1750</v>
      </c>
      <c r="E837" s="1497"/>
      <c r="F837" s="1497"/>
      <c r="G837" s="3"/>
      <c r="I837" s="490"/>
    </row>
    <row r="838" spans="1:9" ht="12.75" customHeight="1">
      <c r="A838" s="175"/>
      <c r="B838" s="175"/>
      <c r="C838" s="354"/>
      <c r="D838" s="441"/>
      <c r="E838" s="441"/>
      <c r="F838" s="441"/>
      <c r="G838" s="3"/>
      <c r="I838" s="490"/>
    </row>
    <row r="839" spans="1:9" ht="12.75" customHeight="1">
      <c r="A839" s="354"/>
      <c r="B839" s="485" t="s">
        <v>2791</v>
      </c>
      <c r="C839" s="983"/>
      <c r="D839" s="1497" t="s">
        <v>1751</v>
      </c>
      <c r="E839" s="1497"/>
      <c r="F839" s="1497"/>
      <c r="G839" s="3"/>
      <c r="I839" s="490" t="s">
        <v>1851</v>
      </c>
    </row>
    <row r="840" spans="1:9" ht="14.25" customHeight="1">
      <c r="A840" s="13"/>
      <c r="B840" s="13"/>
      <c r="C840" s="983"/>
      <c r="E840" s="1030" t="s">
        <v>1866</v>
      </c>
      <c r="F840" s="1032"/>
      <c r="G840" s="3"/>
      <c r="I840" s="490"/>
    </row>
    <row r="841" spans="1:9" ht="12.75" customHeight="1">
      <c r="A841" s="13"/>
      <c r="B841" s="13"/>
      <c r="C841" s="983"/>
      <c r="D841" s="985"/>
      <c r="E841" s="3"/>
      <c r="F841" s="3"/>
      <c r="G841" s="3"/>
      <c r="I841" s="490"/>
    </row>
    <row r="842" spans="1:9" ht="14.25" hidden="1" customHeight="1">
      <c r="A842" s="13"/>
      <c r="B842" s="485" t="s">
        <v>307</v>
      </c>
      <c r="C842" s="983"/>
      <c r="D842" s="1865" t="s">
        <v>2029</v>
      </c>
      <c r="E842" s="1865"/>
      <c r="F842" s="1865"/>
      <c r="G842" s="3"/>
      <c r="I842" s="490"/>
    </row>
    <row r="843" spans="1:9" ht="12.75" hidden="1" customHeight="1">
      <c r="A843" s="13"/>
      <c r="B843" s="13"/>
      <c r="C843" s="983"/>
      <c r="D843" s="1865"/>
      <c r="E843" s="1865"/>
      <c r="F843" s="1865"/>
      <c r="G843" s="3"/>
      <c r="I843" s="490"/>
    </row>
    <row r="844" spans="1:9" ht="12.75" hidden="1" customHeight="1">
      <c r="A844" s="13"/>
      <c r="B844" s="13"/>
      <c r="C844" s="983"/>
      <c r="D844" s="1865"/>
      <c r="E844" s="1865"/>
      <c r="F844" s="1865"/>
      <c r="G844" s="3"/>
      <c r="I844" s="490"/>
    </row>
    <row r="845" spans="1:9" ht="12.75" hidden="1" customHeight="1">
      <c r="A845" s="13"/>
      <c r="B845" s="13"/>
      <c r="C845" s="983"/>
      <c r="D845" s="1865"/>
      <c r="E845" s="1865"/>
      <c r="F845" s="1865"/>
      <c r="G845" s="3"/>
      <c r="I845" s="490"/>
    </row>
    <row r="846" spans="1:9" ht="12.75" hidden="1" customHeight="1">
      <c r="A846" s="13"/>
      <c r="B846" s="13"/>
      <c r="C846" s="983"/>
      <c r="D846" s="1865"/>
      <c r="E846" s="1865"/>
      <c r="F846" s="1865"/>
      <c r="G846" s="3"/>
      <c r="I846" s="490"/>
    </row>
    <row r="847" spans="1:9" ht="12.75" hidden="1" customHeight="1">
      <c r="A847" s="13"/>
      <c r="B847" s="13"/>
      <c r="C847" s="983"/>
      <c r="D847" s="1865"/>
      <c r="E847" s="1865"/>
      <c r="F847" s="1865"/>
      <c r="G847" s="3"/>
      <c r="I847" s="490"/>
    </row>
    <row r="848" spans="1:9" ht="12.75" hidden="1" customHeight="1">
      <c r="A848" s="13"/>
      <c r="B848" s="13"/>
      <c r="C848" s="983"/>
      <c r="D848" s="1865"/>
      <c r="E848" s="1865"/>
      <c r="F848" s="1865"/>
      <c r="G848" s="3"/>
      <c r="I848" s="490"/>
    </row>
    <row r="849" spans="1:9" ht="12.75" hidden="1" customHeight="1">
      <c r="A849" s="13"/>
      <c r="B849" s="13"/>
      <c r="C849" s="983"/>
      <c r="D849" s="1865"/>
      <c r="E849" s="1865"/>
      <c r="F849" s="1865"/>
      <c r="G849" s="3"/>
      <c r="I849" s="490"/>
    </row>
    <row r="850" spans="1:9" ht="12.75" hidden="1" customHeight="1">
      <c r="A850" s="13"/>
      <c r="B850" s="13"/>
      <c r="C850" s="983"/>
      <c r="D850" s="1865"/>
      <c r="E850" s="1865"/>
      <c r="F850" s="1865"/>
      <c r="G850" s="3"/>
      <c r="I850" s="490"/>
    </row>
    <row r="851" spans="1:9" ht="12.75" hidden="1" customHeight="1">
      <c r="A851" s="13"/>
      <c r="B851" s="13"/>
      <c r="C851" s="983"/>
      <c r="D851" s="1865"/>
      <c r="E851" s="1865"/>
      <c r="F851" s="1865"/>
      <c r="G851" s="3"/>
      <c r="I851" s="490"/>
    </row>
    <row r="852" spans="1:9" ht="12.75" hidden="1" customHeight="1">
      <c r="A852" s="13"/>
      <c r="B852" s="13"/>
      <c r="C852" s="983"/>
      <c r="D852" s="985"/>
      <c r="E852" s="3"/>
      <c r="F852" s="3"/>
      <c r="G852" s="3"/>
      <c r="I852" s="490"/>
    </row>
    <row r="853" spans="1:9" ht="12.75" customHeight="1">
      <c r="A853" s="175"/>
      <c r="B853" s="485" t="s">
        <v>2791</v>
      </c>
      <c r="C853" s="983"/>
      <c r="D853" s="1497" t="s">
        <v>1752</v>
      </c>
      <c r="E853" s="1497"/>
      <c r="F853" s="1497"/>
      <c r="G853" s="3"/>
      <c r="I853" s="490" t="s">
        <v>1854</v>
      </c>
    </row>
    <row r="854" spans="1:9" ht="12.75" customHeight="1">
      <c r="A854" s="175"/>
      <c r="B854" s="175"/>
      <c r="C854" s="983"/>
      <c r="D854" s="1497"/>
      <c r="E854" s="1497"/>
      <c r="F854" s="1497"/>
      <c r="G854" s="3"/>
      <c r="I854" s="490"/>
    </row>
    <row r="855" spans="1:9" ht="12.75" customHeight="1">
      <c r="A855" s="175"/>
      <c r="B855" s="175"/>
      <c r="C855" s="983"/>
      <c r="D855" s="1497"/>
      <c r="E855" s="1497"/>
      <c r="F855" s="1497"/>
      <c r="G855" s="3"/>
      <c r="I855" s="490"/>
    </row>
    <row r="856" spans="1:9" ht="12.75" customHeight="1">
      <c r="A856" s="175"/>
      <c r="B856" s="175"/>
      <c r="C856" s="983"/>
      <c r="D856" s="118"/>
      <c r="E856" s="3"/>
      <c r="F856" s="3"/>
      <c r="G856" s="3"/>
      <c r="I856" s="490"/>
    </row>
    <row r="857" spans="1:9" ht="12.75" customHeight="1">
      <c r="A857" s="986"/>
      <c r="B857" s="485" t="s">
        <v>2792</v>
      </c>
      <c r="C857" s="983"/>
      <c r="D857" s="1856" t="s">
        <v>1753</v>
      </c>
      <c r="E857" s="1856"/>
      <c r="F857" s="1856"/>
      <c r="G857" s="3"/>
      <c r="I857" s="490"/>
    </row>
    <row r="858" spans="1:9" ht="12.75" customHeight="1">
      <c r="A858" s="354"/>
      <c r="B858" s="986"/>
      <c r="C858" s="983"/>
      <c r="D858" s="1856"/>
      <c r="E858" s="1856"/>
      <c r="F858" s="1856"/>
      <c r="G858" s="3"/>
      <c r="I858" s="490"/>
    </row>
    <row r="859" spans="1:9" ht="12.75" customHeight="1">
      <c r="A859" s="175"/>
      <c r="B859" s="354"/>
      <c r="C859" s="983"/>
      <c r="D859" s="1497" t="s">
        <v>2024</v>
      </c>
      <c r="E859" s="1497"/>
      <c r="F859" s="1497"/>
      <c r="G859" s="3"/>
      <c r="I859" s="490"/>
    </row>
    <row r="860" spans="1:9" ht="12.75" customHeight="1">
      <c r="A860" s="175"/>
      <c r="B860" s="175"/>
      <c r="C860" s="983"/>
      <c r="D860" s="1497"/>
      <c r="E860" s="1497"/>
      <c r="F860" s="1497"/>
      <c r="G860" s="3"/>
      <c r="I860" s="490"/>
    </row>
    <row r="861" spans="1:9" ht="12.75" customHeight="1">
      <c r="A861" s="175"/>
      <c r="B861" s="175"/>
      <c r="C861" s="983"/>
      <c r="D861" s="1497"/>
      <c r="E861" s="1497"/>
      <c r="F861" s="1497"/>
      <c r="G861" s="3"/>
      <c r="I861" s="490"/>
    </row>
    <row r="862" spans="1:9" ht="12.75" customHeight="1">
      <c r="A862" s="175"/>
      <c r="B862" s="175"/>
      <c r="C862" s="983"/>
      <c r="D862" s="1497"/>
      <c r="E862" s="1497"/>
      <c r="F862" s="1497"/>
      <c r="G862" s="3"/>
      <c r="I862" s="490"/>
    </row>
    <row r="863" spans="1:9" ht="12.75" customHeight="1">
      <c r="A863" s="175"/>
      <c r="B863" s="175"/>
      <c r="C863" s="983"/>
      <c r="D863" s="1497"/>
      <c r="E863" s="1497"/>
      <c r="F863" s="1497"/>
      <c r="G863" s="3"/>
      <c r="I863" s="490"/>
    </row>
    <row r="864" spans="1:9" ht="12.75" customHeight="1">
      <c r="A864" s="175"/>
      <c r="B864" s="175"/>
      <c r="C864" s="983"/>
      <c r="D864" s="1497"/>
      <c r="E864" s="1497"/>
      <c r="F864" s="1497"/>
      <c r="G864" s="3"/>
      <c r="I864" s="490"/>
    </row>
    <row r="865" spans="1:9" ht="12.75" customHeight="1">
      <c r="A865" s="175"/>
      <c r="B865" s="175"/>
      <c r="C865" s="983"/>
      <c r="D865" s="118"/>
      <c r="E865" s="3"/>
      <c r="F865" s="3"/>
      <c r="G865" s="3"/>
      <c r="I865" s="490"/>
    </row>
    <row r="866" spans="1:9" ht="12.75" customHeight="1">
      <c r="A866" s="175"/>
      <c r="B866" s="485" t="s">
        <v>2792</v>
      </c>
      <c r="C866" s="983"/>
      <c r="D866" s="1497" t="s">
        <v>1754</v>
      </c>
      <c r="E866" s="1497"/>
      <c r="F866" s="1497"/>
      <c r="G866" s="3"/>
      <c r="I866" s="490" t="s">
        <v>1852</v>
      </c>
    </row>
    <row r="867" spans="1:9" ht="12.75" customHeight="1">
      <c r="A867" s="175"/>
      <c r="B867" s="175"/>
      <c r="C867" s="983"/>
      <c r="D867" s="1497" t="s">
        <v>1755</v>
      </c>
      <c r="E867" s="1497"/>
      <c r="F867" s="1497"/>
      <c r="G867" s="3"/>
      <c r="I867" s="490"/>
    </row>
    <row r="868" spans="1:9" ht="12.75" customHeight="1">
      <c r="A868" s="175"/>
      <c r="B868" s="175"/>
      <c r="C868" s="983"/>
      <c r="E868" s="1030" t="s">
        <v>1868</v>
      </c>
      <c r="F868" s="1032"/>
      <c r="G868" s="3"/>
      <c r="I868" s="490"/>
    </row>
    <row r="869" spans="1:9" ht="12.75" customHeight="1">
      <c r="A869" s="175"/>
      <c r="B869" s="175"/>
      <c r="C869" s="983"/>
      <c r="D869" s="118"/>
      <c r="E869" s="3"/>
      <c r="F869" s="3"/>
      <c r="G869" s="3"/>
      <c r="I869" s="490"/>
    </row>
    <row r="870" spans="1:9" ht="12.75" customHeight="1">
      <c r="A870" s="175"/>
      <c r="B870" s="485" t="s">
        <v>2792</v>
      </c>
      <c r="C870" s="983"/>
      <c r="D870" s="1497" t="s">
        <v>1756</v>
      </c>
      <c r="E870" s="1497"/>
      <c r="F870" s="1497"/>
      <c r="G870" s="3"/>
      <c r="I870" s="490" t="s">
        <v>1855</v>
      </c>
    </row>
    <row r="871" spans="1:9" ht="12.75" customHeight="1">
      <c r="A871" s="175"/>
      <c r="B871" s="175"/>
      <c r="C871" s="983"/>
      <c r="D871" s="1497"/>
      <c r="E871" s="1497"/>
      <c r="F871" s="1497"/>
      <c r="G871" s="3"/>
      <c r="I871" s="490"/>
    </row>
    <row r="872" spans="1:9" ht="12.75" customHeight="1">
      <c r="A872" s="175"/>
      <c r="B872" s="175"/>
      <c r="C872" s="983"/>
      <c r="D872" s="1497"/>
      <c r="E872" s="1497"/>
      <c r="F872" s="1497"/>
      <c r="G872" s="3"/>
      <c r="I872" s="490"/>
    </row>
    <row r="873" spans="1:9" ht="12.75" customHeight="1">
      <c r="A873" s="175"/>
      <c r="B873" s="175"/>
      <c r="C873" s="983"/>
      <c r="D873" s="1497"/>
      <c r="E873" s="1497"/>
      <c r="F873" s="1497"/>
      <c r="G873" s="3"/>
      <c r="I873" s="490"/>
    </row>
    <row r="874" spans="1:9" ht="12.75" customHeight="1">
      <c r="A874" s="172"/>
      <c r="B874" s="172"/>
      <c r="C874" s="172"/>
      <c r="D874" s="118"/>
      <c r="E874" s="3"/>
      <c r="F874" s="3"/>
      <c r="G874" s="3"/>
      <c r="I874" s="490"/>
    </row>
    <row r="875" spans="1:9" ht="12.75" customHeight="1">
      <c r="A875" s="977" t="s">
        <v>1757</v>
      </c>
      <c r="B875" s="977"/>
      <c r="C875" s="987"/>
      <c r="D875" s="987"/>
      <c r="E875" s="987"/>
      <c r="F875" s="987"/>
      <c r="G875" s="987"/>
      <c r="H875" s="1022"/>
      <c r="I875" s="1146"/>
    </row>
    <row r="876" spans="1:9" ht="12.75" customHeight="1">
      <c r="A876" s="172"/>
      <c r="B876" s="172"/>
      <c r="C876" s="172"/>
      <c r="D876" s="988"/>
      <c r="E876" s="3"/>
      <c r="F876" s="3"/>
      <c r="G876" s="3"/>
      <c r="I876" s="490"/>
    </row>
    <row r="877" spans="1:9" ht="12.75" customHeight="1">
      <c r="A877" s="354"/>
      <c r="B877" s="354"/>
      <c r="C877" s="174"/>
      <c r="D877" s="1863" t="s">
        <v>1790</v>
      </c>
      <c r="E877" s="1863"/>
      <c r="F877" s="1863"/>
      <c r="G877" s="982"/>
      <c r="I877" s="490"/>
    </row>
    <row r="878" spans="1:9" ht="12.75" customHeight="1">
      <c r="A878" s="354"/>
      <c r="B878" s="354"/>
      <c r="C878" s="174"/>
      <c r="D878" s="1864" t="s">
        <v>1758</v>
      </c>
      <c r="E878" s="1864"/>
      <c r="F878" s="1864"/>
      <c r="G878" s="982"/>
      <c r="I878" s="490"/>
    </row>
    <row r="879" spans="1:9" ht="12.75" customHeight="1">
      <c r="A879" s="354"/>
      <c r="B879" s="354"/>
      <c r="C879" s="174"/>
      <c r="D879" s="989"/>
      <c r="E879" s="989"/>
      <c r="F879" s="989"/>
      <c r="G879" s="982"/>
      <c r="I879" s="490"/>
    </row>
    <row r="880" spans="1:9" ht="12.75" customHeight="1">
      <c r="A880" s="175"/>
      <c r="B880" s="485" t="s">
        <v>2791</v>
      </c>
      <c r="C880" s="354"/>
      <c r="D880" s="1843" t="s">
        <v>1759</v>
      </c>
      <c r="E880" s="1843"/>
      <c r="F880" s="1843"/>
      <c r="G880" s="982"/>
      <c r="I880" s="490" t="s">
        <v>1852</v>
      </c>
    </row>
    <row r="881" spans="1:9" ht="12.75" customHeight="1">
      <c r="A881" s="354"/>
      <c r="B881" s="354"/>
      <c r="C881" s="354"/>
      <c r="D881" s="2" t="s">
        <v>1734</v>
      </c>
      <c r="E881" s="1030" t="s">
        <v>1868</v>
      </c>
      <c r="F881" s="1033"/>
      <c r="G881" s="982"/>
      <c r="I881" s="490"/>
    </row>
    <row r="882" spans="1:9" ht="12.75" customHeight="1">
      <c r="A882" s="354"/>
      <c r="B882" s="354"/>
      <c r="C882" s="354"/>
      <c r="D882" s="118"/>
      <c r="E882" s="982"/>
      <c r="F882" s="982"/>
      <c r="G882" s="982"/>
      <c r="I882" s="490"/>
    </row>
    <row r="883" spans="1:9" ht="12.75" customHeight="1">
      <c r="A883" s="175"/>
      <c r="B883" s="485" t="s">
        <v>2791</v>
      </c>
      <c r="C883" s="354"/>
      <c r="D883" s="1497" t="s">
        <v>1760</v>
      </c>
      <c r="E883" s="1853"/>
      <c r="F883" s="1853"/>
      <c r="G883" s="3"/>
      <c r="I883" s="490" t="s">
        <v>1855</v>
      </c>
    </row>
    <row r="884" spans="1:9" ht="12.75" customHeight="1">
      <c r="A884" s="354"/>
      <c r="B884" s="354"/>
      <c r="C884" s="354"/>
      <c r="D884" s="1853"/>
      <c r="E884" s="1853"/>
      <c r="F884" s="1853"/>
      <c r="G884" s="3"/>
      <c r="I884" s="490"/>
    </row>
    <row r="885" spans="1:9" ht="12.75" customHeight="1">
      <c r="A885" s="354"/>
      <c r="B885" s="354"/>
      <c r="C885" s="354"/>
      <c r="D885" s="118"/>
      <c r="E885" s="3"/>
      <c r="F885" s="3"/>
      <c r="G885" s="3"/>
      <c r="I885" s="490"/>
    </row>
    <row r="886" spans="1:9" ht="12.75" customHeight="1">
      <c r="A886" s="354"/>
      <c r="B886" s="485" t="s">
        <v>2792</v>
      </c>
      <c r="C886" s="354"/>
      <c r="D886" s="1854" t="s">
        <v>1761</v>
      </c>
      <c r="E886" s="1854"/>
      <c r="F886" s="1854"/>
      <c r="G886" s="982"/>
      <c r="I886" s="490"/>
    </row>
    <row r="887" spans="1:9" ht="12.75" customHeight="1">
      <c r="A887" s="354"/>
      <c r="B887" s="990"/>
      <c r="C887" s="354"/>
      <c r="D887" s="1854"/>
      <c r="E887" s="1854"/>
      <c r="F887" s="1854"/>
      <c r="G887" s="982"/>
      <c r="I887" s="490"/>
    </row>
    <row r="888" spans="1:9" ht="12.75" customHeight="1">
      <c r="A888" s="175"/>
      <c r="B888"/>
      <c r="C888" s="354"/>
      <c r="D888" s="1497" t="s">
        <v>2024</v>
      </c>
      <c r="E888" s="1497"/>
      <c r="F888" s="1497"/>
      <c r="G888" s="982"/>
      <c r="I888" s="490"/>
    </row>
    <row r="889" spans="1:9" ht="12.75" customHeight="1">
      <c r="A889" s="175"/>
      <c r="B889" s="175"/>
      <c r="C889" s="354"/>
      <c r="D889" s="1497"/>
      <c r="E889" s="1497"/>
      <c r="F889" s="1497"/>
      <c r="G889" s="982"/>
      <c r="I889" s="490"/>
    </row>
    <row r="890" spans="1:9" ht="12.75" customHeight="1">
      <c r="A890" s="175"/>
      <c r="B890" s="175"/>
      <c r="C890" s="354"/>
      <c r="D890" s="1497"/>
      <c r="E890" s="1497"/>
      <c r="F890" s="1497"/>
      <c r="G890" s="982"/>
      <c r="I890" s="490"/>
    </row>
    <row r="891" spans="1:9" ht="12.75" customHeight="1">
      <c r="A891" s="175"/>
      <c r="B891" s="175"/>
      <c r="C891" s="354"/>
      <c r="D891" s="1497"/>
      <c r="E891" s="1497"/>
      <c r="F891" s="1497"/>
      <c r="G891" s="982"/>
      <c r="I891" s="490"/>
    </row>
    <row r="892" spans="1:9" ht="12.75" customHeight="1">
      <c r="A892" s="175"/>
      <c r="B892" s="175"/>
      <c r="C892" s="354"/>
      <c r="D892" s="1497"/>
      <c r="E892" s="1497"/>
      <c r="F892" s="1497"/>
      <c r="G892" s="982"/>
      <c r="I892" s="490"/>
    </row>
    <row r="893" spans="1:9" ht="12.75" customHeight="1">
      <c r="A893" s="175"/>
      <c r="B893" s="175"/>
      <c r="C893" s="354"/>
      <c r="D893" s="1497"/>
      <c r="E893" s="1497"/>
      <c r="F893" s="1497"/>
      <c r="G893" s="982"/>
      <c r="I893" s="490"/>
    </row>
    <row r="894" spans="1:9" ht="12.75" customHeight="1">
      <c r="A894" s="175"/>
      <c r="B894" s="175"/>
      <c r="C894" s="354"/>
      <c r="D894" s="118"/>
      <c r="E894" s="982"/>
      <c r="F894" s="982"/>
      <c r="G894" s="982"/>
      <c r="I894" s="490"/>
    </row>
    <row r="895" spans="1:9" ht="12.75" customHeight="1">
      <c r="A895" s="175"/>
      <c r="B895" s="485" t="s">
        <v>2792</v>
      </c>
      <c r="C895" s="354"/>
      <c r="D895" s="1844" t="s">
        <v>1754</v>
      </c>
      <c r="E895" s="1844"/>
      <c r="F895" s="1844"/>
      <c r="G895" s="982"/>
      <c r="I895" s="490"/>
    </row>
    <row r="896" spans="1:9" ht="12.75" customHeight="1">
      <c r="A896" s="175"/>
      <c r="B896" s="175"/>
      <c r="C896" s="354"/>
      <c r="D896" s="1844" t="s">
        <v>1755</v>
      </c>
      <c r="E896" s="1844"/>
      <c r="F896" s="1844"/>
      <c r="G896" s="982"/>
      <c r="I896" s="490"/>
    </row>
    <row r="897" spans="1:9" ht="12.75" customHeight="1">
      <c r="A897" s="175"/>
      <c r="B897" s="175"/>
      <c r="C897" s="354"/>
      <c r="D897" s="2" t="s">
        <v>1268</v>
      </c>
      <c r="E897" s="1030" t="s">
        <v>1868</v>
      </c>
      <c r="F897" s="1034"/>
      <c r="G897" s="982"/>
      <c r="I897" s="490"/>
    </row>
    <row r="898" spans="1:9" ht="12.75" customHeight="1">
      <c r="A898" s="175"/>
      <c r="B898" s="175"/>
      <c r="C898" s="354"/>
      <c r="D898" s="118"/>
      <c r="E898" s="982"/>
      <c r="F898" s="982"/>
      <c r="G898" s="982"/>
      <c r="I898" s="490"/>
    </row>
    <row r="899" spans="1:9" ht="12.75" customHeight="1">
      <c r="A899" s="175"/>
      <c r="B899" s="485" t="s">
        <v>2792</v>
      </c>
      <c r="C899" s="354"/>
      <c r="D899" s="1497" t="s">
        <v>1756</v>
      </c>
      <c r="E899" s="1497"/>
      <c r="F899" s="1497"/>
      <c r="G899" s="982"/>
      <c r="I899" s="490"/>
    </row>
    <row r="900" spans="1:9" ht="12.75" customHeight="1">
      <c r="A900" s="175"/>
      <c r="B900" s="175"/>
      <c r="C900" s="354"/>
      <c r="D900" s="1497"/>
      <c r="E900" s="1497"/>
      <c r="F900" s="1497"/>
      <c r="G900" s="982"/>
      <c r="I900" s="490"/>
    </row>
    <row r="901" spans="1:9" ht="12.75" customHeight="1">
      <c r="A901" s="175"/>
      <c r="B901" s="175"/>
      <c r="C901" s="354"/>
      <c r="D901" s="1497"/>
      <c r="E901" s="1497"/>
      <c r="F901" s="1497"/>
      <c r="G901" s="982"/>
      <c r="I901" s="490"/>
    </row>
    <row r="902" spans="1:9" ht="12.75" customHeight="1">
      <c r="A902" s="175"/>
      <c r="B902" s="175"/>
      <c r="C902" s="354"/>
      <c r="D902" s="1497"/>
      <c r="E902" s="1497"/>
      <c r="F902" s="1497"/>
      <c r="G902" s="982"/>
      <c r="I902" s="490"/>
    </row>
    <row r="903" spans="1:9" ht="12.75" customHeight="1">
      <c r="A903" s="118"/>
      <c r="B903" s="118"/>
      <c r="C903" s="983"/>
      <c r="D903" s="982"/>
      <c r="E903" s="982"/>
      <c r="F903" s="982"/>
      <c r="G903" s="982"/>
      <c r="I903" s="490"/>
    </row>
    <row r="904" spans="1:9" ht="12.75" customHeight="1">
      <c r="A904" s="1851" t="s">
        <v>1791</v>
      </c>
      <c r="B904" s="1851"/>
      <c r="C904" s="1851"/>
      <c r="D904" s="1851"/>
      <c r="E904" s="1851"/>
      <c r="F904" s="1851"/>
      <c r="G904" s="1851"/>
      <c r="H904" s="1022"/>
      <c r="I904" s="1146"/>
    </row>
    <row r="905" spans="1:9" ht="12.75" customHeight="1">
      <c r="A905" s="57"/>
      <c r="B905" s="57"/>
      <c r="C905" s="57"/>
      <c r="D905" s="57"/>
      <c r="E905" s="57"/>
      <c r="F905" s="57"/>
      <c r="G905" s="57"/>
      <c r="I905" s="490"/>
    </row>
    <row r="906" spans="1:9" ht="12.75" customHeight="1">
      <c r="A906" s="57"/>
      <c r="B906" s="57"/>
      <c r="C906" s="57"/>
      <c r="D906" s="1867" t="s">
        <v>1797</v>
      </c>
      <c r="E906" s="1867"/>
      <c r="F906" s="1867"/>
      <c r="G906" s="57"/>
      <c r="I906" s="490"/>
    </row>
    <row r="907" spans="1:9" ht="12.75" customHeight="1">
      <c r="A907" s="57"/>
      <c r="B907" s="57"/>
      <c r="C907" s="57"/>
      <c r="D907" s="975"/>
      <c r="E907" s="975"/>
      <c r="F907" s="975"/>
      <c r="G907" s="57"/>
      <c r="I907" s="490"/>
    </row>
    <row r="908" spans="1:9" ht="12.75" customHeight="1">
      <c r="A908" s="57"/>
      <c r="B908" s="485" t="s">
        <v>2791</v>
      </c>
      <c r="C908" s="57"/>
      <c r="D908" s="978" t="s">
        <v>1798</v>
      </c>
      <c r="E908" s="975"/>
      <c r="F908" s="975"/>
      <c r="G908" s="57"/>
      <c r="I908" s="490"/>
    </row>
    <row r="909" spans="1:9" ht="12.75" customHeight="1">
      <c r="A909" s="57"/>
      <c r="B909" s="57"/>
      <c r="C909" s="57"/>
      <c r="D909" s="975"/>
      <c r="E909" s="975"/>
      <c r="F909" s="975"/>
      <c r="G909" s="57"/>
      <c r="I909" s="490"/>
    </row>
    <row r="910" spans="1:9" ht="12.75" customHeight="1">
      <c r="A910" s="354"/>
      <c r="B910" s="354"/>
      <c r="C910" s="983"/>
      <c r="D910" s="1867" t="s">
        <v>1792</v>
      </c>
      <c r="E910" s="1867"/>
      <c r="F910" s="1867"/>
      <c r="G910" s="982"/>
      <c r="I910" s="490"/>
    </row>
    <row r="911" spans="1:9" ht="12.75" customHeight="1">
      <c r="A911" s="172"/>
      <c r="B911" s="172"/>
      <c r="C911" s="172"/>
      <c r="D911" s="1843" t="s">
        <v>1762</v>
      </c>
      <c r="E911" s="1843"/>
      <c r="F911" s="1843"/>
      <c r="G911" s="982"/>
      <c r="I911" s="490"/>
    </row>
    <row r="912" spans="1:9" ht="12.75" customHeight="1">
      <c r="A912" s="983"/>
      <c r="B912" s="983"/>
      <c r="C912" s="983"/>
      <c r="D912" s="2"/>
      <c r="E912" s="982"/>
      <c r="F912" s="982"/>
      <c r="G912" s="982"/>
      <c r="I912" s="490"/>
    </row>
    <row r="913" spans="1:9" ht="12.75" customHeight="1">
      <c r="A913" s="175"/>
      <c r="B913" s="485" t="s">
        <v>2791</v>
      </c>
      <c r="C913" s="354"/>
      <c r="D913" s="1497" t="s">
        <v>1766</v>
      </c>
      <c r="E913" s="1497"/>
      <c r="F913" s="1497"/>
      <c r="G913" s="3"/>
      <c r="I913" s="490"/>
    </row>
    <row r="914" spans="1:9" ht="12.75" customHeight="1">
      <c r="A914" s="354"/>
      <c r="B914" s="354"/>
      <c r="C914" s="354"/>
      <c r="D914" s="1497"/>
      <c r="E914" s="1497"/>
      <c r="F914" s="1497"/>
      <c r="G914" s="3"/>
      <c r="I914" s="490"/>
    </row>
    <row r="915" spans="1:9" ht="12.75" customHeight="1">
      <c r="A915" s="172"/>
      <c r="B915" s="172"/>
      <c r="C915" s="172"/>
      <c r="D915" s="1497" t="s">
        <v>1765</v>
      </c>
      <c r="E915" s="1497"/>
      <c r="F915" s="1497"/>
      <c r="G915" s="982"/>
      <c r="I915" s="490"/>
    </row>
    <row r="916" spans="1:9" ht="12.75" customHeight="1">
      <c r="A916" s="172"/>
      <c r="B916" s="172"/>
      <c r="C916" s="172"/>
      <c r="D916" s="1497"/>
      <c r="E916" s="1497"/>
      <c r="F916" s="1497"/>
      <c r="G916" s="982"/>
      <c r="I916" s="490"/>
    </row>
    <row r="917" spans="1:9" ht="12.75" customHeight="1">
      <c r="A917" s="172"/>
      <c r="B917" s="172"/>
      <c r="C917" s="172"/>
      <c r="D917" s="3"/>
      <c r="E917" s="3"/>
      <c r="F917" s="982"/>
      <c r="G917" s="982"/>
      <c r="I917" s="490"/>
    </row>
    <row r="918" spans="1:9" ht="12.75" customHeight="1">
      <c r="A918" s="175"/>
      <c r="B918" s="485" t="s">
        <v>2791</v>
      </c>
      <c r="C918" s="174"/>
      <c r="D918" s="1810" t="s">
        <v>1763</v>
      </c>
      <c r="E918" s="1810"/>
      <c r="F918" s="1810"/>
      <c r="G918" s="982"/>
      <c r="I918" s="490"/>
    </row>
    <row r="919" spans="1:9" ht="12.75" customHeight="1">
      <c r="A919" s="175"/>
      <c r="B919" s="175"/>
      <c r="C919" s="174"/>
      <c r="D919" s="1810"/>
      <c r="E919" s="1810"/>
      <c r="F919" s="1810"/>
      <c r="G919" s="982"/>
      <c r="I919" s="490"/>
    </row>
    <row r="920" spans="1:9" ht="12.75" customHeight="1">
      <c r="A920" s="175"/>
      <c r="B920" s="175"/>
      <c r="C920" s="174"/>
      <c r="D920" s="1810"/>
      <c r="E920" s="1810"/>
      <c r="F920" s="1810"/>
      <c r="G920" s="982"/>
      <c r="I920" s="490"/>
    </row>
    <row r="921" spans="1:9" ht="12.75" customHeight="1">
      <c r="A921" s="175"/>
      <c r="B921" s="175"/>
      <c r="C921" s="174"/>
      <c r="D921" s="1810"/>
      <c r="E921" s="1810"/>
      <c r="F921" s="1810"/>
      <c r="G921" s="982"/>
      <c r="I921" s="490"/>
    </row>
    <row r="922" spans="1:9" ht="12.75" customHeight="1">
      <c r="A922" s="175"/>
      <c r="B922" s="175"/>
      <c r="C922" s="174"/>
      <c r="D922" s="1810"/>
      <c r="E922" s="1810"/>
      <c r="F922" s="1810"/>
      <c r="G922" s="982"/>
      <c r="I922" s="490"/>
    </row>
    <row r="923" spans="1:9" ht="12.75" customHeight="1">
      <c r="A923" s="174"/>
      <c r="B923" s="174"/>
      <c r="C923" s="174"/>
      <c r="D923" s="1810"/>
      <c r="E923" s="1810"/>
      <c r="F923" s="1810"/>
      <c r="G923" s="982"/>
      <c r="I923" s="490"/>
    </row>
    <row r="924" spans="1:9" ht="12.75" customHeight="1">
      <c r="A924" s="174"/>
      <c r="B924" s="174"/>
      <c r="C924" s="174"/>
      <c r="D924" s="1810"/>
      <c r="E924" s="1810"/>
      <c r="F924" s="1810"/>
      <c r="G924" s="982"/>
      <c r="I924" s="490"/>
    </row>
    <row r="925" spans="1:9" ht="12.75" customHeight="1">
      <c r="A925" s="174"/>
      <c r="B925" s="174"/>
      <c r="C925" s="174"/>
      <c r="D925" s="1810"/>
      <c r="E925" s="1810"/>
      <c r="F925" s="1810"/>
      <c r="G925" s="982"/>
      <c r="I925" s="490"/>
    </row>
    <row r="926" spans="1:9" ht="12.75" customHeight="1">
      <c r="A926" s="174"/>
      <c r="B926" s="174"/>
      <c r="C926" s="174"/>
      <c r="D926" s="335"/>
      <c r="E926" s="335"/>
      <c r="F926" s="335"/>
      <c r="G926" s="982"/>
      <c r="I926" s="490"/>
    </row>
    <row r="927" spans="1:9" ht="12.75" customHeight="1">
      <c r="A927" s="983"/>
      <c r="B927" s="485" t="s">
        <v>2792</v>
      </c>
      <c r="C927" s="983"/>
      <c r="D927" s="1497" t="s">
        <v>1767</v>
      </c>
      <c r="E927" s="1497"/>
      <c r="F927" s="1497"/>
      <c r="G927" s="982"/>
      <c r="I927" s="490"/>
    </row>
    <row r="928" spans="1:9" ht="12.75" customHeight="1">
      <c r="A928" s="983"/>
      <c r="B928" s="983"/>
      <c r="C928" s="983"/>
      <c r="D928" s="1497"/>
      <c r="E928" s="1497"/>
      <c r="F928" s="1497"/>
      <c r="G928" s="982"/>
      <c r="I928" s="490"/>
    </row>
    <row r="929" spans="1:9" ht="12.75" customHeight="1">
      <c r="A929" s="983"/>
      <c r="B929" s="983"/>
      <c r="C929" s="983"/>
      <c r="D929" s="982"/>
      <c r="E929" s="982"/>
      <c r="F929" s="982"/>
      <c r="G929" s="982"/>
      <c r="I929" s="490"/>
    </row>
    <row r="930" spans="1:9" ht="12.75" customHeight="1">
      <c r="A930" s="983"/>
      <c r="B930" s="485" t="s">
        <v>2792</v>
      </c>
      <c r="C930" s="983"/>
      <c r="D930" s="1833" t="s">
        <v>1768</v>
      </c>
      <c r="E930" s="1833"/>
      <c r="F930" s="1833"/>
      <c r="G930" s="982"/>
      <c r="I930" s="490"/>
    </row>
    <row r="931" spans="1:9" ht="12.75" customHeight="1">
      <c r="A931" s="983"/>
      <c r="B931" s="983"/>
      <c r="C931" s="983"/>
      <c r="D931" s="1833"/>
      <c r="E931" s="1833"/>
      <c r="F931" s="1833"/>
      <c r="G931" s="982"/>
      <c r="I931" s="490"/>
    </row>
    <row r="932" spans="1:9" ht="12.75" customHeight="1">
      <c r="A932" s="983"/>
      <c r="B932" s="983"/>
      <c r="C932" s="983"/>
      <c r="D932" s="1833"/>
      <c r="E932" s="1833"/>
      <c r="F932" s="1833"/>
      <c r="G932" s="982"/>
      <c r="I932" s="490"/>
    </row>
    <row r="933" spans="1:9" ht="12.75" customHeight="1">
      <c r="A933" s="983"/>
      <c r="B933" s="983"/>
      <c r="C933" s="983"/>
      <c r="D933" s="1833"/>
      <c r="E933" s="1833"/>
      <c r="F933" s="1833"/>
      <c r="G933" s="982"/>
      <c r="I933" s="490"/>
    </row>
    <row r="934" spans="1:9" ht="12.75" customHeight="1">
      <c r="A934" s="983"/>
      <c r="B934" s="983"/>
      <c r="C934" s="983"/>
      <c r="D934" s="118"/>
      <c r="E934" s="982"/>
      <c r="F934" s="982"/>
      <c r="G934" s="982"/>
      <c r="I934" s="490"/>
    </row>
    <row r="935" spans="1:9" ht="12.75" customHeight="1">
      <c r="A935" s="983"/>
      <c r="B935" s="485" t="s">
        <v>2792</v>
      </c>
      <c r="C935" s="983"/>
      <c r="D935" s="1843" t="s">
        <v>2025</v>
      </c>
      <c r="E935" s="1843"/>
      <c r="F935" s="1843"/>
      <c r="G935" s="982"/>
      <c r="I935" s="490"/>
    </row>
    <row r="936" spans="1:9" ht="12.75" customHeight="1">
      <c r="A936" s="983"/>
      <c r="B936" s="983"/>
      <c r="C936" s="983"/>
      <c r="D936" s="118"/>
      <c r="E936" s="982"/>
      <c r="F936" s="982"/>
      <c r="G936" s="982"/>
      <c r="I936" s="490"/>
    </row>
    <row r="937" spans="1:9" ht="12.75" customHeight="1">
      <c r="A937" s="983"/>
      <c r="B937" s="485" t="s">
        <v>2792</v>
      </c>
      <c r="C937" s="983"/>
      <c r="D937" s="1843" t="s">
        <v>2026</v>
      </c>
      <c r="E937" s="1843"/>
      <c r="F937" s="1843"/>
      <c r="G937" s="982"/>
      <c r="I937" s="490"/>
    </row>
    <row r="938" spans="1:9" ht="12.75" customHeight="1">
      <c r="A938" s="174"/>
      <c r="B938" s="174"/>
      <c r="C938" s="174"/>
      <c r="D938" s="2"/>
      <c r="E938" s="3"/>
      <c r="F938" s="982"/>
      <c r="G938" s="982"/>
      <c r="I938" s="490"/>
    </row>
    <row r="939" spans="1:9" ht="12.75" customHeight="1">
      <c r="A939" s="991"/>
      <c r="B939" s="485" t="s">
        <v>2791</v>
      </c>
      <c r="C939" s="992"/>
      <c r="D939" s="1810" t="s">
        <v>1764</v>
      </c>
      <c r="E939" s="1810"/>
      <c r="F939" s="1810"/>
      <c r="G939" s="993"/>
      <c r="I939" s="490"/>
    </row>
    <row r="940" spans="1:9" ht="12.75" customHeight="1">
      <c r="A940" s="991"/>
      <c r="B940" s="991"/>
      <c r="C940" s="992"/>
      <c r="D940" s="1810"/>
      <c r="E940" s="1810"/>
      <c r="F940" s="1810"/>
      <c r="G940" s="993"/>
      <c r="I940" s="490"/>
    </row>
    <row r="941" spans="1:9" ht="12.75" customHeight="1">
      <c r="A941" s="991"/>
      <c r="B941" s="991"/>
      <c r="C941" s="992"/>
      <c r="D941" s="1810"/>
      <c r="E941" s="1810"/>
      <c r="F941" s="1810"/>
      <c r="G941" s="993"/>
      <c r="I941" s="490"/>
    </row>
    <row r="942" spans="1:9" ht="12.75" customHeight="1">
      <c r="A942" s="991"/>
      <c r="B942" s="991"/>
      <c r="C942" s="992"/>
      <c r="D942" s="1810"/>
      <c r="E942" s="1810"/>
      <c r="F942" s="1810"/>
      <c r="G942" s="993"/>
      <c r="I942" s="490"/>
    </row>
    <row r="943" spans="1:9" ht="12.75" customHeight="1">
      <c r="A943" s="991"/>
      <c r="B943" s="991"/>
      <c r="C943" s="992"/>
      <c r="D943" s="1810"/>
      <c r="E943" s="1810"/>
      <c r="F943" s="1810"/>
      <c r="G943" s="993"/>
      <c r="I943" s="490"/>
    </row>
    <row r="944" spans="1:9" ht="12.75" customHeight="1">
      <c r="A944" s="991"/>
      <c r="B944" s="991"/>
      <c r="C944" s="992"/>
      <c r="D944" s="1810"/>
      <c r="E944" s="1810"/>
      <c r="F944" s="1810"/>
      <c r="G944" s="993"/>
      <c r="I944" s="490"/>
    </row>
    <row r="945" spans="1:9" ht="12.75" customHeight="1">
      <c r="A945" s="991"/>
      <c r="B945" s="991"/>
      <c r="C945" s="992"/>
      <c r="D945" s="1810"/>
      <c r="E945" s="1810"/>
      <c r="F945" s="1810"/>
      <c r="G945" s="993"/>
      <c r="I945" s="490"/>
    </row>
    <row r="946" spans="1:9" ht="12.75" customHeight="1">
      <c r="A946" s="991"/>
      <c r="B946" s="991"/>
      <c r="C946" s="992"/>
      <c r="D946" s="1810"/>
      <c r="E946" s="1810"/>
      <c r="F946" s="1810"/>
      <c r="G946" s="993"/>
      <c r="I946" s="490"/>
    </row>
    <row r="947" spans="1:9" ht="12.75" customHeight="1">
      <c r="A947" s="991"/>
      <c r="B947" s="991"/>
      <c r="C947" s="992"/>
      <c r="D947" s="1810"/>
      <c r="E947" s="1810"/>
      <c r="F947" s="1810"/>
      <c r="G947" s="993"/>
      <c r="I947" s="490"/>
    </row>
    <row r="948" spans="1:9" ht="12.75" customHeight="1">
      <c r="A948" s="174"/>
      <c r="B948" s="174"/>
      <c r="C948" s="174"/>
      <c r="D948" s="2"/>
      <c r="E948" s="3"/>
      <c r="F948" s="982"/>
      <c r="G948" s="982"/>
      <c r="I948" s="490"/>
    </row>
    <row r="949" spans="1:9" ht="12.75" customHeight="1">
      <c r="A949" s="175"/>
      <c r="B949" s="485" t="s">
        <v>2791</v>
      </c>
      <c r="C949" s="174"/>
      <c r="D949" s="1868" t="s">
        <v>1858</v>
      </c>
      <c r="E949" s="1868"/>
      <c r="F949" s="1868"/>
      <c r="G949" s="982"/>
      <c r="I949" s="490"/>
    </row>
    <row r="950" spans="1:9" ht="12.75" customHeight="1">
      <c r="A950" s="175"/>
      <c r="B950" s="175"/>
      <c r="C950" s="174"/>
      <c r="D950" s="1868"/>
      <c r="E950" s="1868"/>
      <c r="F950" s="1868"/>
      <c r="G950" s="982"/>
      <c r="I950" s="490"/>
    </row>
    <row r="951" spans="1:9" ht="12.75" customHeight="1">
      <c r="A951" s="175"/>
      <c r="B951" s="175"/>
      <c r="C951" s="174"/>
      <c r="D951" s="1868"/>
      <c r="E951" s="1868"/>
      <c r="F951" s="1868"/>
      <c r="G951" s="982"/>
      <c r="I951" s="490"/>
    </row>
    <row r="952" spans="1:9" ht="12.75" customHeight="1">
      <c r="A952" s="175"/>
      <c r="B952" s="175"/>
      <c r="C952" s="174"/>
      <c r="D952" s="1868"/>
      <c r="E952" s="1868"/>
      <c r="F952" s="1868"/>
      <c r="G952" s="982"/>
      <c r="I952" s="490"/>
    </row>
    <row r="953" spans="1:9" ht="12.75" customHeight="1">
      <c r="A953" s="175"/>
      <c r="B953" s="175"/>
      <c r="C953" s="174"/>
      <c r="D953" s="1868"/>
      <c r="E953" s="1868"/>
      <c r="F953" s="1868"/>
      <c r="G953" s="982"/>
      <c r="I953" s="490"/>
    </row>
    <row r="954" spans="1:9" ht="12.75" customHeight="1">
      <c r="A954" s="175"/>
      <c r="B954" s="175"/>
      <c r="C954" s="174"/>
      <c r="D954" s="1868"/>
      <c r="E954" s="1868"/>
      <c r="F954" s="1868"/>
      <c r="G954" s="982"/>
      <c r="I954" s="490"/>
    </row>
    <row r="955" spans="1:9" ht="12.75" customHeight="1">
      <c r="A955" s="175"/>
      <c r="B955" s="175"/>
      <c r="C955" s="174"/>
      <c r="D955" s="1868"/>
      <c r="E955" s="1868"/>
      <c r="F955" s="1868"/>
      <c r="G955" s="982"/>
      <c r="I955" s="490"/>
    </row>
    <row r="956" spans="1:9" ht="12.75" customHeight="1">
      <c r="A956" s="175"/>
      <c r="B956" s="175"/>
      <c r="C956" s="174"/>
      <c r="D956" s="1020"/>
      <c r="E956" s="1020"/>
      <c r="F956" s="1020"/>
      <c r="G956" s="982"/>
      <c r="I956" s="490"/>
    </row>
    <row r="957" spans="1:9" ht="12.75" customHeight="1">
      <c r="A957" s="175"/>
      <c r="B957" s="485" t="s">
        <v>2791</v>
      </c>
      <c r="C957" s="174"/>
      <c r="D957" s="1809" t="s">
        <v>2090</v>
      </c>
      <c r="E957" s="1809"/>
      <c r="F957" s="1809"/>
      <c r="G957" s="982"/>
      <c r="I957" s="490"/>
    </row>
    <row r="958" spans="1:9" ht="12.75" customHeight="1">
      <c r="A958" s="175"/>
      <c r="B958" s="175"/>
      <c r="C958" s="174"/>
      <c r="D958" s="1809"/>
      <c r="E958" s="1809"/>
      <c r="F958" s="1809"/>
      <c r="G958" s="982"/>
      <c r="I958" s="490"/>
    </row>
    <row r="959" spans="1:9" ht="12.75" customHeight="1">
      <c r="A959" s="175"/>
      <c r="B959" s="175"/>
      <c r="C959" s="174"/>
      <c r="D959" s="1809"/>
      <c r="E959" s="1809"/>
      <c r="F959" s="1809"/>
      <c r="G959" s="982"/>
      <c r="I959" s="490"/>
    </row>
    <row r="960" spans="1:9" ht="12.75" customHeight="1">
      <c r="A960" s="175"/>
      <c r="B960" s="175"/>
      <c r="C960" s="174"/>
      <c r="D960" s="1809"/>
      <c r="E960" s="1809"/>
      <c r="F960" s="1809"/>
      <c r="G960" s="982"/>
      <c r="I960" s="490"/>
    </row>
    <row r="961" spans="1:9" ht="12.75" customHeight="1">
      <c r="A961" s="175"/>
      <c r="B961" s="175"/>
      <c r="C961" s="174"/>
      <c r="D961" s="1809"/>
      <c r="E961" s="1809"/>
      <c r="F961" s="1809"/>
      <c r="G961" s="982"/>
      <c r="I961" s="490"/>
    </row>
    <row r="962" spans="1:9" ht="12.75" customHeight="1">
      <c r="A962" s="175"/>
      <c r="B962" s="175"/>
      <c r="C962" s="174"/>
      <c r="D962" s="1809"/>
      <c r="E962" s="1809"/>
      <c r="F962" s="1809"/>
      <c r="G962" s="982"/>
      <c r="I962" s="490"/>
    </row>
    <row r="963" spans="1:9" ht="12.75" customHeight="1">
      <c r="A963" s="175"/>
      <c r="B963" s="175"/>
      <c r="C963" s="174"/>
      <c r="D963" s="1020"/>
      <c r="E963" s="1020"/>
      <c r="F963" s="1020"/>
      <c r="G963" s="982"/>
      <c r="I963" s="490"/>
    </row>
    <row r="964" spans="1:9" ht="12.75" customHeight="1">
      <c r="A964" s="983"/>
      <c r="B964" s="485" t="s">
        <v>2792</v>
      </c>
      <c r="C964" s="983"/>
      <c r="D964" s="1833" t="s">
        <v>1769</v>
      </c>
      <c r="E964" s="1833"/>
      <c r="F964" s="1833"/>
      <c r="G964" s="982"/>
      <c r="I964" s="490"/>
    </row>
    <row r="965" spans="1:9" ht="12.75" customHeight="1">
      <c r="A965" s="983"/>
      <c r="B965" s="983"/>
      <c r="C965" s="983"/>
      <c r="D965" s="1833"/>
      <c r="E965" s="1833"/>
      <c r="F965" s="1833"/>
      <c r="G965" s="982"/>
      <c r="I965" s="490"/>
    </row>
    <row r="966" spans="1:9" ht="12.75" customHeight="1">
      <c r="A966" s="983"/>
      <c r="B966" s="983"/>
      <c r="C966" s="983"/>
      <c r="D966" s="1833"/>
      <c r="E966" s="1833"/>
      <c r="F966" s="1833"/>
      <c r="G966" s="982"/>
      <c r="I966" s="490"/>
    </row>
    <row r="967" spans="1:9" ht="12.75" customHeight="1">
      <c r="A967" s="175"/>
      <c r="B967" s="175"/>
      <c r="C967" s="174"/>
      <c r="D967" s="1020"/>
      <c r="E967" s="1020"/>
      <c r="F967" s="1020"/>
      <c r="G967" s="982"/>
      <c r="I967" s="490"/>
    </row>
    <row r="968" spans="1:9" ht="12.75" customHeight="1">
      <c r="A968" s="175"/>
      <c r="B968" s="175"/>
      <c r="C968" s="174"/>
      <c r="D968" s="840"/>
      <c r="E968" s="3"/>
      <c r="F968" s="982"/>
      <c r="G968" s="982"/>
      <c r="I968" s="490"/>
    </row>
    <row r="969" spans="1:9" ht="12.75" customHeight="1">
      <c r="A969" s="175"/>
      <c r="B969" s="485" t="s">
        <v>2792</v>
      </c>
      <c r="C969" s="174"/>
      <c r="D969" s="1810" t="s">
        <v>1857</v>
      </c>
      <c r="E969" s="1810"/>
      <c r="F969" s="1810"/>
      <c r="G969" s="982"/>
      <c r="I969" s="490"/>
    </row>
    <row r="970" spans="1:9" ht="12.75" customHeight="1">
      <c r="A970" s="175"/>
      <c r="B970" s="175"/>
      <c r="C970" s="174"/>
      <c r="D970" s="1810"/>
      <c r="E970" s="1810"/>
      <c r="F970" s="1810"/>
      <c r="G970" s="982"/>
      <c r="I970" s="490"/>
    </row>
    <row r="971" spans="1:9" ht="12.75" customHeight="1">
      <c r="A971" s="175"/>
      <c r="B971" s="175"/>
      <c r="C971" s="174"/>
      <c r="D971" s="1810"/>
      <c r="E971" s="1810"/>
      <c r="F971" s="1810"/>
      <c r="G971" s="982"/>
      <c r="I971" s="490"/>
    </row>
    <row r="972" spans="1:9" ht="12.75" customHeight="1">
      <c r="A972" s="175"/>
      <c r="B972" s="175"/>
      <c r="C972" s="174"/>
      <c r="D972" s="1810"/>
      <c r="E972" s="1810"/>
      <c r="F972" s="1810"/>
      <c r="G972" s="982"/>
      <c r="I972" s="490"/>
    </row>
    <row r="973" spans="1:9" ht="12.75" customHeight="1">
      <c r="A973" s="983"/>
      <c r="B973" s="983"/>
      <c r="C973" s="983"/>
      <c r="D973" s="974"/>
      <c r="E973" s="974"/>
      <c r="F973" s="974"/>
      <c r="G973" s="974"/>
      <c r="I973" s="490"/>
    </row>
    <row r="974" spans="1:9" ht="12.75" customHeight="1">
      <c r="A974" s="354"/>
      <c r="B974" s="354"/>
      <c r="C974" s="354"/>
      <c r="D974" s="1863" t="s">
        <v>1770</v>
      </c>
      <c r="E974" s="1863"/>
      <c r="F974" s="1863"/>
      <c r="G974" s="3"/>
      <c r="I974" s="490"/>
    </row>
    <row r="975" spans="1:9" ht="12.75" customHeight="1">
      <c r="A975" s="175"/>
      <c r="B975" s="485" t="s">
        <v>2792</v>
      </c>
      <c r="C975" s="354"/>
      <c r="D975" s="1843" t="s">
        <v>1793</v>
      </c>
      <c r="E975" s="1843"/>
      <c r="F975" s="1843"/>
      <c r="G975" s="3"/>
      <c r="I975" s="490"/>
    </row>
    <row r="976" spans="1:9" ht="12.75" customHeight="1">
      <c r="A976" s="354"/>
      <c r="B976" s="354"/>
      <c r="C976" s="354"/>
      <c r="D976" s="3"/>
      <c r="E976" s="3"/>
      <c r="F976" s="3"/>
      <c r="G976" s="3"/>
      <c r="I976" s="490"/>
    </row>
    <row r="977" spans="1:9" ht="12.75" customHeight="1">
      <c r="A977" s="354"/>
      <c r="B977" s="354"/>
      <c r="C977" s="354"/>
      <c r="D977" s="1863" t="s">
        <v>1771</v>
      </c>
      <c r="E977" s="1863"/>
      <c r="F977" s="1863"/>
      <c r="G977"/>
      <c r="I977" s="490"/>
    </row>
    <row r="978" spans="1:9" ht="12.75" customHeight="1">
      <c r="A978" s="175"/>
      <c r="B978" s="485" t="s">
        <v>2791</v>
      </c>
      <c r="C978" s="354"/>
      <c r="D978" s="1497" t="s">
        <v>2027</v>
      </c>
      <c r="E978" s="1497"/>
      <c r="F978" s="1497"/>
      <c r="G978"/>
      <c r="I978" s="490"/>
    </row>
    <row r="979" spans="1:9" ht="12.75" customHeight="1">
      <c r="A979" s="175"/>
      <c r="B979" s="175"/>
      <c r="C979" s="354"/>
      <c r="D979" s="1497"/>
      <c r="E979" s="1497"/>
      <c r="F979" s="1497"/>
      <c r="G979"/>
      <c r="I979" s="490"/>
    </row>
    <row r="980" spans="1:9" ht="12.75" customHeight="1">
      <c r="A980" s="175"/>
      <c r="B980" s="175"/>
      <c r="C980" s="354"/>
      <c r="D980" s="1497"/>
      <c r="E980" s="1497"/>
      <c r="F980" s="1497"/>
      <c r="G980"/>
      <c r="I980" s="490"/>
    </row>
    <row r="981" spans="1:9" ht="12.75" customHeight="1">
      <c r="A981" s="175"/>
      <c r="B981" s="175"/>
      <c r="C981" s="354"/>
      <c r="D981" s="1497"/>
      <c r="E981" s="1497"/>
      <c r="F981" s="1497"/>
      <c r="G981"/>
      <c r="I981" s="490"/>
    </row>
    <row r="982" spans="1:9" ht="12.75" customHeight="1">
      <c r="A982" s="175"/>
      <c r="B982" s="175"/>
      <c r="C982" s="354"/>
      <c r="D982" s="1497"/>
      <c r="E982" s="1497"/>
      <c r="F982" s="1497"/>
      <c r="G982"/>
      <c r="I982" s="490"/>
    </row>
    <row r="983" spans="1:9" ht="12.75" customHeight="1">
      <c r="A983" s="175"/>
      <c r="B983" s="175"/>
      <c r="C983" s="354"/>
      <c r="D983" s="1497"/>
      <c r="E983" s="1497"/>
      <c r="F983" s="1497"/>
      <c r="G983"/>
      <c r="I983" s="490"/>
    </row>
    <row r="984" spans="1:9" ht="12.75" customHeight="1">
      <c r="A984" s="175"/>
      <c r="B984" s="175"/>
      <c r="C984" s="354"/>
      <c r="D984" s="1497"/>
      <c r="E984" s="1497"/>
      <c r="F984" s="1497"/>
      <c r="G984"/>
      <c r="I984" s="490"/>
    </row>
    <row r="985" spans="1:9" ht="12.75" customHeight="1">
      <c r="A985" s="175"/>
      <c r="B985" s="175"/>
      <c r="C985" s="354"/>
      <c r="D985" s="1497"/>
      <c r="E985" s="1497"/>
      <c r="F985" s="1497"/>
      <c r="G985"/>
      <c r="I985" s="490"/>
    </row>
    <row r="986" spans="1:9" ht="12.75" customHeight="1">
      <c r="A986" s="175"/>
      <c r="B986" s="175"/>
      <c r="C986" s="354"/>
      <c r="D986" s="1497"/>
      <c r="E986" s="1497"/>
      <c r="F986" s="1497"/>
      <c r="G986"/>
      <c r="I986" s="490"/>
    </row>
    <row r="987" spans="1:9" ht="12.75" customHeight="1">
      <c r="A987" s="175"/>
      <c r="B987" s="175"/>
      <c r="C987" s="354"/>
      <c r="D987" s="1497"/>
      <c r="E987" s="1497"/>
      <c r="F987" s="1497"/>
      <c r="G987"/>
      <c r="I987" s="490"/>
    </row>
    <row r="988" spans="1:9" ht="12.75" customHeight="1">
      <c r="A988" s="175"/>
      <c r="B988" s="175"/>
      <c r="C988" s="354"/>
      <c r="D988" s="1497"/>
      <c r="E988" s="1497"/>
      <c r="F988" s="1497"/>
      <c r="G988"/>
      <c r="I988" s="490"/>
    </row>
    <row r="989" spans="1:9" ht="12.75" customHeight="1">
      <c r="A989" s="175"/>
      <c r="B989" s="175"/>
      <c r="C989" s="354"/>
      <c r="D989" s="1497"/>
      <c r="E989" s="1497"/>
      <c r="F989" s="1497"/>
      <c r="G989"/>
      <c r="I989" s="490"/>
    </row>
    <row r="990" spans="1:9" ht="12.75" customHeight="1">
      <c r="A990" s="175"/>
      <c r="B990" s="175"/>
      <c r="C990" s="354"/>
      <c r="D990" s="1497"/>
      <c r="E990" s="1497"/>
      <c r="F990" s="1497"/>
      <c r="G990"/>
      <c r="I990" s="490"/>
    </row>
    <row r="991" spans="1:9" ht="12.75" customHeight="1">
      <c r="A991" s="175"/>
      <c r="B991" s="175"/>
      <c r="C991" s="354"/>
      <c r="D991" s="1497"/>
      <c r="E991" s="1497"/>
      <c r="F991" s="1497"/>
      <c r="G991"/>
      <c r="I991" s="490"/>
    </row>
    <row r="992" spans="1:9" ht="12.75" customHeight="1">
      <c r="A992" s="175"/>
      <c r="B992" s="175"/>
      <c r="C992" s="354"/>
      <c r="D992" s="1497"/>
      <c r="E992" s="1497"/>
      <c r="F992" s="1497"/>
      <c r="G992" s="3"/>
      <c r="I992" s="490"/>
    </row>
    <row r="993" spans="1:9" ht="12.75" customHeight="1">
      <c r="A993" s="354"/>
      <c r="B993" s="354"/>
      <c r="C993" s="354"/>
      <c r="D993" s="3"/>
      <c r="E993" s="3"/>
      <c r="F993" s="3"/>
      <c r="G993" s="3"/>
      <c r="I993" s="490"/>
    </row>
    <row r="994" spans="1:9" ht="12.75" customHeight="1">
      <c r="A994" s="1851" t="s">
        <v>1772</v>
      </c>
      <c r="B994" s="1851"/>
      <c r="C994" s="1851"/>
      <c r="D994" s="1851"/>
      <c r="E994" s="1851"/>
      <c r="F994" s="1851"/>
      <c r="G994" s="1851"/>
      <c r="H994" s="1022"/>
      <c r="I994" s="1146"/>
    </row>
    <row r="995" spans="1:9" ht="12.75" customHeight="1">
      <c r="A995" s="118"/>
      <c r="B995" s="118"/>
      <c r="C995" s="354"/>
      <c r="D995" s="3"/>
      <c r="E995" s="3"/>
      <c r="F995" s="3"/>
      <c r="G995" s="3"/>
      <c r="I995" s="490"/>
    </row>
    <row r="996" spans="1:9" ht="12.75" customHeight="1">
      <c r="A996" s="354"/>
      <c r="B996" s="354"/>
      <c r="C996" s="983"/>
      <c r="D996" s="1863" t="s">
        <v>1794</v>
      </c>
      <c r="E996" s="1863"/>
      <c r="F996" s="1863"/>
      <c r="G996" s="3"/>
      <c r="I996" s="490"/>
    </row>
    <row r="997" spans="1:9" ht="12.75" customHeight="1">
      <c r="A997" s="172"/>
      <c r="B997" s="172"/>
      <c r="C997" s="172"/>
      <c r="D997" s="1843" t="s">
        <v>1773</v>
      </c>
      <c r="E997" s="1843"/>
      <c r="F997" s="1843"/>
      <c r="G997" s="3"/>
      <c r="I997" s="490"/>
    </row>
    <row r="998" spans="1:9" ht="12.75" customHeight="1">
      <c r="A998" s="172"/>
      <c r="B998" s="172"/>
      <c r="C998" s="172"/>
      <c r="D998" s="3"/>
      <c r="E998" s="3"/>
      <c r="F998" s="982"/>
      <c r="G998"/>
      <c r="I998" s="490"/>
    </row>
    <row r="999" spans="1:9" ht="12.75" customHeight="1">
      <c r="A999" s="354"/>
      <c r="B999" s="485" t="s">
        <v>2791</v>
      </c>
      <c r="C999" s="354"/>
      <c r="D999" s="1871" t="s">
        <v>1886</v>
      </c>
      <c r="E999" s="1871"/>
      <c r="F999" s="1871"/>
      <c r="G999"/>
      <c r="I999" s="490"/>
    </row>
    <row r="1000" spans="1:9" ht="12.75" customHeight="1">
      <c r="A1000" s="354"/>
      <c r="B1000" s="354"/>
      <c r="C1000" s="354"/>
      <c r="D1000" s="1871"/>
      <c r="E1000" s="1871"/>
      <c r="F1000" s="1871"/>
      <c r="G1000"/>
      <c r="I1000" s="490"/>
    </row>
    <row r="1001" spans="1:9" ht="12.75" customHeight="1">
      <c r="A1001" s="354"/>
      <c r="B1001" s="354"/>
      <c r="C1001" s="354"/>
      <c r="D1001" s="1032"/>
      <c r="E1001" s="1030" t="s">
        <v>1887</v>
      </c>
      <c r="F1001" s="1032"/>
      <c r="G1001"/>
      <c r="I1001" s="490"/>
    </row>
    <row r="1002" spans="1:9" ht="12.75" customHeight="1">
      <c r="A1002" s="354"/>
      <c r="B1002" s="354"/>
      <c r="C1002" s="354"/>
      <c r="D1002" s="1524" t="s">
        <v>1885</v>
      </c>
      <c r="E1002" s="1524"/>
      <c r="F1002" s="1524"/>
      <c r="G1002"/>
      <c r="I1002" s="490"/>
    </row>
    <row r="1003" spans="1:9" ht="12.75" customHeight="1">
      <c r="A1003" s="354"/>
      <c r="B1003" s="354"/>
      <c r="C1003" s="354"/>
      <c r="D1003" s="1524"/>
      <c r="E1003" s="1524"/>
      <c r="F1003" s="1524"/>
      <c r="G1003"/>
      <c r="I1003" s="490"/>
    </row>
    <row r="1004" spans="1:9" ht="12.75" customHeight="1">
      <c r="A1004" s="174"/>
      <c r="B1004" s="174"/>
      <c r="C1004" s="174"/>
      <c r="D1004" s="1524"/>
      <c r="E1004" s="1524"/>
      <c r="F1004" s="1524"/>
      <c r="G1004"/>
      <c r="I1004" s="490"/>
    </row>
    <row r="1005" spans="1:9" ht="12.75" customHeight="1">
      <c r="A1005" s="174"/>
      <c r="B1005" s="174"/>
      <c r="C1005" s="174"/>
      <c r="D1005" s="1524"/>
      <c r="E1005" s="1524"/>
      <c r="F1005" s="1524"/>
      <c r="G1005"/>
      <c r="I1005" s="490"/>
    </row>
    <row r="1006" spans="1:9" ht="12.75" customHeight="1">
      <c r="A1006" s="174"/>
      <c r="B1006" s="174"/>
      <c r="C1006" s="174"/>
      <c r="D1006" s="335"/>
      <c r="E1006" s="335"/>
      <c r="F1006" s="335"/>
      <c r="G1006"/>
      <c r="I1006" s="490"/>
    </row>
    <row r="1007" spans="1:9" ht="12.75" customHeight="1">
      <c r="A1007" s="174"/>
      <c r="B1007" s="485" t="s">
        <v>2792</v>
      </c>
      <c r="C1007" s="174"/>
      <c r="D1007" s="1497" t="s">
        <v>1774</v>
      </c>
      <c r="E1007" s="1497"/>
      <c r="F1007" s="1497"/>
      <c r="G1007"/>
      <c r="I1007" s="490"/>
    </row>
    <row r="1008" spans="1:9" ht="12.75" customHeight="1">
      <c r="A1008" s="174"/>
      <c r="B1008" s="174"/>
      <c r="C1008" s="174"/>
      <c r="D1008" s="1497"/>
      <c r="E1008" s="1497"/>
      <c r="F1008" s="1497"/>
      <c r="G1008"/>
      <c r="I1008" s="490"/>
    </row>
    <row r="1009" spans="1:9" ht="12.75" customHeight="1">
      <c r="A1009" s="174"/>
      <c r="B1009" s="174"/>
      <c r="C1009" s="174"/>
      <c r="D1009" s="1497"/>
      <c r="E1009" s="1497"/>
      <c r="F1009" s="1497"/>
      <c r="G1009"/>
      <c r="I1009" s="490"/>
    </row>
    <row r="1010" spans="1:9" ht="12.75" customHeight="1">
      <c r="A1010" s="174"/>
      <c r="B1010" s="174"/>
      <c r="C1010" s="174"/>
      <c r="D1010" s="1497"/>
      <c r="E1010" s="1497"/>
      <c r="F1010" s="1497"/>
      <c r="G1010"/>
      <c r="I1010" s="490"/>
    </row>
    <row r="1011" spans="1:9" ht="12.75" customHeight="1">
      <c r="A1011" s="174"/>
      <c r="B1011" s="174"/>
      <c r="C1011" s="174"/>
      <c r="D1011" s="441"/>
      <c r="E1011" s="441"/>
      <c r="F1011" s="441"/>
      <c r="G1011"/>
      <c r="I1011" s="490"/>
    </row>
    <row r="1012" spans="1:9" ht="12.75" customHeight="1">
      <c r="A1012" s="174"/>
      <c r="B1012" s="485" t="s">
        <v>2792</v>
      </c>
      <c r="C1012" s="174"/>
      <c r="D1012" s="1497" t="s">
        <v>2181</v>
      </c>
      <c r="E1012" s="1497"/>
      <c r="F1012" s="1497"/>
      <c r="G1012"/>
      <c r="I1012" s="490"/>
    </row>
    <row r="1013" spans="1:9" ht="12.75" customHeight="1">
      <c r="A1013" s="174"/>
      <c r="B1013" s="174"/>
      <c r="C1013" s="174"/>
      <c r="D1013" s="1497"/>
      <c r="E1013" s="1497"/>
      <c r="F1013" s="1497"/>
      <c r="G1013"/>
      <c r="I1013" s="490"/>
    </row>
    <row r="1014" spans="1:9" ht="12.75" customHeight="1">
      <c r="A1014" s="174"/>
      <c r="B1014" s="174"/>
      <c r="C1014" s="174"/>
      <c r="D1014" s="441"/>
      <c r="E1014" s="441"/>
      <c r="F1014" s="441"/>
      <c r="G1014"/>
      <c r="I1014" s="490"/>
    </row>
    <row r="1015" spans="1:9" ht="12.75" customHeight="1">
      <c r="A1015" s="175"/>
      <c r="B1015" s="485" t="s">
        <v>2792</v>
      </c>
      <c r="C1015" s="354"/>
      <c r="D1015" s="1843" t="s">
        <v>1775</v>
      </c>
      <c r="E1015" s="1843"/>
      <c r="F1015" s="1843"/>
      <c r="G1015"/>
      <c r="I1015" s="490"/>
    </row>
    <row r="1016" spans="1:9" ht="12.75" customHeight="1">
      <c r="A1016" s="354"/>
      <c r="B1016" s="354"/>
      <c r="C1016" s="354"/>
      <c r="D1016" s="3"/>
      <c r="E1016" s="3"/>
      <c r="F1016" s="3"/>
      <c r="G1016"/>
      <c r="I1016" s="490"/>
    </row>
    <row r="1017" spans="1:9" ht="12.75" customHeight="1">
      <c r="A1017" s="175"/>
      <c r="B1017" s="485" t="s">
        <v>2792</v>
      </c>
      <c r="C1017" s="354"/>
      <c r="D1017" s="1843" t="s">
        <v>1776</v>
      </c>
      <c r="E1017" s="1843"/>
      <c r="F1017" s="1843"/>
      <c r="G1017"/>
      <c r="I1017" s="490"/>
    </row>
    <row r="1018" spans="1:9" ht="12.75" customHeight="1">
      <c r="A1018" s="354"/>
      <c r="B1018" s="354"/>
      <c r="C1018" s="354"/>
      <c r="D1018" s="118"/>
      <c r="E1018" s="3"/>
      <c r="F1018" s="3"/>
      <c r="G1018"/>
      <c r="I1018" s="490"/>
    </row>
    <row r="1019" spans="1:9" ht="12.75" customHeight="1">
      <c r="A1019" s="175"/>
      <c r="B1019" s="485" t="s">
        <v>2791</v>
      </c>
      <c r="C1019" s="354"/>
      <c r="D1019" s="1843" t="s">
        <v>1777</v>
      </c>
      <c r="E1019" s="1843"/>
      <c r="F1019" s="1843"/>
      <c r="G1019"/>
      <c r="I1019" s="490"/>
    </row>
    <row r="1020" spans="1:9" ht="12.75" customHeight="1">
      <c r="A1020" s="354"/>
      <c r="B1020" s="354"/>
      <c r="C1020" s="354"/>
      <c r="D1020" s="118"/>
      <c r="E1020" s="3"/>
      <c r="F1020" s="3"/>
      <c r="G1020"/>
      <c r="I1020" s="490"/>
    </row>
    <row r="1021" spans="1:9" ht="12.75" customHeight="1">
      <c r="A1021" s="175"/>
      <c r="B1021" s="485" t="s">
        <v>2791</v>
      </c>
      <c r="C1021" s="354"/>
      <c r="D1021" s="1497" t="s">
        <v>1778</v>
      </c>
      <c r="E1021" s="1497"/>
      <c r="F1021" s="1497"/>
      <c r="G1021"/>
      <c r="I1021" s="490"/>
    </row>
    <row r="1022" spans="1:9" ht="12.75" customHeight="1">
      <c r="A1022" s="175"/>
      <c r="B1022" s="175"/>
      <c r="C1022" s="354"/>
      <c r="D1022" s="1497"/>
      <c r="E1022" s="1497"/>
      <c r="F1022" s="1497"/>
      <c r="G1022"/>
      <c r="I1022" s="490"/>
    </row>
    <row r="1023" spans="1:9" ht="12.75" customHeight="1">
      <c r="A1023" s="175"/>
      <c r="B1023" s="175"/>
      <c r="C1023" s="354"/>
      <c r="D1023" s="118"/>
      <c r="E1023" s="3"/>
      <c r="F1023" s="3"/>
      <c r="G1023" s="3"/>
      <c r="I1023" s="490"/>
    </row>
    <row r="1024" spans="1:9" ht="12.75" customHeight="1">
      <c r="A1024" s="254"/>
      <c r="B1024" s="485" t="s">
        <v>2792</v>
      </c>
      <c r="C1024" s="994"/>
      <c r="D1024" s="1859" t="s">
        <v>1779</v>
      </c>
      <c r="E1024" s="1859"/>
      <c r="F1024" s="1859"/>
      <c r="G1024" s="995"/>
      <c r="I1024" s="490"/>
    </row>
    <row r="1025" spans="1:9" ht="12.75" customHeight="1">
      <c r="A1025" s="994"/>
      <c r="B1025" s="994"/>
      <c r="C1025" s="994"/>
      <c r="D1025" s="1859"/>
      <c r="E1025" s="1859"/>
      <c r="F1025" s="1859"/>
      <c r="G1025" s="995"/>
      <c r="I1025" s="490"/>
    </row>
    <row r="1026" spans="1:9" ht="12.75" customHeight="1">
      <c r="A1026" s="994"/>
      <c r="B1026" s="994"/>
      <c r="C1026" s="994"/>
      <c r="D1026" s="978"/>
      <c r="E1026" s="995"/>
      <c r="F1026" s="995"/>
      <c r="G1026" s="995"/>
      <c r="I1026" s="490"/>
    </row>
    <row r="1027" spans="1:9" ht="12.75" customHeight="1">
      <c r="A1027" s="254"/>
      <c r="B1027" s="485" t="s">
        <v>2792</v>
      </c>
      <c r="C1027" s="994"/>
      <c r="D1027" s="1872" t="s">
        <v>1780</v>
      </c>
      <c r="E1027" s="1872"/>
      <c r="F1027" s="1872"/>
      <c r="G1027" s="995"/>
      <c r="I1027" s="490"/>
    </row>
    <row r="1028" spans="1:9" ht="12.75" customHeight="1">
      <c r="A1028" s="994"/>
      <c r="B1028" s="994"/>
      <c r="C1028" s="994"/>
      <c r="D1028" s="978"/>
      <c r="E1028" s="995"/>
      <c r="F1028" s="995"/>
      <c r="G1028" s="995"/>
      <c r="I1028" s="490"/>
    </row>
    <row r="1029" spans="1:9" ht="12.75" customHeight="1">
      <c r="A1029" s="175"/>
      <c r="B1029" s="485" t="s">
        <v>2792</v>
      </c>
      <c r="C1029" s="354"/>
      <c r="D1029" s="1843" t="s">
        <v>1781</v>
      </c>
      <c r="E1029" s="1843"/>
      <c r="F1029" s="1843"/>
      <c r="G1029" s="3"/>
      <c r="I1029" s="490"/>
    </row>
    <row r="1030" spans="1:9" ht="12.75" customHeight="1">
      <c r="A1030" s="175"/>
      <c r="B1030" s="175"/>
      <c r="C1030" s="354"/>
      <c r="D1030" s="118"/>
      <c r="E1030" s="3"/>
      <c r="F1030" s="3"/>
      <c r="G1030" s="3"/>
      <c r="I1030" s="490"/>
    </row>
    <row r="1031" spans="1:9" ht="12.75" customHeight="1">
      <c r="A1031" s="175"/>
      <c r="B1031" s="485" t="s">
        <v>2792</v>
      </c>
      <c r="C1031" s="354"/>
      <c r="D1031" s="1497" t="s">
        <v>1782</v>
      </c>
      <c r="E1031" s="1497"/>
      <c r="F1031" s="1497"/>
      <c r="G1031" s="3"/>
      <c r="I1031" s="490"/>
    </row>
    <row r="1032" spans="1:9" ht="12.75" customHeight="1">
      <c r="A1032" s="175"/>
      <c r="B1032" s="175"/>
      <c r="C1032" s="354"/>
      <c r="D1032" s="1497"/>
      <c r="E1032" s="1497"/>
      <c r="F1032" s="1497"/>
      <c r="G1032" s="3"/>
      <c r="I1032" s="490"/>
    </row>
    <row r="1033" spans="1:9" ht="12.75" customHeight="1">
      <c r="A1033" s="354"/>
      <c r="B1033" s="354"/>
      <c r="C1033" s="354"/>
      <c r="D1033" s="3"/>
      <c r="E1033" s="3"/>
      <c r="F1033" s="3"/>
      <c r="G1033" s="3"/>
      <c r="I1033" s="490"/>
    </row>
    <row r="1034" spans="1:9" ht="12.75" customHeight="1">
      <c r="A1034" s="1851" t="s">
        <v>1783</v>
      </c>
      <c r="B1034" s="1851"/>
      <c r="C1034" s="1851"/>
      <c r="D1034" s="1851"/>
      <c r="E1034" s="1851"/>
      <c r="F1034" s="1851"/>
      <c r="G1034" s="1851"/>
      <c r="H1034" s="1022"/>
      <c r="I1034" s="1146"/>
    </row>
    <row r="1035" spans="1:9" ht="12.75" customHeight="1">
      <c r="A1035" s="354"/>
      <c r="B1035" s="354"/>
      <c r="C1035" s="354"/>
      <c r="D1035" s="3"/>
      <c r="E1035" s="3"/>
      <c r="F1035" s="3"/>
      <c r="G1035" s="3"/>
      <c r="I1035" s="490"/>
    </row>
    <row r="1036" spans="1:9" ht="12.75" customHeight="1">
      <c r="A1036" s="354"/>
      <c r="B1036" s="354"/>
      <c r="C1036" s="354"/>
      <c r="D1036" s="1867" t="s">
        <v>1784</v>
      </c>
      <c r="E1036" s="1867"/>
      <c r="F1036" s="1867"/>
      <c r="G1036" s="3"/>
      <c r="I1036" s="490"/>
    </row>
    <row r="1037" spans="1:9" ht="12.75" customHeight="1">
      <c r="A1037" s="354"/>
      <c r="B1037" s="354"/>
      <c r="C1037" s="354"/>
      <c r="D1037" s="1872" t="s">
        <v>1785</v>
      </c>
      <c r="E1037" s="1872"/>
      <c r="F1037" s="1872"/>
      <c r="G1037" s="3"/>
      <c r="I1037" s="490"/>
    </row>
    <row r="1038" spans="1:9" ht="12.75" customHeight="1">
      <c r="A1038" s="172"/>
      <c r="B1038" s="172"/>
      <c r="C1038" s="172"/>
      <c r="D1038" s="3"/>
      <c r="E1038" s="3"/>
      <c r="F1038" s="3"/>
      <c r="G1038" s="3"/>
      <c r="I1038" s="490"/>
    </row>
    <row r="1039" spans="1:9" ht="12.75" customHeight="1">
      <c r="A1039" s="175"/>
      <c r="B1039" s="175"/>
      <c r="C1039" s="174"/>
      <c r="D1039" s="1867" t="s">
        <v>1799</v>
      </c>
      <c r="E1039" s="1867"/>
      <c r="F1039" s="1867"/>
      <c r="G1039" s="3"/>
      <c r="I1039" s="490"/>
    </row>
    <row r="1040" spans="1:9" ht="12.75" customHeight="1">
      <c r="A1040" s="354"/>
      <c r="B1040" s="485" t="s">
        <v>2791</v>
      </c>
      <c r="C1040" s="354"/>
      <c r="D1040" s="1872" t="s">
        <v>1269</v>
      </c>
      <c r="E1040" s="1872"/>
      <c r="F1040" s="1872"/>
      <c r="G1040" s="3"/>
      <c r="I1040" s="490"/>
    </row>
    <row r="1041" spans="1:9" ht="12.75" customHeight="1">
      <c r="A1041" s="354"/>
      <c r="B1041" s="175"/>
      <c r="C1041" s="354"/>
      <c r="D1041" s="1872" t="s">
        <v>1786</v>
      </c>
      <c r="E1041" s="1872"/>
      <c r="F1041" s="1872"/>
      <c r="G1041" s="3"/>
      <c r="I1041" s="490"/>
    </row>
    <row r="1042" spans="1:9" ht="12.75" customHeight="1">
      <c r="A1042" s="354"/>
      <c r="B1042" s="354"/>
      <c r="C1042" s="354"/>
      <c r="D1042" s="1872"/>
      <c r="E1042" s="1872"/>
      <c r="F1042" s="1872"/>
      <c r="G1042" s="3"/>
      <c r="I1042" s="490"/>
    </row>
    <row r="1043" spans="1:9" ht="12.75" customHeight="1">
      <c r="A1043" s="1851" t="s">
        <v>1795</v>
      </c>
      <c r="B1043" s="1851"/>
      <c r="C1043" s="1851"/>
      <c r="D1043" s="1851"/>
      <c r="E1043" s="1851"/>
      <c r="F1043" s="1851"/>
      <c r="G1043" s="1851"/>
      <c r="H1043" s="1022"/>
      <c r="I1043" s="1146"/>
    </row>
    <row r="1044" spans="1:9" ht="12.75" customHeight="1">
      <c r="A1044" s="118"/>
      <c r="B1044" s="118"/>
      <c r="C1044" s="354"/>
      <c r="D1044" s="3"/>
      <c r="E1044" s="3"/>
      <c r="F1044" s="3"/>
      <c r="G1044" s="3"/>
      <c r="I1044" s="490"/>
    </row>
    <row r="1045" spans="1:9" ht="12.75" hidden="1" customHeight="1">
      <c r="A1045" s="118"/>
      <c r="B1045" s="402"/>
      <c r="D1045" s="1873" t="s">
        <v>1270</v>
      </c>
      <c r="E1045" s="1873"/>
      <c r="F1045" s="1873"/>
      <c r="G1045" s="3"/>
      <c r="I1045" s="490"/>
    </row>
    <row r="1046" spans="1:9" ht="12.75" hidden="1" customHeight="1">
      <c r="A1046" s="118"/>
      <c r="B1046" s="485" t="s">
        <v>307</v>
      </c>
      <c r="D1046" s="1838" t="s">
        <v>1269</v>
      </c>
      <c r="E1046" s="1838"/>
      <c r="F1046" s="1838"/>
      <c r="G1046" s="3"/>
      <c r="I1046" s="490"/>
    </row>
    <row r="1047" spans="1:9" ht="12.75" hidden="1" customHeight="1">
      <c r="A1047" s="118"/>
      <c r="B1047" s="402"/>
      <c r="D1047" s="1838" t="s">
        <v>1796</v>
      </c>
      <c r="E1047" s="1838"/>
      <c r="F1047" s="1838"/>
      <c r="G1047" s="3"/>
      <c r="I1047" s="490"/>
    </row>
    <row r="1048" spans="1:9" ht="12.75" hidden="1" customHeight="1">
      <c r="A1048" s="118"/>
      <c r="B1048" s="402"/>
      <c r="D1048" s="444"/>
      <c r="E1048" s="444"/>
      <c r="F1048" s="444"/>
      <c r="G1048" s="3"/>
      <c r="I1048" s="490"/>
    </row>
    <row r="1049" spans="1:9" ht="12.75" customHeight="1">
      <c r="A1049" s="118"/>
      <c r="B1049" s="118"/>
      <c r="C1049" s="354"/>
      <c r="D1049" s="1874" t="s">
        <v>1064</v>
      </c>
      <c r="E1049" s="1874"/>
      <c r="F1049" s="1874"/>
      <c r="G1049" s="3"/>
      <c r="I1049" s="490"/>
    </row>
    <row r="1050" spans="1:9" ht="12.75" customHeight="1">
      <c r="A1050" s="319"/>
      <c r="B1050" s="319"/>
      <c r="C1050" s="319"/>
      <c r="D1050" s="1844" t="s">
        <v>2198</v>
      </c>
      <c r="E1050" s="1844"/>
      <c r="F1050" s="1844"/>
      <c r="G1050" s="98"/>
      <c r="I1050" s="490"/>
    </row>
    <row r="1051" spans="1:9" ht="12.75" customHeight="1">
      <c r="A1051" s="175"/>
      <c r="B1051" s="485" t="s">
        <v>2792</v>
      </c>
      <c r="C1051" s="354"/>
      <c r="D1051" s="1844" t="s">
        <v>983</v>
      </c>
      <c r="E1051" s="1844"/>
      <c r="F1051" s="1844"/>
      <c r="G1051" s="3"/>
      <c r="I1051" s="490"/>
    </row>
    <row r="1052" spans="1:9" ht="12.75" customHeight="1">
      <c r="A1052" s="354"/>
      <c r="B1052" s="354"/>
      <c r="C1052" s="354"/>
      <c r="D1052" s="1030" t="s">
        <v>1888</v>
      </c>
      <c r="E1052" s="96"/>
      <c r="F1052" s="96"/>
      <c r="G1052" s="3"/>
      <c r="I1052" s="490"/>
    </row>
    <row r="1053" spans="1:9">
      <c r="A1053" s="402"/>
      <c r="B1053" s="402"/>
      <c r="C1053" s="402"/>
      <c r="I1053" s="490"/>
    </row>
    <row r="1054" spans="1:9">
      <c r="A1054" s="1851" t="s">
        <v>2609</v>
      </c>
      <c r="B1054" s="1851"/>
      <c r="C1054" s="1851"/>
      <c r="D1054" s="1851"/>
      <c r="E1054" s="1851"/>
      <c r="F1054" s="1851"/>
      <c r="G1054" s="1851"/>
      <c r="H1054" s="1022"/>
      <c r="I1054" s="1146"/>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2792</v>
      </c>
      <c r="C1059" s="402"/>
      <c r="D1059" s="1825" t="s">
        <v>1800</v>
      </c>
      <c r="E1059" s="1825"/>
      <c r="F1059" s="1825"/>
      <c r="I1059" s="490"/>
    </row>
    <row r="1060" spans="1:9">
      <c r="A1060" s="402"/>
      <c r="B1060" s="402"/>
      <c r="C1060" s="402"/>
      <c r="D1060" s="1825"/>
      <c r="E1060" s="1825"/>
      <c r="F1060" s="1825"/>
      <c r="I1060" s="490"/>
    </row>
    <row r="1061" spans="1:9">
      <c r="A1061" s="402"/>
      <c r="B1061" s="402"/>
      <c r="C1061" s="402"/>
      <c r="D1061" s="1825"/>
      <c r="E1061" s="1825"/>
      <c r="F1061" s="1825"/>
      <c r="I1061" s="490"/>
    </row>
    <row r="1062" spans="1:9">
      <c r="A1062" s="402"/>
      <c r="B1062" s="402"/>
      <c r="C1062" s="402"/>
      <c r="D1062" s="1825"/>
      <c r="E1062" s="1825"/>
      <c r="F1062" s="1825"/>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2791</v>
      </c>
      <c r="C1067" s="402"/>
      <c r="D1067" s="402" t="s">
        <v>1798</v>
      </c>
      <c r="I1067" s="490"/>
    </row>
    <row r="1068" spans="1:9">
      <c r="A1068" s="402"/>
      <c r="B1068" s="402"/>
      <c r="C1068" s="402"/>
      <c r="I1068" s="490"/>
    </row>
    <row r="1069" spans="1:9">
      <c r="A1069" s="402"/>
      <c r="B1069" s="485" t="s">
        <v>2792</v>
      </c>
      <c r="C1069" s="402"/>
      <c r="D1069" s="1825" t="s">
        <v>1801</v>
      </c>
      <c r="E1069" s="1825"/>
      <c r="F1069" s="1825"/>
      <c r="I1069" s="490"/>
    </row>
    <row r="1070" spans="1:9">
      <c r="A1070" s="402"/>
      <c r="B1070" s="402"/>
      <c r="C1070" s="402"/>
      <c r="D1070" s="1825"/>
      <c r="E1070" s="1825"/>
      <c r="F1070" s="1825"/>
      <c r="I1070" s="490"/>
    </row>
    <row r="1071" spans="1:9">
      <c r="A1071" s="402"/>
      <c r="B1071" s="402"/>
      <c r="C1071" s="402"/>
      <c r="D1071" s="1825"/>
      <c r="E1071" s="1825"/>
      <c r="F1071" s="1825"/>
      <c r="I1071" s="490"/>
    </row>
    <row r="1072" spans="1:9">
      <c r="A1072" s="402"/>
      <c r="B1072" s="402"/>
      <c r="C1072" s="402"/>
      <c r="D1072" s="1825"/>
      <c r="E1072" s="1825"/>
      <c r="F1072" s="1825"/>
      <c r="I1072" s="490"/>
    </row>
    <row r="1073" spans="1:9">
      <c r="A1073" s="402"/>
      <c r="B1073" s="402"/>
      <c r="C1073" s="402"/>
      <c r="D1073" s="1825"/>
      <c r="E1073" s="1825"/>
      <c r="F1073" s="1825"/>
      <c r="I1073" s="490"/>
    </row>
    <row r="1074" spans="1:9">
      <c r="A1074" s="402"/>
      <c r="B1074" s="402"/>
      <c r="C1074" s="402"/>
      <c r="I1074" s="490"/>
    </row>
    <row r="1075" spans="1:9">
      <c r="A1075" s="1851" t="s">
        <v>1802</v>
      </c>
      <c r="B1075" s="1851"/>
      <c r="C1075" s="1851"/>
      <c r="D1075" s="1851"/>
      <c r="E1075" s="1851"/>
      <c r="F1075" s="1851"/>
      <c r="G1075" s="1851"/>
      <c r="H1075" s="1022"/>
      <c r="I1075" s="1146"/>
    </row>
    <row r="1076" spans="1:9">
      <c r="A1076" s="402"/>
      <c r="B1076" s="402"/>
      <c r="C1076" s="402"/>
      <c r="I1076" s="490"/>
    </row>
    <row r="1077" spans="1:9">
      <c r="A1077" s="402"/>
      <c r="B1077" s="402"/>
      <c r="C1077" s="402"/>
      <c r="I1077" s="490"/>
    </row>
    <row r="1078" spans="1:9">
      <c r="A1078" s="402"/>
      <c r="B1078" s="485" t="s">
        <v>2791</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2791</v>
      </c>
      <c r="C1081" s="402"/>
      <c r="D1081" s="1805" t="s">
        <v>2615</v>
      </c>
      <c r="E1081" s="1805"/>
      <c r="F1081" s="1805"/>
      <c r="I1081" s="490"/>
    </row>
    <row r="1082" spans="1:9">
      <c r="A1082" s="402"/>
      <c r="B1082" s="402"/>
      <c r="C1082" s="402"/>
      <c r="D1082" s="1805"/>
      <c r="E1082" s="1805"/>
      <c r="F1082" s="1805"/>
      <c r="I1082" s="490"/>
    </row>
    <row r="1083" spans="1:9">
      <c r="A1083" s="402"/>
      <c r="B1083" s="402"/>
      <c r="C1083" s="402"/>
      <c r="D1083" s="527" t="s">
        <v>2614</v>
      </c>
      <c r="I1083" s="490"/>
    </row>
    <row r="1084" spans="1:9">
      <c r="A1084" s="402"/>
      <c r="B1084" s="402"/>
      <c r="C1084" s="402"/>
      <c r="D1084" s="527"/>
      <c r="I1084" s="490"/>
    </row>
    <row r="1085" spans="1:9">
      <c r="A1085" s="402"/>
      <c r="B1085" s="485" t="s">
        <v>2792</v>
      </c>
      <c r="C1085" s="402"/>
      <c r="D1085" s="119" t="s">
        <v>2623</v>
      </c>
      <c r="I1085" s="490"/>
    </row>
    <row r="1086" spans="1:9">
      <c r="A1086" s="402"/>
      <c r="B1086" s="402"/>
      <c r="C1086" s="402"/>
      <c r="D1086" s="1497" t="s">
        <v>2625</v>
      </c>
      <c r="E1086" s="1497"/>
      <c r="F1086" s="1497"/>
      <c r="I1086" s="490"/>
    </row>
    <row r="1087" spans="1:9">
      <c r="A1087" s="402"/>
      <c r="B1087" s="402"/>
      <c r="C1087" s="402"/>
      <c r="D1087" s="1497"/>
      <c r="E1087" s="1497"/>
      <c r="F1087" s="1497"/>
      <c r="I1087" s="490"/>
    </row>
    <row r="1088" spans="1:9">
      <c r="A1088" s="402"/>
      <c r="B1088" s="402"/>
      <c r="C1088" s="402"/>
      <c r="D1088" s="1497"/>
      <c r="E1088" s="1497"/>
      <c r="F1088" s="1497"/>
      <c r="I1088" s="490"/>
    </row>
    <row r="1089" spans="1:9">
      <c r="A1089" s="402"/>
      <c r="B1089" s="402"/>
      <c r="C1089" s="402"/>
      <c r="D1089" s="1497"/>
      <c r="E1089" s="1497"/>
      <c r="F1089" s="1497"/>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2792</v>
      </c>
      <c r="C1093" s="402"/>
      <c r="D1093" s="1869" t="s">
        <v>1804</v>
      </c>
      <c r="E1093" s="1869"/>
      <c r="F1093" s="1869"/>
      <c r="I1093" s="490"/>
    </row>
    <row r="1094" spans="1:9">
      <c r="A1094" s="402"/>
      <c r="B1094" s="402"/>
      <c r="C1094" s="402"/>
      <c r="D1094" s="1869"/>
      <c r="E1094" s="1869"/>
      <c r="F1094" s="1869"/>
      <c r="I1094" s="490"/>
    </row>
    <row r="1095" spans="1:9">
      <c r="A1095" s="402"/>
      <c r="B1095" s="402"/>
      <c r="C1095" s="402"/>
      <c r="D1095" s="1869"/>
      <c r="E1095" s="1869"/>
      <c r="F1095" s="1869"/>
      <c r="I1095" s="490"/>
    </row>
    <row r="1096" spans="1:9">
      <c r="A1096" s="402"/>
      <c r="B1096" s="402"/>
      <c r="C1096" s="402"/>
      <c r="D1096" s="1869"/>
      <c r="E1096" s="1869"/>
      <c r="F1096" s="1869"/>
      <c r="I1096" s="490"/>
    </row>
    <row r="1097" spans="1:9">
      <c r="A1097" s="402"/>
      <c r="B1097" s="402"/>
      <c r="C1097" s="402"/>
      <c r="D1097" s="1869"/>
      <c r="E1097" s="1869"/>
      <c r="F1097" s="1869"/>
      <c r="I1097" s="490"/>
    </row>
    <row r="1098" spans="1:9">
      <c r="A1098" s="402"/>
      <c r="B1098" s="402"/>
      <c r="C1098" s="402"/>
      <c r="D1098" s="527" t="s">
        <v>2626</v>
      </c>
      <c r="I1098" s="490"/>
    </row>
    <row r="1099" spans="1:9">
      <c r="A1099" s="402"/>
      <c r="B1099" s="402"/>
      <c r="C1099" s="402"/>
      <c r="I1099" s="490"/>
    </row>
    <row r="1100" spans="1:9">
      <c r="A1100" s="402"/>
      <c r="B1100" s="485" t="s">
        <v>2792</v>
      </c>
      <c r="C1100" s="402"/>
      <c r="D1100" s="1820" t="s">
        <v>2219</v>
      </c>
      <c r="E1100" s="1820"/>
      <c r="F1100" s="1820"/>
      <c r="I1100" s="490"/>
    </row>
    <row r="1101" spans="1:9">
      <c r="A1101" s="402"/>
      <c r="B1101" s="402"/>
      <c r="C1101" s="402"/>
      <c r="D1101" s="1820"/>
      <c r="E1101" s="1820"/>
      <c r="F1101" s="1820"/>
      <c r="I1101" s="490"/>
    </row>
    <row r="1102" spans="1:9">
      <c r="A1102" s="402"/>
      <c r="B1102" s="402"/>
      <c r="C1102" s="402"/>
      <c r="D1102" s="1820"/>
      <c r="E1102" s="1820"/>
      <c r="F1102" s="1820"/>
      <c r="I1102" s="490"/>
    </row>
    <row r="1103" spans="1:9">
      <c r="A1103" s="402"/>
      <c r="B1103" s="402"/>
      <c r="C1103" s="402"/>
      <c r="I1103" s="490"/>
    </row>
    <row r="1104" spans="1:9">
      <c r="A1104" s="1851" t="s">
        <v>1806</v>
      </c>
      <c r="B1104" s="1851"/>
      <c r="C1104" s="1851"/>
      <c r="D1104" s="1851"/>
      <c r="E1104" s="1851"/>
      <c r="F1104" s="1851"/>
      <c r="G1104" s="1851"/>
      <c r="H1104" s="1022"/>
      <c r="I1104" s="1146"/>
    </row>
    <row r="1105" spans="1:9">
      <c r="A1105" s="402"/>
      <c r="B1105" s="402"/>
      <c r="C1105" s="402"/>
      <c r="I1105" s="490"/>
    </row>
    <row r="1106" spans="1:9">
      <c r="A1106" s="402"/>
      <c r="B1106" s="402"/>
      <c r="C1106" s="402"/>
      <c r="I1106" s="490"/>
    </row>
    <row r="1107" spans="1:9" ht="12.75" customHeight="1">
      <c r="A1107" s="402"/>
      <c r="B1107" s="485" t="s">
        <v>2792</v>
      </c>
      <c r="C1107" s="402"/>
      <c r="D1107" s="1779" t="s">
        <v>1900</v>
      </c>
      <c r="E1107" s="1779"/>
      <c r="F1107" s="1779"/>
      <c r="I1107" s="490"/>
    </row>
    <row r="1108" spans="1:9">
      <c r="A1108" s="402"/>
      <c r="B1108" s="402"/>
      <c r="C1108" s="402"/>
      <c r="D1108" s="1779"/>
      <c r="E1108" s="1779"/>
      <c r="F1108" s="1779"/>
      <c r="I1108" s="490"/>
    </row>
    <row r="1109" spans="1:9">
      <c r="A1109" s="402"/>
      <c r="B1109" s="402"/>
      <c r="C1109" s="402"/>
      <c r="D1109" s="1870" t="s">
        <v>2630</v>
      </c>
      <c r="E1109" s="1497"/>
      <c r="F1109" s="1497"/>
      <c r="I1109" s="490"/>
    </row>
    <row r="1110" spans="1:9">
      <c r="A1110" s="402"/>
      <c r="B1110" s="402"/>
      <c r="C1110" s="402"/>
      <c r="D1110" s="527"/>
      <c r="I1110" s="490"/>
    </row>
    <row r="1111" spans="1:9">
      <c r="A1111" s="402"/>
      <c r="B1111" s="485" t="s">
        <v>2792</v>
      </c>
      <c r="C1111" s="402"/>
      <c r="D1111" s="1869" t="s">
        <v>2578</v>
      </c>
      <c r="E1111" s="1869"/>
      <c r="F1111" s="1869"/>
      <c r="I1111" s="490"/>
    </row>
    <row r="1112" spans="1:9">
      <c r="A1112" s="402"/>
      <c r="B1112" s="402"/>
      <c r="C1112" s="402"/>
      <c r="D1112" s="1869"/>
      <c r="E1112" s="1869"/>
      <c r="F1112" s="1869"/>
      <c r="I1112" s="490"/>
    </row>
    <row r="1113" spans="1:9">
      <c r="A1113" s="402"/>
      <c r="B1113" s="402"/>
      <c r="C1113" s="402"/>
      <c r="D1113" s="1869"/>
      <c r="E1113" s="1869"/>
      <c r="F1113" s="1869"/>
      <c r="I1113" s="490"/>
    </row>
    <row r="1114" spans="1:9">
      <c r="A1114" s="402"/>
      <c r="B1114" s="402"/>
      <c r="C1114" s="402"/>
      <c r="D1114" s="527"/>
      <c r="I1114" s="490"/>
    </row>
    <row r="1115" spans="1:9">
      <c r="A1115" s="402"/>
      <c r="B1115" s="485" t="s">
        <v>2792</v>
      </c>
      <c r="C1115" s="402"/>
      <c r="D1115" s="1869" t="s">
        <v>2597</v>
      </c>
      <c r="E1115" s="1869"/>
      <c r="F1115" s="1869"/>
      <c r="I1115" s="490"/>
    </row>
    <row r="1116" spans="1:9">
      <c r="A1116" s="402"/>
      <c r="B1116" s="402"/>
      <c r="C1116" s="402"/>
      <c r="D1116" s="1869"/>
      <c r="E1116" s="1869"/>
      <c r="F1116" s="1869"/>
      <c r="I1116" s="490"/>
    </row>
    <row r="1117" spans="1:9">
      <c r="A1117" s="402"/>
      <c r="B1117" s="402"/>
      <c r="C1117" s="402"/>
      <c r="D1117" s="1869"/>
      <c r="E1117" s="1869"/>
      <c r="F1117" s="1869"/>
      <c r="I1117" s="490"/>
    </row>
    <row r="1118" spans="1:9">
      <c r="A1118" s="402"/>
      <c r="B1118" s="402"/>
      <c r="C1118" s="402"/>
      <c r="D1118" s="1869"/>
      <c r="E1118" s="1869"/>
      <c r="F1118" s="1869"/>
      <c r="I1118" s="490"/>
    </row>
    <row r="1119" spans="1:9">
      <c r="A1119" s="402"/>
      <c r="B1119" s="402"/>
      <c r="C1119" s="402"/>
      <c r="D1119" s="1869"/>
      <c r="E1119" s="1869"/>
      <c r="F1119" s="1869"/>
      <c r="I1119" s="490"/>
    </row>
    <row r="1120" spans="1:9">
      <c r="A1120" s="402"/>
      <c r="B1120" s="402"/>
      <c r="C1120" s="402"/>
      <c r="D1120" s="527"/>
      <c r="I1120" s="480"/>
    </row>
    <row r="1121" spans="1:9">
      <c r="A1121" s="402"/>
      <c r="B1121" s="485" t="s">
        <v>2792</v>
      </c>
      <c r="C1121" s="402"/>
      <c r="D1121" s="1869" t="s">
        <v>1807</v>
      </c>
      <c r="E1121" s="1869"/>
      <c r="F1121" s="1869"/>
      <c r="I1121" s="490"/>
    </row>
    <row r="1122" spans="1:9">
      <c r="A1122" s="402"/>
      <c r="B1122" s="402"/>
      <c r="C1122" s="402"/>
      <c r="D1122" s="1869"/>
      <c r="E1122" s="1869"/>
      <c r="F1122" s="1869"/>
      <c r="I1122" s="490"/>
    </row>
    <row r="1123" spans="1:9">
      <c r="A1123" s="402"/>
      <c r="B1123" s="402"/>
      <c r="C1123" s="402"/>
      <c r="D1123" s="1869"/>
      <c r="E1123" s="1869"/>
      <c r="F1123" s="1869"/>
      <c r="I1123" s="490"/>
    </row>
    <row r="1124" spans="1:9">
      <c r="A1124" s="402"/>
      <c r="B1124" s="402"/>
      <c r="C1124" s="402"/>
      <c r="D1124" s="527"/>
      <c r="I1124" s="490"/>
    </row>
    <row r="1125" spans="1:9">
      <c r="A1125" s="402"/>
      <c r="B1125" s="485" t="s">
        <v>2791</v>
      </c>
      <c r="C1125" s="402"/>
      <c r="D1125" s="1524" t="s">
        <v>1859</v>
      </c>
      <c r="E1125" s="1524"/>
      <c r="F1125" s="1524"/>
      <c r="I1125" s="490"/>
    </row>
    <row r="1126" spans="1:9">
      <c r="A1126" s="402"/>
      <c r="B1126" s="402"/>
      <c r="C1126" s="402"/>
      <c r="D1126" s="1524"/>
      <c r="E1126" s="1524"/>
      <c r="F1126" s="1524"/>
      <c r="I1126" s="490"/>
    </row>
    <row r="1127" spans="1:9">
      <c r="A1127" s="402"/>
      <c r="B1127" s="402"/>
      <c r="C1127" s="402"/>
      <c r="D1127" s="1524"/>
      <c r="E1127" s="1524"/>
      <c r="F1127" s="1524"/>
      <c r="I1127" s="490"/>
    </row>
    <row r="1128" spans="1:9">
      <c r="A1128" s="402"/>
      <c r="B1128" s="402"/>
      <c r="C1128" s="402"/>
      <c r="D1128" s="974"/>
      <c r="E1128" s="974"/>
      <c r="F1128" s="974"/>
      <c r="I1128" s="490"/>
    </row>
    <row r="1129" spans="1:9" ht="15.75" customHeight="1">
      <c r="A1129" s="402"/>
      <c r="B1129" s="485" t="s">
        <v>2792</v>
      </c>
      <c r="C1129" s="402"/>
      <c r="D1129" s="1497" t="s">
        <v>1860</v>
      </c>
      <c r="E1129" s="1497"/>
      <c r="F1129" s="1497"/>
      <c r="I1129" s="490"/>
    </row>
    <row r="1130" spans="1:9">
      <c r="A1130" s="402"/>
      <c r="B1130" s="402"/>
      <c r="C1130" s="402"/>
      <c r="D1130" s="1497"/>
      <c r="E1130" s="1497"/>
      <c r="F1130" s="1497"/>
      <c r="I1130" s="490"/>
    </row>
    <row r="1131" spans="1:9">
      <c r="A1131" s="402"/>
      <c r="B1131" s="402"/>
      <c r="C1131" s="402"/>
      <c r="D1131" s="1497"/>
      <c r="E1131" s="1497"/>
      <c r="F1131" s="1497"/>
      <c r="I1131" s="490"/>
    </row>
    <row r="1132" spans="1:9">
      <c r="A1132" s="402"/>
      <c r="B1132" s="402"/>
      <c r="C1132" s="402"/>
      <c r="D1132" s="1497"/>
      <c r="E1132" s="1497"/>
      <c r="F1132" s="1497"/>
      <c r="I1132" s="490"/>
    </row>
    <row r="1133" spans="1:9">
      <c r="A1133" s="402"/>
      <c r="B1133" s="402"/>
      <c r="C1133" s="402"/>
      <c r="D1133" s="974"/>
      <c r="E1133" s="974"/>
      <c r="F1133" s="974"/>
      <c r="I1133" s="490"/>
    </row>
    <row r="1134" spans="1:9">
      <c r="A1134" s="402"/>
      <c r="B1134" s="485" t="s">
        <v>2792</v>
      </c>
      <c r="C1134" s="402"/>
      <c r="D1134" s="1524" t="s">
        <v>2607</v>
      </c>
      <c r="E1134" s="1524"/>
      <c r="F1134" s="1524"/>
      <c r="I1134" s="490"/>
    </row>
    <row r="1135" spans="1:9">
      <c r="A1135" s="402"/>
      <c r="B1135" s="402"/>
      <c r="C1135" s="402"/>
      <c r="D1135" s="1524"/>
      <c r="E1135" s="1524"/>
      <c r="F1135" s="1524"/>
      <c r="I1135" s="490"/>
    </row>
    <row r="1136" spans="1:9">
      <c r="A1136" s="402"/>
      <c r="B1136" s="402"/>
      <c r="C1136" s="402"/>
      <c r="D1136" s="1524"/>
      <c r="E1136" s="1524"/>
      <c r="F1136" s="1524"/>
      <c r="I1136" s="490"/>
    </row>
    <row r="1137" spans="1:9">
      <c r="A1137" s="402"/>
      <c r="B1137" s="402"/>
      <c r="C1137" s="402"/>
      <c r="D1137" s="1524"/>
      <c r="E1137" s="1524"/>
      <c r="F1137" s="1524"/>
      <c r="I1137" s="490"/>
    </row>
    <row r="1138" spans="1:9">
      <c r="A1138" s="402"/>
      <c r="B1138" s="402"/>
      <c r="C1138" s="402"/>
      <c r="D1138" s="1524"/>
      <c r="E1138" s="1524"/>
      <c r="F1138" s="1524"/>
      <c r="I1138" s="490"/>
    </row>
    <row r="1139" spans="1:9">
      <c r="A1139" s="402"/>
      <c r="B1139" s="402"/>
      <c r="C1139" s="402"/>
      <c r="D1139" s="1524"/>
      <c r="E1139" s="1524"/>
      <c r="F1139" s="1524"/>
      <c r="I1139" s="490"/>
    </row>
    <row r="1140" spans="1:9">
      <c r="A1140" s="402"/>
      <c r="B1140" s="402"/>
      <c r="C1140" s="402"/>
      <c r="D1140" s="974"/>
      <c r="E1140" s="974"/>
      <c r="F1140" s="974"/>
      <c r="I1140" s="490"/>
    </row>
    <row r="1141" spans="1:9">
      <c r="A1141" s="402"/>
      <c r="B1141" s="485" t="s">
        <v>2792</v>
      </c>
      <c r="C1141" s="402"/>
      <c r="D1141" s="1825" t="s">
        <v>2579</v>
      </c>
      <c r="E1141" s="1825"/>
      <c r="F1141" s="1825"/>
      <c r="I1141" s="1152"/>
    </row>
    <row r="1142" spans="1:9">
      <c r="A1142" s="402"/>
      <c r="B1142" s="402"/>
      <c r="C1142" s="402"/>
      <c r="D1142" s="1825"/>
      <c r="E1142" s="1825"/>
      <c r="F1142" s="1825"/>
      <c r="I1142" s="490"/>
    </row>
    <row r="1143" spans="1:9">
      <c r="A1143" s="402"/>
      <c r="B1143" s="402"/>
      <c r="C1143" s="402"/>
      <c r="D1143" s="1825"/>
      <c r="E1143" s="1825"/>
      <c r="F1143" s="1825"/>
    </row>
    <row r="1144" spans="1:9">
      <c r="A1144" s="402"/>
      <c r="B1144" s="402"/>
      <c r="C1144" s="402"/>
      <c r="D1144" s="1825"/>
      <c r="E1144" s="1825"/>
      <c r="F1144" s="1825"/>
    </row>
    <row r="1145" spans="1:9">
      <c r="A1145" s="402"/>
      <c r="B1145" s="402"/>
      <c r="C1145" s="402"/>
      <c r="D1145" s="1825"/>
      <c r="E1145" s="1825"/>
      <c r="F1145" s="1825"/>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7"/>
      <c r="H1553" s="1837"/>
      <c r="I1553" s="1837"/>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workbookViewId="0">
      <selection activeCell="N17" sqref="N1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5">
        <v>4</v>
      </c>
      <c r="BD1" s="3" t="s">
        <v>2424</v>
      </c>
      <c r="BE1" s="3"/>
      <c r="BF1" s="3"/>
    </row>
    <row r="2" spans="1:58" ht="12.95" customHeight="1">
      <c r="BD2" s="3" t="s">
        <v>2425</v>
      </c>
      <c r="BE2" s="3" t="s">
        <v>2426</v>
      </c>
      <c r="BF2" s="3" t="s">
        <v>2427</v>
      </c>
    </row>
    <row r="3" spans="1:58" ht="12.95" customHeight="1">
      <c r="BD3" s="3" t="s">
        <v>2519</v>
      </c>
      <c r="BE3" t="str">
        <f>AC220</f>
        <v>City of Los Angeles</v>
      </c>
    </row>
    <row r="4" spans="1:58" ht="12.95" customHeight="1">
      <c r="BD4" s="3" t="s">
        <v>2434</v>
      </c>
      <c r="BE4" s="1179"/>
    </row>
    <row r="5" spans="1:58" ht="12.95" customHeight="1">
      <c r="BD5" s="3" t="s">
        <v>2435</v>
      </c>
      <c r="BE5">
        <f>SUMIF($AC$726:$AC$760,"&lt;=20%",$G$726:G$760)</f>
        <v>0</v>
      </c>
      <c r="BF5" s="3" t="s">
        <v>2440</v>
      </c>
    </row>
    <row r="6" spans="1:58" ht="12.95" customHeight="1">
      <c r="BD6" s="3" t="s">
        <v>2436</v>
      </c>
      <c r="BE6" s="1182">
        <f>SUMIF($AC$726:$AC$760,"&lt;=25%",$G$726:G$760)-SUM($BE$5:BE5)</f>
        <v>0</v>
      </c>
    </row>
    <row r="7" spans="1:58" ht="12.95" customHeight="1">
      <c r="BD7" s="1180" t="s">
        <v>2428</v>
      </c>
      <c r="BE7" s="1182">
        <f>SUMIF($AC$726:$AC$760,"&lt;=30%",$G$726:G$760)-SUM($BE$5:BE6)</f>
        <v>12</v>
      </c>
    </row>
    <row r="8" spans="1:58" ht="26.25" customHeight="1">
      <c r="A8" s="1775" t="s">
        <v>100</v>
      </c>
      <c r="B8" s="1775"/>
      <c r="C8" s="1775"/>
      <c r="D8" s="1775"/>
      <c r="E8" s="1775"/>
      <c r="F8" s="1775"/>
      <c r="G8" s="1775"/>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c r="AI8" s="1775"/>
      <c r="AJ8" s="1775"/>
      <c r="AK8" s="1775"/>
      <c r="AL8" s="1775"/>
      <c r="AM8" s="1775"/>
      <c r="AN8" s="1775"/>
      <c r="AO8" s="1775"/>
      <c r="AP8" s="1775"/>
      <c r="AQ8" s="1775"/>
      <c r="AR8" s="1775"/>
      <c r="AS8" s="1775"/>
      <c r="AT8" s="1775"/>
      <c r="AU8" s="894"/>
      <c r="AV8" s="894"/>
      <c r="AW8" s="894"/>
      <c r="AX8" s="894"/>
      <c r="AY8" s="894"/>
      <c r="BD8" s="3" t="s">
        <v>2437</v>
      </c>
      <c r="BE8" s="1182">
        <f>SUMIF($AC$726:$AC$760,"&lt;=35%",$G$726:G$760)-SUM($BE$5:BE7)</f>
        <v>0</v>
      </c>
    </row>
    <row r="9" spans="1:58" ht="12.95" customHeight="1">
      <c r="A9" s="1776" t="s">
        <v>2030</v>
      </c>
      <c r="B9" s="1776"/>
      <c r="C9" s="1776"/>
      <c r="D9" s="1776"/>
      <c r="E9" s="1776"/>
      <c r="F9" s="1776"/>
      <c r="G9" s="1776"/>
      <c r="H9" s="1776"/>
      <c r="I9" s="1776"/>
      <c r="J9" s="1776"/>
      <c r="K9" s="1776"/>
      <c r="L9" s="1776"/>
      <c r="M9" s="1776"/>
      <c r="N9" s="1776"/>
      <c r="O9" s="1776"/>
      <c r="P9" s="1776"/>
      <c r="Q9" s="1776"/>
      <c r="R9" s="1776"/>
      <c r="S9" s="1776"/>
      <c r="T9" s="1776"/>
      <c r="U9" s="1776"/>
      <c r="V9" s="1776"/>
      <c r="W9" s="1776"/>
      <c r="X9" s="1776"/>
      <c r="Y9" s="1776"/>
      <c r="Z9" s="1776"/>
      <c r="AA9" s="1776"/>
      <c r="AB9" s="1776"/>
      <c r="AC9" s="1776"/>
      <c r="AD9" s="1776"/>
      <c r="AE9" s="1776"/>
      <c r="AF9" s="1776"/>
      <c r="AG9" s="1776"/>
      <c r="AH9" s="1776"/>
      <c r="AI9" s="1776"/>
      <c r="AJ9" s="1776"/>
      <c r="AK9" s="1776"/>
      <c r="AL9" s="1776"/>
      <c r="AM9" s="1776"/>
      <c r="AN9" s="1776"/>
      <c r="AO9" s="1776"/>
      <c r="AP9" s="1776"/>
      <c r="AQ9" s="1776"/>
      <c r="AR9" s="1776"/>
      <c r="AS9" s="1776"/>
      <c r="AT9" s="1776"/>
      <c r="AU9" s="13"/>
      <c r="AV9" s="13"/>
      <c r="AW9" s="13"/>
      <c r="AX9" s="13"/>
      <c r="AY9" s="13"/>
      <c r="BD9" s="1181" t="s">
        <v>2429</v>
      </c>
      <c r="BE9" s="1182">
        <f>SUMIF($AC$726:$AC$760,"&lt;=40%",$G$726:G$760)-SUM($BE$5:BE8)</f>
        <v>0</v>
      </c>
    </row>
    <row r="10" spans="1:58" ht="12.95" customHeight="1">
      <c r="A10" s="1776" t="s">
        <v>2599</v>
      </c>
      <c r="B10" s="1776"/>
      <c r="C10" s="1776"/>
      <c r="D10" s="1776"/>
      <c r="E10" s="1776"/>
      <c r="F10" s="1776"/>
      <c r="G10" s="1776"/>
      <c r="H10" s="1776"/>
      <c r="I10" s="1776"/>
      <c r="J10" s="1776"/>
      <c r="K10" s="1776"/>
      <c r="L10" s="1776"/>
      <c r="M10" s="1776"/>
      <c r="N10" s="1776"/>
      <c r="O10" s="1776"/>
      <c r="P10" s="1776"/>
      <c r="Q10" s="1776"/>
      <c r="R10" s="1776"/>
      <c r="S10" s="1776"/>
      <c r="T10" s="1776"/>
      <c r="U10" s="1776"/>
      <c r="V10" s="1776"/>
      <c r="W10" s="1776"/>
      <c r="X10" s="1776"/>
      <c r="Y10" s="1776"/>
      <c r="Z10" s="1776"/>
      <c r="AA10" s="1776"/>
      <c r="AB10" s="1776"/>
      <c r="AC10" s="1776"/>
      <c r="AD10" s="1776"/>
      <c r="AE10" s="1776"/>
      <c r="AF10" s="1776"/>
      <c r="AG10" s="1776"/>
      <c r="AH10" s="1776"/>
      <c r="AI10" s="1776"/>
      <c r="AJ10" s="1776"/>
      <c r="AK10" s="1776"/>
      <c r="AL10" s="1776"/>
      <c r="AM10" s="1776"/>
      <c r="AN10" s="1776"/>
      <c r="AO10" s="1776"/>
      <c r="AP10" s="1776"/>
      <c r="AQ10" s="1776"/>
      <c r="AR10" s="1776"/>
      <c r="AS10" s="1776"/>
      <c r="AT10" s="1776"/>
      <c r="AU10" s="13"/>
      <c r="AV10" s="13"/>
      <c r="AW10" s="13"/>
      <c r="AX10" s="13"/>
      <c r="AY10" s="13"/>
      <c r="BD10" s="3" t="s">
        <v>2438</v>
      </c>
      <c r="BE10" s="1182">
        <f>SUMIF($AC$726:$AC$760,"&lt;=45%",$G$726:G$760)-SUM($BE$5:BE9)</f>
        <v>0</v>
      </c>
    </row>
    <row r="11" spans="1:58" ht="12.95" customHeight="1">
      <c r="A11" s="1776" t="s">
        <v>2527</v>
      </c>
      <c r="B11" s="1776"/>
      <c r="C11" s="1776"/>
      <c r="D11" s="1776"/>
      <c r="E11" s="1776"/>
      <c r="F11" s="1776"/>
      <c r="G11" s="1776"/>
      <c r="H11" s="1776"/>
      <c r="I11" s="1776"/>
      <c r="J11" s="1776"/>
      <c r="K11" s="1776"/>
      <c r="L11" s="1776"/>
      <c r="M11" s="1776"/>
      <c r="N11" s="1776"/>
      <c r="O11" s="1776"/>
      <c r="P11" s="1776"/>
      <c r="Q11" s="1776"/>
      <c r="R11" s="1776"/>
      <c r="S11" s="1776"/>
      <c r="T11" s="1776"/>
      <c r="U11" s="1776"/>
      <c r="V11" s="1776"/>
      <c r="W11" s="1776"/>
      <c r="X11" s="1776"/>
      <c r="Y11" s="1776"/>
      <c r="Z11" s="1776"/>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3"/>
      <c r="AV11" s="13"/>
      <c r="AW11" s="13"/>
      <c r="AX11" s="13"/>
      <c r="AY11" s="13"/>
      <c r="BD11" s="1180" t="s">
        <v>2430</v>
      </c>
      <c r="BE11" s="1182">
        <f>SUMIF($AC$726:$AC$760,"&lt;=50%",$G$726:G$760)-SUM($BE$5:BE10)</f>
        <v>13</v>
      </c>
    </row>
    <row r="12" spans="1:58" ht="12.95" customHeight="1">
      <c r="A12" s="1777" t="s">
        <v>2634</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1777"/>
      <c r="AN12" s="1777"/>
      <c r="AO12" s="1777"/>
      <c r="AP12" s="1777"/>
      <c r="AQ12" s="1777"/>
      <c r="AR12" s="1777"/>
      <c r="AS12" s="1777"/>
      <c r="AT12" s="1777"/>
      <c r="AU12" s="6"/>
      <c r="AV12" s="6"/>
      <c r="AW12" s="6"/>
      <c r="AX12" s="6"/>
      <c r="AY12" s="6"/>
      <c r="BD12" s="3" t="s">
        <v>2439</v>
      </c>
      <c r="BE12" s="1182">
        <f>SUMIF($AC$726:$AC$760,"&lt;=55%",$G$726:G$760)-SUM($BE$5:BE11)</f>
        <v>0</v>
      </c>
    </row>
    <row r="13" spans="1:58" ht="12.95" customHeight="1">
      <c r="A13" s="1546" t="s">
        <v>2031</v>
      </c>
      <c r="B13" s="1546"/>
      <c r="C13" s="1546"/>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546"/>
      <c r="AM13" s="1546"/>
      <c r="AN13" s="1546"/>
      <c r="AO13" s="1546"/>
      <c r="AP13" s="1546"/>
      <c r="AQ13" s="1546"/>
      <c r="AR13" s="1546"/>
      <c r="AS13" s="1546"/>
      <c r="AT13" s="1546"/>
      <c r="AU13" s="895"/>
      <c r="AV13" s="895"/>
      <c r="AW13" s="895"/>
      <c r="AX13" s="895"/>
      <c r="AY13" s="895"/>
      <c r="BD13" s="1181" t="s">
        <v>2431</v>
      </c>
      <c r="BE13" s="1182">
        <f>SUMIF($AC$726:$AC$760,"&lt;=60%",$G$726:G$760)-SUM($BE$5:BE12)</f>
        <v>46</v>
      </c>
    </row>
    <row r="14" spans="1:58" ht="12.95" customHeight="1">
      <c r="A14" s="1546"/>
      <c r="B14" s="1546"/>
      <c r="C14" s="1546"/>
      <c r="D14" s="1546"/>
      <c r="E14" s="1546"/>
      <c r="F14" s="1546"/>
      <c r="G14" s="1546"/>
      <c r="H14" s="1546"/>
      <c r="I14" s="1546"/>
      <c r="J14" s="1546"/>
      <c r="K14" s="1546"/>
      <c r="L14" s="1546"/>
      <c r="M14" s="1546"/>
      <c r="N14" s="1546"/>
      <c r="O14" s="1546"/>
      <c r="P14" s="1546"/>
      <c r="Q14" s="1546"/>
      <c r="R14" s="1546"/>
      <c r="S14" s="1546"/>
      <c r="T14" s="1546"/>
      <c r="U14" s="1546"/>
      <c r="V14" s="1546"/>
      <c r="W14" s="1546"/>
      <c r="X14" s="1546"/>
      <c r="Y14" s="1546"/>
      <c r="Z14" s="1546"/>
      <c r="AA14" s="1546"/>
      <c r="AB14" s="1546"/>
      <c r="AC14" s="1546"/>
      <c r="AD14" s="1546"/>
      <c r="AE14" s="1546"/>
      <c r="AF14" s="1546"/>
      <c r="AG14" s="1546"/>
      <c r="AH14" s="1546"/>
      <c r="AI14" s="1546"/>
      <c r="AJ14" s="1546"/>
      <c r="AK14" s="1546"/>
      <c r="AL14" s="1546"/>
      <c r="AM14" s="1546"/>
      <c r="AN14" s="1546"/>
      <c r="AO14" s="1546"/>
      <c r="AP14" s="1546"/>
      <c r="AQ14" s="1546"/>
      <c r="AR14" s="1546"/>
      <c r="AS14" s="1546"/>
      <c r="AT14" s="1546"/>
      <c r="AU14" s="895"/>
      <c r="AV14" s="895"/>
      <c r="AW14" s="895"/>
      <c r="AX14" s="895"/>
      <c r="AY14" s="895"/>
      <c r="BD14" s="1180" t="s">
        <v>2432</v>
      </c>
      <c r="BE14" s="1182">
        <f>SUMIF($AC$726:$AC$760,"&lt;=70%",$G$726:G$760)-SUM($BE$5:BE13)</f>
        <v>49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1" t="s">
        <v>2433</v>
      </c>
      <c r="BE15" s="1182">
        <f>SUMIF($AC$726:$AC$760,"&lt;=80%",$G$726:G$760)-SUM($BE$5:BE14)</f>
        <v>0</v>
      </c>
    </row>
    <row r="16" spans="1:58" ht="12.95" customHeight="1">
      <c r="A16" s="57" t="s">
        <v>2032</v>
      </c>
      <c r="C16" s="4"/>
      <c r="D16" s="4"/>
      <c r="E16" s="4"/>
      <c r="F16" s="4"/>
      <c r="G16" s="4"/>
      <c r="H16" s="1489" t="s">
        <v>2642</v>
      </c>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BD16" s="1181" t="s">
        <v>656</v>
      </c>
      <c r="BE16" s="1182" t="str">
        <f>Application!H18</f>
        <v xml:space="preserve">Hartsook Apartments </v>
      </c>
    </row>
    <row r="17" spans="1:58" ht="12.95" customHeight="1">
      <c r="BD17" s="1180" t="s">
        <v>2445</v>
      </c>
      <c r="BE17" s="1182">
        <f>Application!AA943</f>
        <v>0</v>
      </c>
    </row>
    <row r="18" spans="1:58" ht="12.95" customHeight="1">
      <c r="A18" s="57" t="s">
        <v>101</v>
      </c>
      <c r="C18" s="4"/>
      <c r="D18" s="4"/>
      <c r="E18" s="4"/>
      <c r="F18" s="4"/>
      <c r="G18" s="4"/>
      <c r="H18" s="1464" t="s">
        <v>2643</v>
      </c>
      <c r="I18" s="1277"/>
      <c r="J18" s="1277"/>
      <c r="K18" s="1277"/>
      <c r="L18" s="1277"/>
      <c r="M18" s="1277"/>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BD18" s="1181" t="s">
        <v>2446</v>
      </c>
      <c r="BE18" s="1182">
        <f>AA943</f>
        <v>0</v>
      </c>
    </row>
    <row r="19" spans="1:58" ht="12.95" customHeight="1">
      <c r="BD19" s="1180" t="s">
        <v>2447</v>
      </c>
      <c r="BE19" s="1182">
        <f>Application!M26</f>
        <v>2814243</v>
      </c>
    </row>
    <row r="20" spans="1:58" ht="12.95" customHeight="1">
      <c r="A20" s="1778" t="s">
        <v>872</v>
      </c>
      <c r="B20" s="1778"/>
      <c r="C20" s="1778"/>
      <c r="D20" s="1778"/>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1778"/>
      <c r="AN20" s="1778"/>
      <c r="AO20" s="1778"/>
      <c r="AP20" s="1778"/>
      <c r="AQ20" s="1778"/>
      <c r="AR20" s="1778"/>
      <c r="AS20" s="1778"/>
      <c r="AT20" s="1778"/>
      <c r="AU20" s="896"/>
      <c r="AV20" s="896"/>
      <c r="AW20" s="896"/>
      <c r="AX20" s="896"/>
      <c r="AY20" s="896"/>
      <c r="BD20" s="1181" t="s">
        <v>2448</v>
      </c>
      <c r="BE20" s="1182">
        <f>Application!M27</f>
        <v>14500000</v>
      </c>
    </row>
    <row r="21" spans="1:58" ht="12.95" customHeight="1">
      <c r="A21" s="1790" t="s">
        <v>1007</v>
      </c>
      <c r="B21" s="1790"/>
      <c r="C21" s="1790"/>
      <c r="D21" s="1790"/>
      <c r="E21" s="1790"/>
      <c r="F21" s="1790"/>
      <c r="G21" s="1790"/>
      <c r="H21" s="1790"/>
      <c r="I21" s="1790"/>
      <c r="J21" s="1790"/>
      <c r="K21" s="1790"/>
      <c r="L21" s="1790"/>
      <c r="M21" s="1790"/>
      <c r="N21" s="1790"/>
      <c r="O21" s="1790"/>
      <c r="P21" s="1790"/>
      <c r="Q21" s="1790"/>
      <c r="R21" s="1790"/>
      <c r="S21" s="1790"/>
      <c r="T21" s="1790"/>
      <c r="U21" s="1790"/>
      <c r="V21" s="1790"/>
      <c r="W21" s="1790"/>
      <c r="X21" s="1790"/>
      <c r="Y21" s="1790"/>
      <c r="Z21" s="1790"/>
      <c r="AA21" s="1790"/>
      <c r="AB21" s="1790"/>
      <c r="AC21" s="1790"/>
      <c r="AD21" s="1790"/>
      <c r="AE21" s="1790"/>
      <c r="AF21" s="1790"/>
      <c r="AG21" s="1790"/>
      <c r="AH21" s="1790"/>
      <c r="AI21" s="1790"/>
      <c r="AJ21" s="1790"/>
      <c r="AK21" s="1790"/>
      <c r="AL21" s="1790"/>
      <c r="AM21" s="897"/>
      <c r="AN21" s="897"/>
      <c r="AO21" s="897"/>
      <c r="AP21" s="897"/>
      <c r="AQ21" s="897"/>
      <c r="AR21" s="897"/>
      <c r="AS21" s="897"/>
      <c r="AT21" s="897"/>
      <c r="AU21" s="897"/>
      <c r="AV21" s="897"/>
      <c r="AW21" s="897"/>
      <c r="AX21" s="897"/>
      <c r="AY21" s="897"/>
      <c r="BD21" s="1180" t="s">
        <v>2449</v>
      </c>
      <c r="BE21" s="1182">
        <f>Application!AM562</f>
        <v>15000000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1" t="s">
        <v>283</v>
      </c>
      <c r="BE22" s="1182">
        <f>'Sources and Uses Budget'!B105</f>
        <v>58263584</v>
      </c>
      <c r="BF22" s="3" t="s">
        <v>2520</v>
      </c>
    </row>
    <row r="23" spans="1:58" ht="12.95" customHeight="1">
      <c r="A23" s="1779" t="s">
        <v>2098</v>
      </c>
      <c r="B23" s="1779"/>
      <c r="C23" s="1779"/>
      <c r="D23" s="1779"/>
      <c r="E23" s="1779"/>
      <c r="F23" s="1779"/>
      <c r="G23" s="1779"/>
      <c r="H23" s="1779"/>
      <c r="I23" s="1779"/>
      <c r="J23" s="1779"/>
      <c r="K23" s="1779"/>
      <c r="L23" s="1779"/>
      <c r="M23" s="1779"/>
      <c r="N23" s="1779"/>
      <c r="O23" s="1779"/>
      <c r="P23" s="1779"/>
      <c r="Q23" s="1779"/>
      <c r="R23" s="1779"/>
      <c r="S23" s="1779"/>
      <c r="T23" s="1779"/>
      <c r="U23" s="1779"/>
      <c r="V23" s="1779"/>
      <c r="W23" s="1779"/>
      <c r="X23" s="1779"/>
      <c r="Y23" s="1779"/>
      <c r="Z23" s="1779"/>
      <c r="AA23" s="1779"/>
      <c r="AB23" s="1779"/>
      <c r="AC23" s="1779"/>
      <c r="AD23" s="1779"/>
      <c r="AE23" s="1779"/>
      <c r="AF23" s="1779"/>
      <c r="AG23" s="1779"/>
      <c r="AH23" s="1779"/>
      <c r="AI23" s="1779"/>
      <c r="AJ23" s="1779"/>
      <c r="AK23" s="1779"/>
      <c r="AL23" s="1779"/>
      <c r="AM23" s="1779"/>
      <c r="AN23" s="1779"/>
      <c r="AO23" s="1779"/>
      <c r="AP23" s="1779"/>
      <c r="AQ23" s="1779"/>
      <c r="AR23" s="1779"/>
      <c r="AS23" s="1779"/>
      <c r="AT23" s="1779"/>
      <c r="AU23" s="18"/>
      <c r="AV23" s="18"/>
      <c r="AW23" s="18"/>
      <c r="AX23" s="18"/>
      <c r="AY23" s="18"/>
      <c r="AZ23" s="18"/>
      <c r="BD23" s="1180" t="s">
        <v>2450</v>
      </c>
      <c r="BE23" s="1182">
        <f>'Sources and Uses Budget'!B4</f>
        <v>0</v>
      </c>
    </row>
    <row r="24" spans="1:58" ht="12.95" customHeight="1">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c r="W24" s="1779"/>
      <c r="X24" s="1779"/>
      <c r="Y24" s="1779"/>
      <c r="Z24" s="1779"/>
      <c r="AA24" s="1779"/>
      <c r="AB24" s="1779"/>
      <c r="AC24" s="1779"/>
      <c r="AD24" s="1779"/>
      <c r="AE24" s="1779"/>
      <c r="AF24" s="1779"/>
      <c r="AG24" s="1779"/>
      <c r="AH24" s="1779"/>
      <c r="AI24" s="1779"/>
      <c r="AJ24" s="1779"/>
      <c r="AK24" s="1779"/>
      <c r="AL24" s="1779"/>
      <c r="AM24" s="1779"/>
      <c r="AN24" s="1779"/>
      <c r="AO24" s="1779"/>
      <c r="AP24" s="1779"/>
      <c r="AQ24" s="1779"/>
      <c r="AR24" s="1779"/>
      <c r="AS24" s="1779"/>
      <c r="AT24" s="1779"/>
      <c r="AU24" s="18"/>
      <c r="AV24" s="18"/>
      <c r="AW24" s="18"/>
      <c r="AX24" s="18"/>
      <c r="AY24" s="18"/>
      <c r="AZ24" s="18"/>
      <c r="BD24" s="1181" t="s">
        <v>2451</v>
      </c>
      <c r="BE24" s="1182">
        <f>Application!AG459</f>
        <v>115756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0" t="s">
        <v>2452</v>
      </c>
      <c r="BE25" s="1182" t="str">
        <f>Application!D208</f>
        <v>40%/60% Average Income</v>
      </c>
    </row>
    <row r="26" spans="1:58" ht="12.95" customHeight="1">
      <c r="A26" s="4"/>
      <c r="C26" s="4"/>
      <c r="D26" s="4"/>
      <c r="E26" s="4"/>
      <c r="F26" s="4"/>
      <c r="G26" s="4"/>
      <c r="H26" s="4"/>
      <c r="I26" s="4"/>
      <c r="J26" s="4"/>
      <c r="K26" s="4"/>
      <c r="L26" s="4"/>
      <c r="M26" s="1764">
        <f>'Basis &amp; Credits'!AB56</f>
        <v>2814243</v>
      </c>
      <c r="N26" s="1764"/>
      <c r="O26" s="1764"/>
      <c r="P26" s="1764"/>
      <c r="Q26" s="1764"/>
      <c r="R26" s="4" t="s">
        <v>759</v>
      </c>
      <c r="S26" s="4"/>
      <c r="T26" s="4"/>
      <c r="U26" s="4"/>
      <c r="V26" s="4"/>
      <c r="W26" s="4"/>
      <c r="X26" s="4"/>
      <c r="Y26" s="4"/>
      <c r="Z26" s="4"/>
      <c r="AF26" s="4"/>
      <c r="AG26" s="4"/>
      <c r="AH26" s="4"/>
      <c r="AI26" s="4"/>
      <c r="AJ26" s="4"/>
      <c r="AK26" s="4"/>
      <c r="BD26" s="1181" t="s">
        <v>1626</v>
      </c>
      <c r="BE26" s="1182" t="b">
        <f>Application!M365="Yes"</f>
        <v>0</v>
      </c>
    </row>
    <row r="27" spans="1:58" ht="12.95" customHeight="1">
      <c r="A27" s="4"/>
      <c r="C27" s="4"/>
      <c r="D27" s="4"/>
      <c r="E27" s="4"/>
      <c r="F27" s="4"/>
      <c r="G27" s="4"/>
      <c r="H27" s="4"/>
      <c r="I27" s="4"/>
      <c r="J27" s="4"/>
      <c r="K27" s="4"/>
      <c r="L27" s="4"/>
      <c r="M27" s="1289">
        <f>'Basis &amp; Credits'!AB78</f>
        <v>14500000</v>
      </c>
      <c r="N27" s="1289"/>
      <c r="O27" s="1289"/>
      <c r="P27" s="1289"/>
      <c r="Q27" s="1289"/>
      <c r="R27" s="3" t="s">
        <v>1265</v>
      </c>
      <c r="S27" s="4"/>
      <c r="T27" s="4"/>
      <c r="U27" s="4"/>
      <c r="V27" s="4"/>
      <c r="W27" s="4"/>
      <c r="X27" s="4"/>
      <c r="Y27" s="4"/>
      <c r="Z27" s="4"/>
      <c r="AF27" s="4"/>
      <c r="AG27" s="4"/>
      <c r="AH27" s="4"/>
      <c r="AI27" s="4"/>
      <c r="AJ27" s="4"/>
      <c r="AK27" s="4"/>
      <c r="BD27" s="1180" t="s">
        <v>2051</v>
      </c>
      <c r="BE27" s="1182"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1" t="s">
        <v>2453</v>
      </c>
      <c r="BE28" s="1182" t="b">
        <f>Application!M366="Yes"</f>
        <v>0</v>
      </c>
    </row>
    <row r="29" spans="1:58" ht="12.95" customHeight="1">
      <c r="A29" s="1476" t="s">
        <v>2099</v>
      </c>
      <c r="B29" s="1476"/>
      <c r="C29" s="1476"/>
      <c r="D29" s="1476"/>
      <c r="E29" s="1476"/>
      <c r="F29" s="1476"/>
      <c r="G29" s="1476"/>
      <c r="H29" s="1476"/>
      <c r="I29" s="1476"/>
      <c r="J29" s="1476"/>
      <c r="K29" s="1476"/>
      <c r="L29" s="1476"/>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476"/>
      <c r="AM29" s="1476"/>
      <c r="AN29" s="1476"/>
      <c r="AO29" s="1476"/>
      <c r="AP29" s="1476"/>
      <c r="AQ29" s="1476"/>
      <c r="AR29" s="1476"/>
      <c r="AS29" s="1476"/>
      <c r="AT29" s="1476"/>
      <c r="BD29" s="1180" t="s">
        <v>2454</v>
      </c>
      <c r="BE29" s="1182" t="b">
        <f>Application!M367="Yes"</f>
        <v>0</v>
      </c>
    </row>
    <row r="30" spans="1:58" ht="12.95" customHeight="1">
      <c r="A30" s="1476"/>
      <c r="B30" s="1476"/>
      <c r="C30" s="1476"/>
      <c r="D30" s="1476"/>
      <c r="E30" s="1476"/>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476"/>
      <c r="AM30" s="1476"/>
      <c r="AN30" s="1476"/>
      <c r="AO30" s="1476"/>
      <c r="AP30" s="1476"/>
      <c r="AQ30" s="1476"/>
      <c r="AR30" s="1476"/>
      <c r="AS30" s="1476"/>
      <c r="AT30" s="1476"/>
      <c r="AZ30" s="20"/>
      <c r="BD30" s="1181" t="s">
        <v>28</v>
      </c>
      <c r="BE30" s="1182" t="b">
        <f>Application!AJ364="Yes"</f>
        <v>0</v>
      </c>
    </row>
    <row r="31" spans="1:58" ht="12.95" customHeight="1">
      <c r="A31" s="1476"/>
      <c r="B31" s="1476"/>
      <c r="C31" s="1476"/>
      <c r="D31" s="1476"/>
      <c r="E31" s="1476"/>
      <c r="F31" s="1476"/>
      <c r="G31" s="1476"/>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476"/>
      <c r="AM31" s="1476"/>
      <c r="AN31" s="1476"/>
      <c r="AO31" s="1476"/>
      <c r="AP31" s="1476"/>
      <c r="AQ31" s="1476"/>
      <c r="AR31" s="1476"/>
      <c r="AS31" s="1476"/>
      <c r="AT31" s="1476"/>
      <c r="AU31" s="20"/>
      <c r="AV31" s="20"/>
      <c r="AW31" s="20"/>
      <c r="AX31" s="20"/>
      <c r="AY31" s="20"/>
      <c r="AZ31" s="20"/>
      <c r="BD31" s="1180" t="s">
        <v>2455</v>
      </c>
      <c r="BE31" s="1182"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1" t="s">
        <v>2456</v>
      </c>
      <c r="BE32" s="1182">
        <f>IF(ISNUMBER(Application!W473),W473,0)</f>
        <v>0</v>
      </c>
    </row>
    <row r="33" spans="1:57" ht="12.95" hidden="1" customHeight="1">
      <c r="A33" s="519" t="s">
        <v>1276</v>
      </c>
      <c r="C33" s="519"/>
      <c r="D33" s="519"/>
      <c r="E33" s="519"/>
      <c r="F33" s="519"/>
      <c r="G33" s="519"/>
      <c r="H33" s="519"/>
      <c r="I33" s="519"/>
      <c r="J33" s="519"/>
      <c r="K33" s="519"/>
      <c r="L33" s="519"/>
      <c r="M33" s="519"/>
      <c r="N33" s="519"/>
      <c r="O33" s="1365" t="s">
        <v>669</v>
      </c>
      <c r="P33" s="1365"/>
      <c r="Q33" s="1780" t="s">
        <v>2100</v>
      </c>
      <c r="R33" s="1780"/>
      <c r="S33" s="1780"/>
      <c r="T33" s="1780"/>
      <c r="U33" s="1780"/>
      <c r="V33" s="1780"/>
      <c r="W33" s="1780"/>
      <c r="X33" s="1780"/>
      <c r="Y33" s="1780"/>
      <c r="Z33" s="1780"/>
      <c r="AA33" s="1780"/>
      <c r="AB33" s="1780"/>
      <c r="AC33" s="1780"/>
      <c r="AD33" s="1780"/>
      <c r="AE33" s="1780"/>
      <c r="AF33" s="1780"/>
      <c r="AG33" s="1780"/>
      <c r="AH33" s="1780"/>
      <c r="AI33" s="1780"/>
      <c r="AJ33" s="1780"/>
      <c r="AK33" s="1780"/>
      <c r="AL33" s="1780"/>
      <c r="AM33" s="1780"/>
      <c r="AN33" s="1780"/>
      <c r="AO33" s="1780"/>
      <c r="AP33" s="1780"/>
      <c r="AQ33" s="1780"/>
      <c r="AR33" s="1780"/>
      <c r="AS33" s="1780"/>
      <c r="AT33" s="1780"/>
      <c r="AU33" s="20"/>
      <c r="AV33" s="20"/>
      <c r="AW33" s="20"/>
      <c r="AX33" s="20"/>
      <c r="AY33" s="20"/>
      <c r="BD33" s="1180" t="s">
        <v>2521</v>
      </c>
      <c r="BE33" s="1182" t="str">
        <f>Application!D220</f>
        <v>City of Los Angeles</v>
      </c>
    </row>
    <row r="34" spans="1:57" ht="12.95" hidden="1" customHeight="1">
      <c r="A34" s="1476" t="s">
        <v>2101</v>
      </c>
      <c r="B34" s="1476"/>
      <c r="C34" s="1476"/>
      <c r="D34" s="1476"/>
      <c r="E34" s="1476"/>
      <c r="F34" s="1476"/>
      <c r="G34" s="1476"/>
      <c r="H34" s="1476"/>
      <c r="I34" s="1476"/>
      <c r="J34" s="1476"/>
      <c r="K34" s="1476"/>
      <c r="L34" s="1476"/>
      <c r="M34" s="1476"/>
      <c r="N34" s="1476"/>
      <c r="O34" s="1476"/>
      <c r="P34" s="1476"/>
      <c r="Q34" s="1476"/>
      <c r="R34" s="1476"/>
      <c r="S34" s="1476"/>
      <c r="T34" s="1476"/>
      <c r="U34" s="1476"/>
      <c r="V34" s="1476"/>
      <c r="W34" s="1476"/>
      <c r="X34" s="1476"/>
      <c r="Y34" s="1476"/>
      <c r="Z34" s="1476"/>
      <c r="AA34" s="1476"/>
      <c r="AB34" s="1476"/>
      <c r="AC34" s="1476"/>
      <c r="AD34" s="1476"/>
      <c r="AE34" s="1476"/>
      <c r="AF34" s="1476"/>
      <c r="AG34" s="1476"/>
      <c r="AH34" s="1476"/>
      <c r="AI34" s="1476"/>
      <c r="AJ34" s="1476"/>
      <c r="AK34" s="1476"/>
      <c r="AL34" s="1476"/>
      <c r="AM34" s="1476"/>
      <c r="AN34" s="1476"/>
      <c r="AO34" s="1476"/>
      <c r="AP34" s="1476"/>
      <c r="AQ34" s="1476"/>
      <c r="AR34" s="1476"/>
      <c r="AS34" s="1476"/>
      <c r="AT34" s="1476"/>
      <c r="AU34" s="20"/>
      <c r="AV34" s="20"/>
      <c r="AW34" s="20"/>
      <c r="AX34" s="20"/>
      <c r="AY34" s="20"/>
      <c r="AZ34" s="20"/>
      <c r="BD34" s="1181" t="s">
        <v>2457</v>
      </c>
      <c r="BE34" s="1182" t="str">
        <f>Application!I185</f>
        <v xml:space="preserve">11103, 11043, 11047 Hartsook Street </v>
      </c>
    </row>
    <row r="35" spans="1:57" ht="12.95" hidden="1" customHeight="1">
      <c r="A35" s="1476"/>
      <c r="B35" s="1476"/>
      <c r="C35" s="1476"/>
      <c r="D35" s="1476"/>
      <c r="E35" s="1476"/>
      <c r="F35" s="1476"/>
      <c r="G35" s="1476"/>
      <c r="H35" s="1476"/>
      <c r="I35" s="1476"/>
      <c r="J35" s="1476"/>
      <c r="K35" s="1476"/>
      <c r="L35" s="1476"/>
      <c r="M35" s="1476"/>
      <c r="N35" s="1476"/>
      <c r="O35" s="1476"/>
      <c r="P35" s="1476"/>
      <c r="Q35" s="1476"/>
      <c r="R35" s="1476"/>
      <c r="S35" s="1476"/>
      <c r="T35" s="1476"/>
      <c r="U35" s="1476"/>
      <c r="V35" s="1476"/>
      <c r="W35" s="1476"/>
      <c r="X35" s="1476"/>
      <c r="Y35" s="1476"/>
      <c r="Z35" s="1476"/>
      <c r="AA35" s="1476"/>
      <c r="AB35" s="1476"/>
      <c r="AC35" s="1476"/>
      <c r="AD35" s="1476"/>
      <c r="AE35" s="1476"/>
      <c r="AF35" s="1476"/>
      <c r="AG35" s="1476"/>
      <c r="AH35" s="1476"/>
      <c r="AI35" s="1476"/>
      <c r="AJ35" s="1476"/>
      <c r="AK35" s="1476"/>
      <c r="AL35" s="1476"/>
      <c r="AM35" s="1476"/>
      <c r="AN35" s="1476"/>
      <c r="AO35" s="1476"/>
      <c r="AP35" s="1476"/>
      <c r="AQ35" s="1476"/>
      <c r="AR35" s="1476"/>
      <c r="AS35" s="1476"/>
      <c r="AT35" s="1476"/>
      <c r="AU35" s="20"/>
      <c r="AV35" s="20"/>
      <c r="AW35" s="20"/>
      <c r="AX35" s="20"/>
      <c r="AY35" s="20"/>
      <c r="AZ35" s="20"/>
      <c r="BD35" s="1180" t="s">
        <v>2458</v>
      </c>
      <c r="BE35" s="1182" t="str">
        <f>IF(Application!E187="","",Application!E187)</f>
        <v/>
      </c>
    </row>
    <row r="36" spans="1:57" ht="12.95" hidden="1" customHeight="1">
      <c r="A36" s="1476"/>
      <c r="B36" s="1476"/>
      <c r="C36" s="1476"/>
      <c r="D36" s="1476"/>
      <c r="E36" s="1476"/>
      <c r="F36" s="1476"/>
      <c r="G36" s="1476"/>
      <c r="H36" s="1476"/>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1476"/>
      <c r="AL36" s="1476"/>
      <c r="AM36" s="1476"/>
      <c r="AN36" s="1476"/>
      <c r="AO36" s="1476"/>
      <c r="AP36" s="1476"/>
      <c r="AQ36" s="1476"/>
      <c r="AR36" s="1476"/>
      <c r="AS36" s="1476"/>
      <c r="AT36" s="1476"/>
      <c r="AU36" s="20"/>
      <c r="AV36" s="20"/>
      <c r="AW36" s="20"/>
      <c r="AX36" s="20"/>
      <c r="AY36" s="20"/>
      <c r="AZ36" s="20"/>
      <c r="BD36" s="1181" t="s">
        <v>2459</v>
      </c>
      <c r="BE36" s="1182" t="str">
        <f>Application!I189</f>
        <v>Los Angeles</v>
      </c>
    </row>
    <row r="37" spans="1:57" ht="12.95" hidden="1" customHeight="1">
      <c r="A37" s="1476"/>
      <c r="B37" s="1476"/>
      <c r="C37" s="1476"/>
      <c r="D37" s="1476"/>
      <c r="E37" s="1476"/>
      <c r="F37" s="1476"/>
      <c r="G37" s="1476"/>
      <c r="H37" s="1476"/>
      <c r="I37" s="1476"/>
      <c r="J37" s="1476"/>
      <c r="K37" s="1476"/>
      <c r="L37" s="1476"/>
      <c r="M37" s="1476"/>
      <c r="N37" s="1476"/>
      <c r="O37" s="1476"/>
      <c r="P37" s="1476"/>
      <c r="Q37" s="1476"/>
      <c r="R37" s="1476"/>
      <c r="S37" s="1476"/>
      <c r="T37" s="1476"/>
      <c r="U37" s="1476"/>
      <c r="V37" s="1476"/>
      <c r="W37" s="1476"/>
      <c r="X37" s="1476"/>
      <c r="Y37" s="1476"/>
      <c r="Z37" s="1476"/>
      <c r="AA37" s="1476"/>
      <c r="AB37" s="1476"/>
      <c r="AC37" s="1476"/>
      <c r="AD37" s="1476"/>
      <c r="AE37" s="1476"/>
      <c r="AF37" s="1476"/>
      <c r="AG37" s="1476"/>
      <c r="AH37" s="1476"/>
      <c r="AI37" s="1476"/>
      <c r="AJ37" s="1476"/>
      <c r="AK37" s="1476"/>
      <c r="AL37" s="1476"/>
      <c r="AM37" s="1476"/>
      <c r="AN37" s="1476"/>
      <c r="AO37" s="1476"/>
      <c r="AP37" s="1476"/>
      <c r="AQ37" s="1476"/>
      <c r="AR37" s="1476"/>
      <c r="AS37" s="1476"/>
      <c r="AT37" s="1476"/>
      <c r="AZ37" s="20"/>
      <c r="BD37" s="1180" t="s">
        <v>2460</v>
      </c>
      <c r="BE37" s="1182" t="str">
        <f>Application!T189</f>
        <v>Los Angeles</v>
      </c>
    </row>
    <row r="38" spans="1:57" ht="12.95" hidden="1" customHeight="1">
      <c r="A38" s="3"/>
      <c r="AZ38" s="20"/>
      <c r="BD38" s="1181" t="s">
        <v>2461</v>
      </c>
      <c r="BE38" s="1182">
        <f>Application!I190</f>
        <v>91601</v>
      </c>
    </row>
    <row r="39" spans="1:57" ht="12.95" customHeight="1">
      <c r="A39" s="1497" t="s">
        <v>2102</v>
      </c>
      <c r="B39" s="1497"/>
      <c r="C39" s="1497"/>
      <c r="D39" s="1497"/>
      <c r="E39" s="1497"/>
      <c r="F39" s="1497"/>
      <c r="G39" s="1497"/>
      <c r="H39" s="1497"/>
      <c r="I39" s="1497"/>
      <c r="J39" s="1497"/>
      <c r="K39" s="1497"/>
      <c r="L39" s="1497"/>
      <c r="M39" s="1497"/>
      <c r="N39" s="1497"/>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Z39" s="20"/>
      <c r="BD39" s="1180" t="s">
        <v>2462</v>
      </c>
      <c r="BE39" s="1182">
        <f>Application!AG446</f>
        <v>121</v>
      </c>
    </row>
    <row r="40" spans="1:57" ht="12.95" customHeight="1">
      <c r="A40" s="1497"/>
      <c r="B40" s="1497"/>
      <c r="C40" s="1497"/>
      <c r="D40" s="1497"/>
      <c r="E40" s="1497"/>
      <c r="F40" s="1497"/>
      <c r="G40" s="1497"/>
      <c r="H40" s="1497"/>
      <c r="I40" s="1497"/>
      <c r="J40" s="1497"/>
      <c r="K40" s="1497"/>
      <c r="L40" s="1497"/>
      <c r="M40" s="1497"/>
      <c r="N40" s="1497"/>
      <c r="O40" s="1497"/>
      <c r="P40" s="1497"/>
      <c r="Q40" s="1497"/>
      <c r="R40" s="1497"/>
      <c r="S40" s="1497"/>
      <c r="T40" s="1497"/>
      <c r="U40" s="1497"/>
      <c r="V40" s="1497"/>
      <c r="W40" s="1497"/>
      <c r="X40" s="1497"/>
      <c r="Y40" s="1497"/>
      <c r="Z40" s="1497"/>
      <c r="AA40" s="1497"/>
      <c r="AB40" s="1497"/>
      <c r="AC40" s="1497"/>
      <c r="AD40" s="1497"/>
      <c r="AE40" s="1497"/>
      <c r="AF40" s="1497"/>
      <c r="AG40" s="1497"/>
      <c r="AH40" s="1497"/>
      <c r="AI40" s="1497"/>
      <c r="AJ40" s="1497"/>
      <c r="AK40" s="1497"/>
      <c r="AL40" s="1497"/>
      <c r="AM40" s="1497"/>
      <c r="AN40" s="1497"/>
      <c r="AO40" s="1497"/>
      <c r="AP40" s="1497"/>
      <c r="AQ40" s="1497"/>
      <c r="AR40" s="1497"/>
      <c r="AS40" s="1497"/>
      <c r="AT40" s="1497"/>
      <c r="AU40" s="20"/>
      <c r="AV40" s="20"/>
      <c r="AW40" s="20"/>
      <c r="AX40" s="20"/>
      <c r="AY40" s="20"/>
      <c r="AZ40" s="20"/>
      <c r="BD40" s="1181" t="s">
        <v>384</v>
      </c>
      <c r="BE40" s="1182">
        <f>Application!AG449</f>
        <v>120</v>
      </c>
    </row>
    <row r="41" spans="1:57" ht="12.95" customHeight="1">
      <c r="A41" s="1497"/>
      <c r="B41" s="1497"/>
      <c r="C41" s="1497"/>
      <c r="D41" s="1497"/>
      <c r="E41" s="1497"/>
      <c r="F41" s="1497"/>
      <c r="G41" s="1497"/>
      <c r="H41" s="1497"/>
      <c r="I41" s="1497"/>
      <c r="J41" s="1497"/>
      <c r="K41" s="1497"/>
      <c r="L41" s="1497"/>
      <c r="M41" s="1497"/>
      <c r="N41" s="1497"/>
      <c r="O41" s="1497"/>
      <c r="P41" s="1497"/>
      <c r="Q41" s="1497"/>
      <c r="R41" s="1497"/>
      <c r="S41" s="1497"/>
      <c r="T41" s="1497"/>
      <c r="U41" s="1497"/>
      <c r="V41" s="1497"/>
      <c r="W41" s="1497"/>
      <c r="X41" s="1497"/>
      <c r="Y41" s="1497"/>
      <c r="Z41" s="1497"/>
      <c r="AA41" s="1497"/>
      <c r="AB41" s="1497"/>
      <c r="AC41" s="1497"/>
      <c r="AD41" s="1497"/>
      <c r="AE41" s="1497"/>
      <c r="AF41" s="1497"/>
      <c r="AG41" s="1497"/>
      <c r="AH41" s="1497"/>
      <c r="AI41" s="1497"/>
      <c r="AJ41" s="1497"/>
      <c r="AK41" s="1497"/>
      <c r="AL41" s="1497"/>
      <c r="AM41" s="1497"/>
      <c r="AN41" s="1497"/>
      <c r="AO41" s="1497"/>
      <c r="AP41" s="1497"/>
      <c r="AQ41" s="1497"/>
      <c r="AR41" s="1497"/>
      <c r="AS41" s="1497"/>
      <c r="AT41" s="1497"/>
      <c r="AU41" s="20"/>
      <c r="AV41" s="20"/>
      <c r="AW41" s="20"/>
      <c r="AX41" s="20"/>
      <c r="AY41" s="20"/>
      <c r="AZ41" s="20"/>
      <c r="BD41" s="1180" t="s">
        <v>287</v>
      </c>
      <c r="BE41" s="1182">
        <f>Application!AG447</f>
        <v>0</v>
      </c>
    </row>
    <row r="42" spans="1:57" ht="12.95" customHeight="1">
      <c r="A42" s="1497"/>
      <c r="B42" s="1497"/>
      <c r="C42" s="1497"/>
      <c r="D42" s="1497"/>
      <c r="E42" s="1497"/>
      <c r="F42" s="1497"/>
      <c r="G42" s="1497"/>
      <c r="H42" s="1497"/>
      <c r="I42" s="1497"/>
      <c r="J42" s="1497"/>
      <c r="K42" s="1497"/>
      <c r="L42" s="1497"/>
      <c r="M42" s="1497"/>
      <c r="N42" s="1497"/>
      <c r="O42" s="1497"/>
      <c r="P42" s="1497"/>
      <c r="Q42" s="1497"/>
      <c r="R42" s="1497"/>
      <c r="S42" s="1497"/>
      <c r="T42" s="1497"/>
      <c r="U42" s="1497"/>
      <c r="V42" s="1497"/>
      <c r="W42" s="1497"/>
      <c r="X42" s="1497"/>
      <c r="Y42" s="1497"/>
      <c r="Z42" s="1497"/>
      <c r="AA42" s="1497"/>
      <c r="AB42" s="1497"/>
      <c r="AC42" s="1497"/>
      <c r="AD42" s="1497"/>
      <c r="AE42" s="1497"/>
      <c r="AF42" s="1497"/>
      <c r="AG42" s="1497"/>
      <c r="AH42" s="1497"/>
      <c r="AI42" s="1497"/>
      <c r="AJ42" s="1497"/>
      <c r="AK42" s="1497"/>
      <c r="AL42" s="1497"/>
      <c r="AM42" s="1497"/>
      <c r="AN42" s="1497"/>
      <c r="AO42" s="1497"/>
      <c r="AP42" s="1497"/>
      <c r="AQ42" s="1497"/>
      <c r="AR42" s="1497"/>
      <c r="AS42" s="1497"/>
      <c r="AT42" s="1497"/>
      <c r="AZ42" s="20"/>
      <c r="BD42" s="1181" t="s">
        <v>2463</v>
      </c>
      <c r="BE42" s="1184">
        <f>Application!AC761</f>
        <v>0.60000000000000009</v>
      </c>
    </row>
    <row r="43" spans="1:57" ht="12.95" customHeight="1">
      <c r="A43" s="1497"/>
      <c r="B43" s="1497"/>
      <c r="C43" s="1497"/>
      <c r="D43" s="1497"/>
      <c r="E43" s="1497"/>
      <c r="F43" s="1497"/>
      <c r="G43" s="1497"/>
      <c r="H43" s="1497"/>
      <c r="I43" s="1497"/>
      <c r="J43" s="1497"/>
      <c r="K43" s="1497"/>
      <c r="L43" s="1497"/>
      <c r="M43" s="1497"/>
      <c r="N43" s="1497"/>
      <c r="O43" s="1497"/>
      <c r="P43" s="1497"/>
      <c r="Q43" s="1497"/>
      <c r="R43" s="1497"/>
      <c r="S43" s="1497"/>
      <c r="T43" s="1497"/>
      <c r="U43" s="1497"/>
      <c r="V43" s="1497"/>
      <c r="W43" s="1497"/>
      <c r="X43" s="1497"/>
      <c r="Y43" s="1497"/>
      <c r="Z43" s="1497"/>
      <c r="AA43" s="1497"/>
      <c r="AB43" s="1497"/>
      <c r="AC43" s="1497"/>
      <c r="AD43" s="1497"/>
      <c r="AE43" s="1497"/>
      <c r="AF43" s="1497"/>
      <c r="AG43" s="1497"/>
      <c r="AH43" s="1497"/>
      <c r="AI43" s="1497"/>
      <c r="AJ43" s="1497"/>
      <c r="AK43" s="1497"/>
      <c r="AL43" s="1497"/>
      <c r="AM43" s="1497"/>
      <c r="AN43" s="1497"/>
      <c r="AO43" s="1497"/>
      <c r="AP43" s="1497"/>
      <c r="AQ43" s="1497"/>
      <c r="AR43" s="1497"/>
      <c r="AS43" s="1497"/>
      <c r="AT43" s="1497"/>
      <c r="AU43" s="20"/>
      <c r="AV43" s="20"/>
      <c r="AW43" s="20"/>
      <c r="AX43" s="20"/>
      <c r="AY43" s="20"/>
      <c r="AZ43" s="20"/>
      <c r="BD43" s="1180" t="s">
        <v>2464</v>
      </c>
      <c r="BE43" s="1184">
        <f>Application!AH761</f>
        <v>0.60000000000000009</v>
      </c>
    </row>
    <row r="44" spans="1:57" ht="12.95" customHeight="1">
      <c r="A44" s="1497"/>
      <c r="B44" s="1497"/>
      <c r="C44" s="1497"/>
      <c r="D44" s="1497"/>
      <c r="E44" s="1497"/>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c r="AH44" s="1497"/>
      <c r="AI44" s="1497"/>
      <c r="AJ44" s="1497"/>
      <c r="AK44" s="1497"/>
      <c r="AL44" s="1497"/>
      <c r="AM44" s="1497"/>
      <c r="AN44" s="1497"/>
      <c r="AO44" s="1497"/>
      <c r="AP44" s="1497"/>
      <c r="AQ44" s="1497"/>
      <c r="AR44" s="1497"/>
      <c r="AS44" s="1497"/>
      <c r="AT44" s="1497"/>
      <c r="AU44" s="20"/>
      <c r="AV44" s="20"/>
      <c r="AW44" s="20"/>
      <c r="AX44" s="20"/>
      <c r="AY44" s="20"/>
      <c r="AZ44" s="20"/>
      <c r="BD44" s="1181" t="s">
        <v>2465</v>
      </c>
      <c r="BE44" s="1182">
        <f>Application!AC463</f>
        <v>481517.22314049589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0" t="s">
        <v>2466</v>
      </c>
      <c r="BE45" s="1182">
        <f>Application!AE433</f>
        <v>1</v>
      </c>
    </row>
    <row r="46" spans="1:57" ht="12.95" customHeight="1">
      <c r="A46" s="1779" t="s">
        <v>2103</v>
      </c>
      <c r="B46" s="1779"/>
      <c r="C46" s="1779"/>
      <c r="D46" s="1779"/>
      <c r="E46" s="1779"/>
      <c r="F46" s="1779"/>
      <c r="G46" s="1779"/>
      <c r="H46" s="1779"/>
      <c r="I46" s="1779"/>
      <c r="J46" s="1779"/>
      <c r="K46" s="1779"/>
      <c r="L46" s="1779"/>
      <c r="M46" s="1779"/>
      <c r="N46" s="1779"/>
      <c r="O46" s="1779"/>
      <c r="P46" s="1779"/>
      <c r="Q46" s="1779"/>
      <c r="R46" s="1779"/>
      <c r="S46" s="1779"/>
      <c r="T46" s="1779"/>
      <c r="U46" s="1779"/>
      <c r="V46" s="1779"/>
      <c r="W46" s="1779"/>
      <c r="X46" s="1779"/>
      <c r="Y46" s="1779"/>
      <c r="Z46" s="1779"/>
      <c r="AA46" s="1779"/>
      <c r="AB46" s="1779"/>
      <c r="AC46" s="1779"/>
      <c r="AD46" s="1779"/>
      <c r="AE46" s="1779"/>
      <c r="AF46" s="1779"/>
      <c r="AG46" s="1779"/>
      <c r="AH46" s="1779"/>
      <c r="AI46" s="1779"/>
      <c r="AJ46" s="1779"/>
      <c r="AK46" s="1779"/>
      <c r="AL46" s="1779"/>
      <c r="AM46" s="1779"/>
      <c r="AN46" s="1779"/>
      <c r="AO46" s="1779"/>
      <c r="AP46" s="1779"/>
      <c r="AQ46" s="1779"/>
      <c r="AR46" s="1779"/>
      <c r="AS46" s="1779"/>
      <c r="AT46" s="1779"/>
      <c r="AU46" s="20"/>
      <c r="AV46" s="20"/>
      <c r="AW46" s="20"/>
      <c r="AX46" s="20"/>
      <c r="AY46" s="20"/>
      <c r="AZ46" s="20"/>
      <c r="BD46" s="1181" t="s">
        <v>2467</v>
      </c>
      <c r="BE46" s="1182" t="b">
        <f>Application!T195="Yes"</f>
        <v>1</v>
      </c>
    </row>
    <row r="47" spans="1:57" ht="12.95" customHeight="1">
      <c r="A47" s="1779"/>
      <c r="B47" s="1779"/>
      <c r="C47" s="1779"/>
      <c r="D47" s="1779"/>
      <c r="E47" s="1779"/>
      <c r="F47" s="1779"/>
      <c r="G47" s="1779"/>
      <c r="H47" s="1779"/>
      <c r="I47" s="1779"/>
      <c r="J47" s="1779"/>
      <c r="K47" s="1779"/>
      <c r="L47" s="1779"/>
      <c r="M47" s="1779"/>
      <c r="N47" s="1779"/>
      <c r="O47" s="1779"/>
      <c r="P47" s="1779"/>
      <c r="Q47" s="1779"/>
      <c r="R47" s="1779"/>
      <c r="S47" s="1779"/>
      <c r="T47" s="1779"/>
      <c r="U47" s="1779"/>
      <c r="V47" s="1779"/>
      <c r="W47" s="1779"/>
      <c r="X47" s="1779"/>
      <c r="Y47" s="1779"/>
      <c r="Z47" s="1779"/>
      <c r="AA47" s="1779"/>
      <c r="AB47" s="1779"/>
      <c r="AC47" s="1779"/>
      <c r="AD47" s="1779"/>
      <c r="AE47" s="1779"/>
      <c r="AF47" s="1779"/>
      <c r="AG47" s="1779"/>
      <c r="AH47" s="1779"/>
      <c r="AI47" s="1779"/>
      <c r="AJ47" s="1779"/>
      <c r="AK47" s="1779"/>
      <c r="AL47" s="1779"/>
      <c r="AM47" s="1779"/>
      <c r="AN47" s="1779"/>
      <c r="AO47" s="1779"/>
      <c r="AP47" s="1779"/>
      <c r="AQ47" s="1779"/>
      <c r="AR47" s="1779"/>
      <c r="AS47" s="1779"/>
      <c r="AT47" s="1779"/>
      <c r="AU47" s="20"/>
      <c r="AV47" s="20"/>
      <c r="AW47" s="20"/>
      <c r="AX47" s="20"/>
      <c r="AY47" s="20"/>
      <c r="AZ47" s="20"/>
      <c r="BD47" s="1180" t="s">
        <v>2468</v>
      </c>
      <c r="BE47" s="1182" t="b">
        <f>Application!T196="Yes"</f>
        <v>0</v>
      </c>
    </row>
    <row r="48" spans="1:57" ht="12.95" customHeight="1">
      <c r="A48" s="1779"/>
      <c r="B48" s="1779"/>
      <c r="C48" s="1779"/>
      <c r="D48" s="1779"/>
      <c r="E48" s="1779"/>
      <c r="F48" s="1779"/>
      <c r="G48" s="1779"/>
      <c r="H48" s="1779"/>
      <c r="I48" s="1779"/>
      <c r="J48" s="1779"/>
      <c r="K48" s="1779"/>
      <c r="L48" s="1779"/>
      <c r="M48" s="1779"/>
      <c r="N48" s="1779"/>
      <c r="O48" s="1779"/>
      <c r="P48" s="1779"/>
      <c r="Q48" s="1779"/>
      <c r="R48" s="1779"/>
      <c r="S48" s="1779"/>
      <c r="T48" s="1779"/>
      <c r="U48" s="1779"/>
      <c r="V48" s="1779"/>
      <c r="W48" s="1779"/>
      <c r="X48" s="1779"/>
      <c r="Y48" s="1779"/>
      <c r="Z48" s="1779"/>
      <c r="AA48" s="1779"/>
      <c r="AB48" s="1779"/>
      <c r="AC48" s="1779"/>
      <c r="AD48" s="1779"/>
      <c r="AE48" s="1779"/>
      <c r="AF48" s="1779"/>
      <c r="AG48" s="1779"/>
      <c r="AH48" s="1779"/>
      <c r="AI48" s="1779"/>
      <c r="AJ48" s="1779"/>
      <c r="AK48" s="1779"/>
      <c r="AL48" s="1779"/>
      <c r="AM48" s="1779"/>
      <c r="AN48" s="1779"/>
      <c r="AO48" s="1779"/>
      <c r="AP48" s="1779"/>
      <c r="AQ48" s="1779"/>
      <c r="AR48" s="1779"/>
      <c r="AS48" s="1779"/>
      <c r="AT48" s="1779"/>
      <c r="AU48" s="20"/>
      <c r="AV48" s="20"/>
      <c r="AW48" s="20"/>
      <c r="AX48" s="20"/>
      <c r="AY48" s="20"/>
      <c r="AZ48" s="20"/>
      <c r="BD48" s="1181" t="s">
        <v>2469</v>
      </c>
      <c r="BE48" s="1182" t="str">
        <f>Application!M252</f>
        <v>11043 Hartsook, LLC</v>
      </c>
    </row>
    <row r="49" spans="1:57" ht="12.95" customHeight="1">
      <c r="A49" s="1779"/>
      <c r="B49" s="1779"/>
      <c r="C49" s="1779"/>
      <c r="D49" s="1779"/>
      <c r="E49" s="1779"/>
      <c r="F49" s="1779"/>
      <c r="G49" s="1779"/>
      <c r="H49" s="1779"/>
      <c r="I49" s="1779"/>
      <c r="J49" s="1779"/>
      <c r="K49" s="1779"/>
      <c r="L49" s="1779"/>
      <c r="M49" s="1779"/>
      <c r="N49" s="1779"/>
      <c r="O49" s="1779"/>
      <c r="P49" s="1779"/>
      <c r="Q49" s="1779"/>
      <c r="R49" s="1779"/>
      <c r="S49" s="1779"/>
      <c r="T49" s="1779"/>
      <c r="U49" s="1779"/>
      <c r="V49" s="1779"/>
      <c r="W49" s="1779"/>
      <c r="X49" s="1779"/>
      <c r="Y49" s="1779"/>
      <c r="Z49" s="1779"/>
      <c r="AA49" s="1779"/>
      <c r="AB49" s="1779"/>
      <c r="AC49" s="1779"/>
      <c r="AD49" s="1779"/>
      <c r="AE49" s="1779"/>
      <c r="AF49" s="1779"/>
      <c r="AG49" s="1779"/>
      <c r="AH49" s="1779"/>
      <c r="AI49" s="1779"/>
      <c r="AJ49" s="1779"/>
      <c r="AK49" s="1779"/>
      <c r="AL49" s="1779"/>
      <c r="AM49" s="1779"/>
      <c r="AN49" s="1779"/>
      <c r="AO49" s="1779"/>
      <c r="AP49" s="1779"/>
      <c r="AQ49" s="1779"/>
      <c r="AR49" s="1779"/>
      <c r="AS49" s="1779"/>
      <c r="AT49" s="1779"/>
      <c r="AU49" s="20"/>
      <c r="AV49" s="20"/>
      <c r="AW49" s="20"/>
      <c r="AX49" s="20"/>
      <c r="AY49" s="20"/>
      <c r="AZ49" s="20"/>
      <c r="BD49" s="1180" t="s">
        <v>2470</v>
      </c>
      <c r="BE49" s="1182" t="str">
        <f>Application!M255</f>
        <v xml:space="preserve">Taylor Rasmussen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1" t="s">
        <v>2471</v>
      </c>
      <c r="BE50" s="1182" t="str">
        <f>Application!AA258</f>
        <v>Meta Development, LLC</v>
      </c>
    </row>
    <row r="51" spans="1:57" ht="12.95" customHeight="1">
      <c r="A51" s="1497" t="s">
        <v>2104</v>
      </c>
      <c r="B51" s="1497"/>
      <c r="C51" s="1497"/>
      <c r="D51" s="1497"/>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1497"/>
      <c r="AB51" s="1497"/>
      <c r="AC51" s="1497"/>
      <c r="AD51" s="1497"/>
      <c r="AE51" s="1497"/>
      <c r="AF51" s="1497"/>
      <c r="AG51" s="1497"/>
      <c r="AH51" s="1497"/>
      <c r="AI51" s="1497"/>
      <c r="AJ51" s="1497"/>
      <c r="AK51" s="1497"/>
      <c r="AL51" s="1497"/>
      <c r="AM51" s="1497"/>
      <c r="AN51" s="1497"/>
      <c r="AO51" s="1497"/>
      <c r="AP51" s="1497"/>
      <c r="AQ51" s="1497"/>
      <c r="AR51" s="1497"/>
      <c r="AS51" s="1497"/>
      <c r="AT51" s="1497"/>
      <c r="AU51" s="20"/>
      <c r="AV51" s="20"/>
      <c r="AW51" s="20"/>
      <c r="AX51" s="20"/>
      <c r="AY51" s="20"/>
      <c r="AZ51" s="20"/>
      <c r="BD51" s="1180" t="s">
        <v>2472</v>
      </c>
      <c r="BE51" s="1182" t="str">
        <f>Application!M260</f>
        <v>FFAH V Hartsook Apts CA, LLC</v>
      </c>
    </row>
    <row r="52" spans="1:57" ht="12.95" customHeight="1">
      <c r="A52" s="1497"/>
      <c r="B52" s="1497"/>
      <c r="C52" s="1497"/>
      <c r="D52" s="1497"/>
      <c r="E52" s="1497"/>
      <c r="F52" s="1497"/>
      <c r="G52" s="1497"/>
      <c r="H52" s="1497"/>
      <c r="I52" s="1497"/>
      <c r="J52" s="1497"/>
      <c r="K52" s="1497"/>
      <c r="L52" s="1497"/>
      <c r="M52" s="1497"/>
      <c r="N52" s="1497"/>
      <c r="O52" s="1497"/>
      <c r="P52" s="1497"/>
      <c r="Q52" s="1497"/>
      <c r="R52" s="1497"/>
      <c r="S52" s="1497"/>
      <c r="T52" s="1497"/>
      <c r="U52" s="1497"/>
      <c r="V52" s="1497"/>
      <c r="W52" s="1497"/>
      <c r="X52" s="1497"/>
      <c r="Y52" s="1497"/>
      <c r="Z52" s="1497"/>
      <c r="AA52" s="1497"/>
      <c r="AB52" s="1497"/>
      <c r="AC52" s="1497"/>
      <c r="AD52" s="1497"/>
      <c r="AE52" s="1497"/>
      <c r="AF52" s="1497"/>
      <c r="AG52" s="1497"/>
      <c r="AH52" s="1497"/>
      <c r="AI52" s="1497"/>
      <c r="AJ52" s="1497"/>
      <c r="AK52" s="1497"/>
      <c r="AL52" s="1497"/>
      <c r="AM52" s="1497"/>
      <c r="AN52" s="1497"/>
      <c r="AO52" s="1497"/>
      <c r="AP52" s="1497"/>
      <c r="AQ52" s="1497"/>
      <c r="AR52" s="1497"/>
      <c r="AS52" s="1497"/>
      <c r="AT52" s="1497"/>
      <c r="AU52" s="20"/>
      <c r="AV52" s="20"/>
      <c r="AW52" s="20"/>
      <c r="AX52" s="20"/>
      <c r="AY52" s="20"/>
      <c r="AZ52" s="20"/>
      <c r="BD52" s="1181" t="s">
        <v>2473</v>
      </c>
      <c r="BE52" s="1182" t="str">
        <f>Application!M263</f>
        <v>Tarun Chandran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0" t="s">
        <v>2474</v>
      </c>
      <c r="BE53" s="1182" t="str">
        <f>Application!AA266</f>
        <v>Foundation for Affordable Housing V, Inc.</v>
      </c>
    </row>
    <row r="54" spans="1:57" ht="12.95" customHeight="1">
      <c r="A54" s="1497" t="s">
        <v>2105</v>
      </c>
      <c r="B54" s="1497"/>
      <c r="C54" s="1497"/>
      <c r="D54" s="1497"/>
      <c r="E54" s="1497"/>
      <c r="F54" s="1497"/>
      <c r="G54" s="1497"/>
      <c r="H54" s="1497"/>
      <c r="I54" s="1497"/>
      <c r="J54" s="1497"/>
      <c r="K54" s="1497"/>
      <c r="L54" s="1497"/>
      <c r="M54" s="1497"/>
      <c r="N54" s="1497"/>
      <c r="O54" s="1497"/>
      <c r="P54" s="1497"/>
      <c r="Q54" s="1497"/>
      <c r="R54" s="1497"/>
      <c r="S54" s="1497"/>
      <c r="T54" s="1497"/>
      <c r="U54" s="1497"/>
      <c r="V54" s="1497"/>
      <c r="W54" s="1497"/>
      <c r="X54" s="1497"/>
      <c r="Y54" s="1497"/>
      <c r="Z54" s="1497"/>
      <c r="AA54" s="1497"/>
      <c r="AB54" s="1497"/>
      <c r="AC54" s="1497"/>
      <c r="AD54" s="1497"/>
      <c r="AE54" s="1497"/>
      <c r="AF54" s="1497"/>
      <c r="AG54" s="1497"/>
      <c r="AH54" s="1497"/>
      <c r="AI54" s="1497"/>
      <c r="AJ54" s="1497"/>
      <c r="AK54" s="1497"/>
      <c r="AL54" s="1497"/>
      <c r="AM54" s="1497"/>
      <c r="AN54" s="1497"/>
      <c r="AO54" s="1497"/>
      <c r="AP54" s="1497"/>
      <c r="AQ54" s="1497"/>
      <c r="AR54" s="1497"/>
      <c r="AS54" s="1497"/>
      <c r="AT54" s="1497"/>
      <c r="AU54" s="20"/>
      <c r="AV54" s="20"/>
      <c r="AW54" s="20"/>
      <c r="AX54" s="20"/>
      <c r="AY54" s="20"/>
      <c r="AZ54" s="21"/>
      <c r="BD54" s="1181" t="s">
        <v>2475</v>
      </c>
      <c r="BE54" s="1182">
        <f>Application!M268</f>
        <v>0</v>
      </c>
    </row>
    <row r="55" spans="1:57" ht="12.95" customHeight="1">
      <c r="A55" s="1497"/>
      <c r="B55" s="1497"/>
      <c r="C55" s="1497"/>
      <c r="D55" s="1497"/>
      <c r="E55" s="1497"/>
      <c r="F55" s="1497"/>
      <c r="G55" s="1497"/>
      <c r="H55" s="1497"/>
      <c r="I55" s="1497"/>
      <c r="J55" s="1497"/>
      <c r="K55" s="1497"/>
      <c r="L55" s="1497"/>
      <c r="M55" s="1497"/>
      <c r="N55" s="1497"/>
      <c r="O55" s="1497"/>
      <c r="P55" s="1497"/>
      <c r="Q55" s="1497"/>
      <c r="R55" s="1497"/>
      <c r="S55" s="1497"/>
      <c r="T55" s="1497"/>
      <c r="U55" s="1497"/>
      <c r="V55" s="1497"/>
      <c r="W55" s="1497"/>
      <c r="X55" s="1497"/>
      <c r="Y55" s="1497"/>
      <c r="Z55" s="1497"/>
      <c r="AA55" s="1497"/>
      <c r="AB55" s="1497"/>
      <c r="AC55" s="1497"/>
      <c r="AD55" s="1497"/>
      <c r="AE55" s="1497"/>
      <c r="AF55" s="1497"/>
      <c r="AG55" s="1497"/>
      <c r="AH55" s="1497"/>
      <c r="AI55" s="1497"/>
      <c r="AJ55" s="1497"/>
      <c r="AK55" s="1497"/>
      <c r="AL55" s="1497"/>
      <c r="AM55" s="1497"/>
      <c r="AN55" s="1497"/>
      <c r="AO55" s="1497"/>
      <c r="AP55" s="1497"/>
      <c r="AQ55" s="1497"/>
      <c r="AR55" s="1497"/>
      <c r="AS55" s="1497"/>
      <c r="AT55" s="1497"/>
      <c r="AZ55" s="21"/>
      <c r="BD55" s="1180" t="s">
        <v>2476</v>
      </c>
      <c r="BE55" s="1182">
        <f>Application!M271</f>
        <v>0</v>
      </c>
    </row>
    <row r="56" spans="1:57" ht="12.95" customHeight="1">
      <c r="A56" s="1497"/>
      <c r="B56" s="1497"/>
      <c r="C56" s="1497"/>
      <c r="D56" s="1497"/>
      <c r="E56" s="1497"/>
      <c r="F56" s="1497"/>
      <c r="G56" s="1497"/>
      <c r="H56" s="1497"/>
      <c r="I56" s="1497"/>
      <c r="J56" s="1497"/>
      <c r="K56" s="1497"/>
      <c r="L56" s="1497"/>
      <c r="M56" s="1497"/>
      <c r="N56" s="1497"/>
      <c r="O56" s="1497"/>
      <c r="P56" s="1497"/>
      <c r="Q56" s="1497"/>
      <c r="R56" s="1497"/>
      <c r="S56" s="1497"/>
      <c r="T56" s="1497"/>
      <c r="U56" s="1497"/>
      <c r="V56" s="1497"/>
      <c r="W56" s="1497"/>
      <c r="X56" s="1497"/>
      <c r="Y56" s="1497"/>
      <c r="Z56" s="1497"/>
      <c r="AA56" s="1497"/>
      <c r="AB56" s="1497"/>
      <c r="AC56" s="1497"/>
      <c r="AD56" s="1497"/>
      <c r="AE56" s="1497"/>
      <c r="AF56" s="1497"/>
      <c r="AG56" s="1497"/>
      <c r="AH56" s="1497"/>
      <c r="AI56" s="1497"/>
      <c r="AJ56" s="1497"/>
      <c r="AK56" s="1497"/>
      <c r="AL56" s="1497"/>
      <c r="AM56" s="1497"/>
      <c r="AN56" s="1497"/>
      <c r="AO56" s="1497"/>
      <c r="AP56" s="1497"/>
      <c r="AQ56" s="1497"/>
      <c r="AR56" s="1497"/>
      <c r="AS56" s="1497"/>
      <c r="AT56" s="1497"/>
      <c r="BD56" s="1181" t="s">
        <v>2477</v>
      </c>
      <c r="BE56" s="1182">
        <f>Application!AA274</f>
        <v>0</v>
      </c>
    </row>
    <row r="57" spans="1:57" ht="12.95" customHeight="1">
      <c r="A57" s="1497"/>
      <c r="B57" s="1497"/>
      <c r="C57" s="1497"/>
      <c r="D57" s="1497"/>
      <c r="E57" s="1497"/>
      <c r="F57" s="1497"/>
      <c r="G57" s="1497"/>
      <c r="H57" s="1497"/>
      <c r="I57" s="1497"/>
      <c r="J57" s="1497"/>
      <c r="K57" s="1497"/>
      <c r="L57" s="1497"/>
      <c r="M57" s="1497"/>
      <c r="N57" s="1497"/>
      <c r="O57" s="1497"/>
      <c r="P57" s="1497"/>
      <c r="Q57" s="1497"/>
      <c r="R57" s="1497"/>
      <c r="S57" s="1497"/>
      <c r="T57" s="1497"/>
      <c r="U57" s="1497"/>
      <c r="V57" s="1497"/>
      <c r="W57" s="1497"/>
      <c r="X57" s="1497"/>
      <c r="Y57" s="1497"/>
      <c r="Z57" s="1497"/>
      <c r="AA57" s="1497"/>
      <c r="AB57" s="1497"/>
      <c r="AC57" s="1497"/>
      <c r="AD57" s="1497"/>
      <c r="AE57" s="1497"/>
      <c r="AF57" s="1497"/>
      <c r="AG57" s="1497"/>
      <c r="AH57" s="1497"/>
      <c r="AI57" s="1497"/>
      <c r="AJ57" s="1497"/>
      <c r="AK57" s="1497"/>
      <c r="AL57" s="1497"/>
      <c r="AM57" s="1497"/>
      <c r="AN57" s="1497"/>
      <c r="AO57" s="1497"/>
      <c r="AP57" s="1497"/>
      <c r="AQ57" s="1497"/>
      <c r="AR57" s="1497"/>
      <c r="AS57" s="1497"/>
      <c r="AT57" s="1497"/>
      <c r="BD57" s="1180" t="s">
        <v>2478</v>
      </c>
      <c r="BE57" s="1182" t="str">
        <f>Application!H296</f>
        <v xml:space="preserve">Meta Development Partners, LLC </v>
      </c>
    </row>
    <row r="58" spans="1:57" ht="12.95" customHeight="1">
      <c r="A58" s="1497"/>
      <c r="B58" s="1497"/>
      <c r="C58" s="1497"/>
      <c r="D58" s="1497"/>
      <c r="E58" s="1497"/>
      <c r="F58" s="1497"/>
      <c r="G58" s="1497"/>
      <c r="H58" s="1497"/>
      <c r="I58" s="1497"/>
      <c r="J58" s="1497"/>
      <c r="K58" s="1497"/>
      <c r="L58" s="1497"/>
      <c r="M58" s="1497"/>
      <c r="N58" s="1497"/>
      <c r="O58" s="1497"/>
      <c r="P58" s="1497"/>
      <c r="Q58" s="1497"/>
      <c r="R58" s="1497"/>
      <c r="S58" s="1497"/>
      <c r="T58" s="1497"/>
      <c r="U58" s="1497"/>
      <c r="V58" s="1497"/>
      <c r="W58" s="1497"/>
      <c r="X58" s="1497"/>
      <c r="Y58" s="1497"/>
      <c r="Z58" s="1497"/>
      <c r="AA58" s="1497"/>
      <c r="AB58" s="1497"/>
      <c r="AC58" s="1497"/>
      <c r="AD58" s="1497"/>
      <c r="AE58" s="1497"/>
      <c r="AF58" s="1497"/>
      <c r="AG58" s="1497"/>
      <c r="AH58" s="1497"/>
      <c r="AI58" s="1497"/>
      <c r="AJ58" s="1497"/>
      <c r="AK58" s="1497"/>
      <c r="AL58" s="1497"/>
      <c r="AM58" s="1497"/>
      <c r="AN58" s="1497"/>
      <c r="AO58" s="1497"/>
      <c r="AP58" s="1497"/>
      <c r="AQ58" s="1497"/>
      <c r="AR58" s="1497"/>
      <c r="AS58" s="1497"/>
      <c r="AT58" s="1497"/>
      <c r="BD58" s="1181" t="s">
        <v>2479</v>
      </c>
      <c r="BE58" s="1182" t="str">
        <f>Application!H297</f>
        <v>11150 W Olympic Blvd Ste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0" t="s">
        <v>2480</v>
      </c>
      <c r="BE59" s="1182" t="str">
        <f>Application!H298</f>
        <v>Los Angeles, CA, 90064</v>
      </c>
    </row>
    <row r="60" spans="1:57" ht="12.95" customHeight="1">
      <c r="A60" s="1497" t="s">
        <v>2106</v>
      </c>
      <c r="B60" s="1497"/>
      <c r="C60" s="1497"/>
      <c r="D60" s="1497"/>
      <c r="E60" s="1497"/>
      <c r="F60" s="1497"/>
      <c r="G60" s="1497"/>
      <c r="H60" s="1497"/>
      <c r="I60" s="1497"/>
      <c r="J60" s="1497"/>
      <c r="K60" s="1497"/>
      <c r="L60" s="1497"/>
      <c r="M60" s="1497"/>
      <c r="N60" s="1497"/>
      <c r="O60" s="1497"/>
      <c r="P60" s="1497"/>
      <c r="Q60" s="1497"/>
      <c r="R60" s="1497"/>
      <c r="S60" s="1497"/>
      <c r="T60" s="1497"/>
      <c r="U60" s="1497"/>
      <c r="V60" s="1497"/>
      <c r="W60" s="1497"/>
      <c r="X60" s="1497"/>
      <c r="Y60" s="1497"/>
      <c r="Z60" s="1497"/>
      <c r="AA60" s="1497"/>
      <c r="AB60" s="1497"/>
      <c r="AC60" s="1497"/>
      <c r="AD60" s="1497"/>
      <c r="AE60" s="1497"/>
      <c r="AF60" s="1497"/>
      <c r="AG60" s="1497"/>
      <c r="AH60" s="1497"/>
      <c r="AI60" s="1497"/>
      <c r="AJ60" s="1497"/>
      <c r="AK60" s="1497"/>
      <c r="AL60" s="1497"/>
      <c r="AM60" s="1497"/>
      <c r="AN60" s="1497"/>
      <c r="AO60" s="1497"/>
      <c r="AP60" s="1497"/>
      <c r="AQ60" s="1497"/>
      <c r="AR60" s="1497"/>
      <c r="AS60" s="1497"/>
      <c r="AT60" s="1497"/>
      <c r="AU60" s="20"/>
      <c r="AV60" s="20"/>
      <c r="AW60" s="20"/>
      <c r="AX60" s="20"/>
      <c r="AY60" s="20"/>
      <c r="AZ60" s="20"/>
      <c r="BD60" s="1181" t="s">
        <v>2481</v>
      </c>
      <c r="BE60" s="1182" t="str">
        <f>Application!H299</f>
        <v xml:space="preserve">Aaron Mandel </v>
      </c>
    </row>
    <row r="61" spans="1:57" ht="12.95" customHeight="1">
      <c r="A61" s="1497"/>
      <c r="B61" s="1497"/>
      <c r="C61" s="1497"/>
      <c r="D61" s="1497"/>
      <c r="E61" s="1497"/>
      <c r="F61" s="1497"/>
      <c r="G61" s="1497"/>
      <c r="H61" s="1497"/>
      <c r="I61" s="1497"/>
      <c r="J61" s="1497"/>
      <c r="K61" s="1497"/>
      <c r="L61" s="1497"/>
      <c r="M61" s="1497"/>
      <c r="N61" s="1497"/>
      <c r="O61" s="1497"/>
      <c r="P61" s="1497"/>
      <c r="Q61" s="1497"/>
      <c r="R61" s="1497"/>
      <c r="S61" s="1497"/>
      <c r="T61" s="1497"/>
      <c r="U61" s="1497"/>
      <c r="V61" s="1497"/>
      <c r="W61" s="1497"/>
      <c r="X61" s="1497"/>
      <c r="Y61" s="1497"/>
      <c r="Z61" s="1497"/>
      <c r="AA61" s="1497"/>
      <c r="AB61" s="1497"/>
      <c r="AC61" s="1497"/>
      <c r="AD61" s="1497"/>
      <c r="AE61" s="1497"/>
      <c r="AF61" s="1497"/>
      <c r="AG61" s="1497"/>
      <c r="AH61" s="1497"/>
      <c r="AI61" s="1497"/>
      <c r="AJ61" s="1497"/>
      <c r="AK61" s="1497"/>
      <c r="AL61" s="1497"/>
      <c r="AM61" s="1497"/>
      <c r="AN61" s="1497"/>
      <c r="AO61" s="1497"/>
      <c r="AP61" s="1497"/>
      <c r="AQ61" s="1497"/>
      <c r="AR61" s="1497"/>
      <c r="AS61" s="1497"/>
      <c r="AT61" s="1497"/>
      <c r="AU61" s="20"/>
      <c r="AV61" s="20"/>
      <c r="AW61" s="20"/>
      <c r="AX61" s="20"/>
      <c r="AY61" s="20"/>
      <c r="AZ61" s="20"/>
      <c r="BD61" s="1180" t="s">
        <v>2482</v>
      </c>
      <c r="BE61" s="1182" t="str">
        <f>Application!H302</f>
        <v>amandel@metahousing.com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1" t="s">
        <v>2483</v>
      </c>
      <c r="BE62" s="1185">
        <f>'Basis &amp; Credits'!AB50</f>
        <v>0.84600005395775402</v>
      </c>
    </row>
    <row r="63" spans="1:57" ht="12.9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0" t="s">
        <v>1248</v>
      </c>
      <c r="BE63" s="1185">
        <f>'Basis &amp; Credits'!AB72</f>
        <v>0.89</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1" t="s">
        <v>2484</v>
      </c>
      <c r="BE64" s="1182" t="b">
        <f>Application!X180="Yes"</f>
        <v>0</v>
      </c>
    </row>
    <row r="65" spans="1:57" ht="12.95" customHeight="1">
      <c r="A65" s="1468" t="s">
        <v>2108</v>
      </c>
      <c r="B65" s="1468"/>
      <c r="C65" s="1468"/>
      <c r="D65" s="1468"/>
      <c r="E65" s="1468"/>
      <c r="F65" s="1468"/>
      <c r="G65" s="1468"/>
      <c r="H65" s="1468"/>
      <c r="I65" s="1468"/>
      <c r="J65" s="1468"/>
      <c r="K65" s="1468"/>
      <c r="L65" s="1468"/>
      <c r="M65" s="1468"/>
      <c r="N65" s="1468"/>
      <c r="O65" s="1468"/>
      <c r="P65" s="1468"/>
      <c r="Q65" s="1468"/>
      <c r="R65" s="1468"/>
      <c r="S65" s="1468"/>
      <c r="T65" s="1468"/>
      <c r="U65" s="1468"/>
      <c r="V65" s="1468"/>
      <c r="W65" s="1468"/>
      <c r="X65" s="1468"/>
      <c r="Y65" s="1468"/>
      <c r="Z65" s="1468"/>
      <c r="AA65" s="1468"/>
      <c r="AB65" s="1468"/>
      <c r="AC65" s="1468"/>
      <c r="AD65" s="1468"/>
      <c r="AE65" s="1468"/>
      <c r="AF65" s="1468"/>
      <c r="AG65" s="1468"/>
      <c r="AH65" s="1468"/>
      <c r="AI65" s="1468"/>
      <c r="AJ65" s="1468"/>
      <c r="AK65" s="1468"/>
      <c r="AL65" s="1468"/>
      <c r="AM65" s="1468"/>
      <c r="AN65" s="1468"/>
      <c r="AO65" s="1468"/>
      <c r="AP65" s="1468"/>
      <c r="AQ65" s="1468"/>
      <c r="AR65" s="1468"/>
      <c r="AS65" s="1468"/>
      <c r="AT65" s="1468"/>
      <c r="AU65" s="21"/>
      <c r="AV65" s="21"/>
      <c r="AW65" s="21"/>
      <c r="AX65" s="21"/>
      <c r="AY65" s="21"/>
      <c r="AZ65" s="20"/>
      <c r="BD65" s="1180" t="s">
        <v>2518</v>
      </c>
      <c r="BE65" s="1182" t="str">
        <f>Z205</f>
        <v>$500M</v>
      </c>
    </row>
    <row r="66" spans="1:57" ht="12.95" customHeight="1">
      <c r="A66" s="1468"/>
      <c r="B66" s="1468"/>
      <c r="C66" s="1468"/>
      <c r="D66" s="1468"/>
      <c r="E66" s="1468"/>
      <c r="F66" s="1468"/>
      <c r="G66" s="1468"/>
      <c r="H66" s="1468"/>
      <c r="I66" s="1468"/>
      <c r="J66" s="1468"/>
      <c r="K66" s="1468"/>
      <c r="L66" s="1468"/>
      <c r="M66" s="1468"/>
      <c r="N66" s="1468"/>
      <c r="O66" s="1468"/>
      <c r="P66" s="1468"/>
      <c r="Q66" s="1468"/>
      <c r="R66" s="1468"/>
      <c r="S66" s="1468"/>
      <c r="T66" s="1468"/>
      <c r="U66" s="1468"/>
      <c r="V66" s="1468"/>
      <c r="W66" s="1468"/>
      <c r="X66" s="1468"/>
      <c r="Y66" s="1468"/>
      <c r="Z66" s="1468"/>
      <c r="AA66" s="1468"/>
      <c r="AB66" s="1468"/>
      <c r="AC66" s="1468"/>
      <c r="AD66" s="1468"/>
      <c r="AE66" s="1468"/>
      <c r="AF66" s="1468"/>
      <c r="AG66" s="1468"/>
      <c r="AH66" s="1468"/>
      <c r="AI66" s="1468"/>
      <c r="AJ66" s="1468"/>
      <c r="AK66" s="1468"/>
      <c r="AL66" s="1468"/>
      <c r="AM66" s="1468"/>
      <c r="AN66" s="1468"/>
      <c r="AO66" s="1468"/>
      <c r="AP66" s="1468"/>
      <c r="AQ66" s="1468"/>
      <c r="AR66" s="1468"/>
      <c r="AS66" s="1468"/>
      <c r="AT66" s="1468"/>
      <c r="AU66" s="21"/>
      <c r="AV66" s="21"/>
      <c r="AW66" s="21"/>
      <c r="AX66" s="21"/>
      <c r="AY66" s="21"/>
      <c r="AZ66" s="20"/>
      <c r="BD66" s="1181" t="s">
        <v>2485</v>
      </c>
      <c r="BE66" s="1182" t="b">
        <f>Application!Z205="State Farmworker Credit"</f>
        <v>0</v>
      </c>
    </row>
    <row r="67" spans="1:57" ht="12.95" customHeight="1">
      <c r="A67" s="1468"/>
      <c r="B67" s="1468"/>
      <c r="C67" s="1468"/>
      <c r="D67" s="1468"/>
      <c r="E67" s="1468"/>
      <c r="F67" s="1468"/>
      <c r="G67" s="1468"/>
      <c r="H67" s="1468"/>
      <c r="I67" s="1468"/>
      <c r="J67" s="1468"/>
      <c r="K67" s="1468"/>
      <c r="L67" s="1468"/>
      <c r="M67" s="1468"/>
      <c r="N67" s="1468"/>
      <c r="O67" s="1468"/>
      <c r="P67" s="1468"/>
      <c r="Q67" s="1468"/>
      <c r="R67" s="1468"/>
      <c r="S67" s="1468"/>
      <c r="T67" s="1468"/>
      <c r="U67" s="1468"/>
      <c r="V67" s="1468"/>
      <c r="W67" s="1468"/>
      <c r="X67" s="1468"/>
      <c r="Y67" s="1468"/>
      <c r="Z67" s="1468"/>
      <c r="AA67" s="1468"/>
      <c r="AB67" s="1468"/>
      <c r="AC67" s="1468"/>
      <c r="AD67" s="1468"/>
      <c r="AE67" s="1468"/>
      <c r="AF67" s="1468"/>
      <c r="AG67" s="1468"/>
      <c r="AH67" s="1468"/>
      <c r="AI67" s="1468"/>
      <c r="AJ67" s="1468"/>
      <c r="AK67" s="1468"/>
      <c r="AL67" s="1468"/>
      <c r="AM67" s="1468"/>
      <c r="AN67" s="1468"/>
      <c r="AO67" s="1468"/>
      <c r="AP67" s="1468"/>
      <c r="AQ67" s="1468"/>
      <c r="AR67" s="1468"/>
      <c r="AS67" s="1468"/>
      <c r="AT67" s="1468"/>
      <c r="AZ67" s="20"/>
      <c r="BD67" s="1180" t="s">
        <v>2486</v>
      </c>
      <c r="BE67" s="1182"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1" t="s">
        <v>2487</v>
      </c>
      <c r="BE68" s="1182">
        <f>'Sources and Uses Budget'!D105</f>
        <v>0</v>
      </c>
    </row>
    <row r="69" spans="1:57" ht="12.95" customHeight="1">
      <c r="A69" s="1468" t="s">
        <v>2109</v>
      </c>
      <c r="B69" s="1468"/>
      <c r="C69" s="1468"/>
      <c r="D69" s="1468"/>
      <c r="E69" s="1468"/>
      <c r="F69" s="1468"/>
      <c r="G69" s="1468"/>
      <c r="H69" s="1468"/>
      <c r="I69" s="1468"/>
      <c r="J69" s="1468"/>
      <c r="K69" s="1468"/>
      <c r="L69" s="1468"/>
      <c r="M69" s="1468"/>
      <c r="N69" s="1468"/>
      <c r="O69" s="1468"/>
      <c r="P69" s="1468"/>
      <c r="Q69" s="1468"/>
      <c r="R69" s="1468"/>
      <c r="S69" s="1468"/>
      <c r="T69" s="1468"/>
      <c r="U69" s="1468"/>
      <c r="V69" s="1468"/>
      <c r="W69" s="1468"/>
      <c r="X69" s="1468"/>
      <c r="Y69" s="1468"/>
      <c r="Z69" s="1468"/>
      <c r="AA69" s="1468"/>
      <c r="AB69" s="1468"/>
      <c r="AC69" s="1468"/>
      <c r="AD69" s="1468"/>
      <c r="AE69" s="1468"/>
      <c r="AF69" s="1468"/>
      <c r="AG69" s="1468"/>
      <c r="AH69" s="1468"/>
      <c r="AI69" s="1468"/>
      <c r="AJ69" s="1468"/>
      <c r="AK69" s="1468"/>
      <c r="AL69" s="1468"/>
      <c r="AM69" s="1468"/>
      <c r="AN69" s="1468"/>
      <c r="AO69" s="1468"/>
      <c r="AP69" s="1468"/>
      <c r="AQ69" s="1468"/>
      <c r="AR69" s="1468"/>
      <c r="AS69" s="1468"/>
      <c r="AT69" s="1468"/>
      <c r="AZ69" s="20"/>
      <c r="BD69" s="1180" t="s">
        <v>2488</v>
      </c>
      <c r="BE69" s="1182" t="str">
        <f>Application!W708</f>
        <v>California Municipal Finance Authority</v>
      </c>
    </row>
    <row r="70" spans="1:57" ht="12.95" customHeight="1">
      <c r="A70" s="1468"/>
      <c r="B70" s="1468"/>
      <c r="C70" s="1468"/>
      <c r="D70" s="1468"/>
      <c r="E70" s="1468"/>
      <c r="F70" s="1468"/>
      <c r="G70" s="1468"/>
      <c r="H70" s="1468"/>
      <c r="I70" s="1468"/>
      <c r="J70" s="1468"/>
      <c r="K70" s="1468"/>
      <c r="L70" s="1468"/>
      <c r="M70" s="1468"/>
      <c r="N70" s="1468"/>
      <c r="O70" s="1468"/>
      <c r="P70" s="1468"/>
      <c r="Q70" s="1468"/>
      <c r="R70" s="1468"/>
      <c r="S70" s="1468"/>
      <c r="T70" s="1468"/>
      <c r="U70" s="1468"/>
      <c r="V70" s="1468"/>
      <c r="W70" s="1468"/>
      <c r="X70" s="1468"/>
      <c r="Y70" s="1468"/>
      <c r="Z70" s="1468"/>
      <c r="AA70" s="1468"/>
      <c r="AB70" s="1468"/>
      <c r="AC70" s="1468"/>
      <c r="AD70" s="1468"/>
      <c r="AE70" s="1468"/>
      <c r="AF70" s="1468"/>
      <c r="AG70" s="1468"/>
      <c r="AH70" s="1468"/>
      <c r="AI70" s="1468"/>
      <c r="AJ70" s="1468"/>
      <c r="AK70" s="1468"/>
      <c r="AL70" s="1468"/>
      <c r="AM70" s="1468"/>
      <c r="AN70" s="1468"/>
      <c r="AO70" s="1468"/>
      <c r="AP70" s="1468"/>
      <c r="AQ70" s="1468"/>
      <c r="AR70" s="1468"/>
      <c r="AS70" s="1468"/>
      <c r="AT70" s="1468"/>
      <c r="AU70" s="20"/>
      <c r="AV70" s="20"/>
      <c r="AW70" s="20"/>
      <c r="AX70" s="20"/>
      <c r="AY70" s="20"/>
      <c r="AZ70" s="20"/>
      <c r="BD70" s="1181" t="s">
        <v>2489</v>
      </c>
      <c r="BE70" s="1182">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0" t="s">
        <v>2610</v>
      </c>
      <c r="BE71" s="1182">
        <f>'Points System'!AF826</f>
        <v>0</v>
      </c>
    </row>
    <row r="72" spans="1:57" ht="12.95" customHeight="1">
      <c r="A72" s="1476" t="s">
        <v>2110</v>
      </c>
      <c r="B72" s="1476"/>
      <c r="C72" s="1476"/>
      <c r="D72" s="1476"/>
      <c r="E72" s="1476"/>
      <c r="F72" s="1476"/>
      <c r="G72" s="1476"/>
      <c r="H72" s="1476"/>
      <c r="I72" s="1476"/>
      <c r="J72" s="1476"/>
      <c r="K72" s="1476"/>
      <c r="L72" s="1476"/>
      <c r="M72" s="1476"/>
      <c r="N72" s="1476"/>
      <c r="O72" s="1476"/>
      <c r="P72" s="1476"/>
      <c r="Q72" s="1476"/>
      <c r="R72" s="1476"/>
      <c r="S72" s="1476"/>
      <c r="T72" s="1476"/>
      <c r="U72" s="1476"/>
      <c r="V72" s="1476"/>
      <c r="W72" s="1476"/>
      <c r="X72" s="1476"/>
      <c r="Y72" s="1476"/>
      <c r="Z72" s="1476"/>
      <c r="AA72" s="1476"/>
      <c r="AB72" s="1476"/>
      <c r="AC72" s="1476"/>
      <c r="AD72" s="1476"/>
      <c r="AE72" s="1476"/>
      <c r="AF72" s="1476"/>
      <c r="AG72" s="1476"/>
      <c r="AH72" s="1476"/>
      <c r="AI72" s="1476"/>
      <c r="AJ72" s="1476"/>
      <c r="AK72" s="1476"/>
      <c r="AL72" s="1476"/>
      <c r="AM72" s="1476"/>
      <c r="AN72" s="1476"/>
      <c r="AO72" s="1476"/>
      <c r="AP72" s="1476"/>
      <c r="AQ72" s="1476"/>
      <c r="AR72" s="1476"/>
      <c r="AS72" s="1476"/>
      <c r="AT72" s="1476"/>
      <c r="AU72" s="20"/>
      <c r="AV72" s="20"/>
      <c r="AW72" s="20"/>
      <c r="AX72" s="20"/>
      <c r="AY72" s="20"/>
      <c r="AZ72" s="20"/>
      <c r="BD72" s="1181" t="s">
        <v>2490</v>
      </c>
      <c r="BE72" s="1182">
        <f>'Points System'!AF827</f>
        <v>10</v>
      </c>
    </row>
    <row r="73" spans="1:57" ht="12.95" customHeight="1">
      <c r="A73" s="1476"/>
      <c r="B73" s="1476"/>
      <c r="C73" s="1476"/>
      <c r="D73" s="1476"/>
      <c r="E73" s="1476"/>
      <c r="F73" s="1476"/>
      <c r="G73" s="1476"/>
      <c r="H73" s="1476"/>
      <c r="I73" s="1476"/>
      <c r="J73" s="1476"/>
      <c r="K73" s="1476"/>
      <c r="L73" s="1476"/>
      <c r="M73" s="1476"/>
      <c r="N73" s="1476"/>
      <c r="O73" s="1476"/>
      <c r="P73" s="1476"/>
      <c r="Q73" s="1476"/>
      <c r="R73" s="1476"/>
      <c r="S73" s="1476"/>
      <c r="T73" s="1476"/>
      <c r="U73" s="1476"/>
      <c r="V73" s="1476"/>
      <c r="W73" s="1476"/>
      <c r="X73" s="1476"/>
      <c r="Y73" s="1476"/>
      <c r="Z73" s="1476"/>
      <c r="AA73" s="1476"/>
      <c r="AB73" s="1476"/>
      <c r="AC73" s="1476"/>
      <c r="AD73" s="1476"/>
      <c r="AE73" s="1476"/>
      <c r="AF73" s="1476"/>
      <c r="AG73" s="1476"/>
      <c r="AH73" s="1476"/>
      <c r="AI73" s="1476"/>
      <c r="AJ73" s="1476"/>
      <c r="AK73" s="1476"/>
      <c r="AL73" s="1476"/>
      <c r="AM73" s="1476"/>
      <c r="AN73" s="1476"/>
      <c r="AO73" s="1476"/>
      <c r="AP73" s="1476"/>
      <c r="AQ73" s="1476"/>
      <c r="AR73" s="1476"/>
      <c r="AS73" s="1476"/>
      <c r="AT73" s="1476"/>
      <c r="AU73" s="20"/>
      <c r="AV73" s="20"/>
      <c r="AW73" s="20"/>
      <c r="AX73" s="20"/>
      <c r="AY73" s="20"/>
      <c r="AZ73" s="20"/>
      <c r="BD73" s="1180" t="s">
        <v>2491</v>
      </c>
      <c r="BE73" s="1182">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1" t="s">
        <v>2492</v>
      </c>
      <c r="BE74" s="1182">
        <f>'Points System'!AF829</f>
        <v>10</v>
      </c>
    </row>
    <row r="75" spans="1:57" ht="12.95" customHeight="1">
      <c r="A75" s="1490" t="s">
        <v>2111</v>
      </c>
      <c r="B75" s="1490"/>
      <c r="C75" s="1490"/>
      <c r="D75" s="1490"/>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1490"/>
      <c r="AG75" s="1490"/>
      <c r="AH75" s="1490"/>
      <c r="AI75" s="1490"/>
      <c r="AJ75" s="1490"/>
      <c r="AK75" s="1490"/>
      <c r="AL75" s="1490"/>
      <c r="AM75" s="1490"/>
      <c r="AN75" s="1490"/>
      <c r="AO75" s="1490"/>
      <c r="AP75" s="1490"/>
      <c r="AQ75" s="1490"/>
      <c r="AR75" s="1490"/>
      <c r="AS75" s="1490"/>
      <c r="AT75" s="1490"/>
      <c r="AU75" s="20"/>
      <c r="AV75" s="20"/>
      <c r="AW75" s="20"/>
      <c r="AX75" s="20"/>
      <c r="AY75" s="20"/>
      <c r="AZ75" s="20"/>
      <c r="BD75" s="1180" t="s">
        <v>2493</v>
      </c>
      <c r="BE75" s="1182">
        <f>'Points System'!AF830</f>
        <v>10</v>
      </c>
    </row>
    <row r="76" spans="1:57" ht="12.95" customHeight="1">
      <c r="A76" s="1490"/>
      <c r="B76" s="1490"/>
      <c r="C76" s="1490"/>
      <c r="D76" s="1490"/>
      <c r="E76" s="1490"/>
      <c r="F76" s="1490"/>
      <c r="G76" s="1490"/>
      <c r="H76" s="1490"/>
      <c r="I76" s="1490"/>
      <c r="J76" s="1490"/>
      <c r="K76" s="1490"/>
      <c r="L76" s="1490"/>
      <c r="M76" s="1490"/>
      <c r="N76" s="1490"/>
      <c r="O76" s="1490"/>
      <c r="P76" s="1490"/>
      <c r="Q76" s="1490"/>
      <c r="R76" s="1490"/>
      <c r="S76" s="1490"/>
      <c r="T76" s="1490"/>
      <c r="U76" s="1490"/>
      <c r="V76" s="1490"/>
      <c r="W76" s="1490"/>
      <c r="X76" s="1490"/>
      <c r="Y76" s="1490"/>
      <c r="Z76" s="1490"/>
      <c r="AA76" s="1490"/>
      <c r="AB76" s="1490"/>
      <c r="AC76" s="1490"/>
      <c r="AD76" s="1490"/>
      <c r="AE76" s="1490"/>
      <c r="AF76" s="1490"/>
      <c r="AG76" s="1490"/>
      <c r="AH76" s="1490"/>
      <c r="AI76" s="1490"/>
      <c r="AJ76" s="1490"/>
      <c r="AK76" s="1490"/>
      <c r="AL76" s="1490"/>
      <c r="AM76" s="1490"/>
      <c r="AN76" s="1490"/>
      <c r="AO76" s="1490"/>
      <c r="AP76" s="1490"/>
      <c r="AQ76" s="1490"/>
      <c r="AR76" s="1490"/>
      <c r="AS76" s="1490"/>
      <c r="AT76" s="1490"/>
      <c r="AU76" s="20"/>
      <c r="AV76" s="20"/>
      <c r="AW76" s="20"/>
      <c r="AX76" s="20"/>
      <c r="AY76" s="20"/>
      <c r="AZ76" s="17"/>
      <c r="BD76" s="1181" t="s">
        <v>2494</v>
      </c>
      <c r="BE76" s="1182">
        <f>'Points System'!AF833</f>
        <v>10</v>
      </c>
    </row>
    <row r="77" spans="1:57" ht="12.95" customHeight="1">
      <c r="A77" s="1490"/>
      <c r="B77" s="1490"/>
      <c r="C77" s="1490"/>
      <c r="D77" s="1490"/>
      <c r="E77" s="1490"/>
      <c r="F77" s="1490"/>
      <c r="G77" s="1490"/>
      <c r="H77" s="1490"/>
      <c r="I77" s="1490"/>
      <c r="J77" s="1490"/>
      <c r="K77" s="1490"/>
      <c r="L77" s="1490"/>
      <c r="M77" s="1490"/>
      <c r="N77" s="1490"/>
      <c r="O77" s="1490"/>
      <c r="P77" s="1490"/>
      <c r="Q77" s="1490"/>
      <c r="R77" s="1490"/>
      <c r="S77" s="1490"/>
      <c r="T77" s="1490"/>
      <c r="U77" s="1490"/>
      <c r="V77" s="1490"/>
      <c r="W77" s="1490"/>
      <c r="X77" s="1490"/>
      <c r="Y77" s="1490"/>
      <c r="Z77" s="1490"/>
      <c r="AA77" s="1490"/>
      <c r="AB77" s="1490"/>
      <c r="AC77" s="1490"/>
      <c r="AD77" s="1490"/>
      <c r="AE77" s="1490"/>
      <c r="AF77" s="1490"/>
      <c r="AG77" s="1490"/>
      <c r="AH77" s="1490"/>
      <c r="AI77" s="1490"/>
      <c r="AJ77" s="1490"/>
      <c r="AK77" s="1490"/>
      <c r="AL77" s="1490"/>
      <c r="AM77" s="1490"/>
      <c r="AN77" s="1490"/>
      <c r="AO77" s="1490"/>
      <c r="AP77" s="1490"/>
      <c r="AQ77" s="1490"/>
      <c r="AR77" s="1490"/>
      <c r="AS77" s="1490"/>
      <c r="AT77" s="1490"/>
      <c r="AU77" s="20"/>
      <c r="AV77" s="20"/>
      <c r="AW77" s="20"/>
      <c r="AX77" s="20"/>
      <c r="AY77" s="20"/>
      <c r="AZ77" s="17"/>
      <c r="BD77" s="1180" t="s">
        <v>2495</v>
      </c>
      <c r="BE77" s="1182">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1" t="s">
        <v>2496</v>
      </c>
      <c r="BE78" s="1182">
        <f>'Points System'!AF836</f>
        <v>10</v>
      </c>
    </row>
    <row r="79" spans="1:57" ht="12.95" customHeight="1">
      <c r="A79" s="1468" t="s">
        <v>2112</v>
      </c>
      <c r="B79" s="1468"/>
      <c r="C79" s="1468"/>
      <c r="D79" s="1468"/>
      <c r="E79" s="1468"/>
      <c r="F79" s="1468"/>
      <c r="G79" s="1468"/>
      <c r="H79" s="1468"/>
      <c r="I79" s="1468"/>
      <c r="J79" s="1468"/>
      <c r="K79" s="1468"/>
      <c r="L79" s="1468"/>
      <c r="M79" s="1468"/>
      <c r="N79" s="1468"/>
      <c r="O79" s="1468"/>
      <c r="P79" s="1468"/>
      <c r="Q79" s="1468"/>
      <c r="R79" s="1468"/>
      <c r="S79" s="1468"/>
      <c r="T79" s="1468"/>
      <c r="U79" s="1468"/>
      <c r="V79" s="1468"/>
      <c r="W79" s="1468"/>
      <c r="X79" s="1468"/>
      <c r="Y79" s="1468"/>
      <c r="Z79" s="1468"/>
      <c r="AA79" s="1468"/>
      <c r="AB79" s="1468"/>
      <c r="AC79" s="1468"/>
      <c r="AD79" s="1468"/>
      <c r="AE79" s="1468"/>
      <c r="AF79" s="1468"/>
      <c r="AG79" s="1468"/>
      <c r="AH79" s="1468"/>
      <c r="AI79" s="1468"/>
      <c r="AJ79" s="1468"/>
      <c r="AK79" s="1468"/>
      <c r="AL79" s="1468"/>
      <c r="AM79" s="1468"/>
      <c r="AN79" s="1468"/>
      <c r="AO79" s="1468"/>
      <c r="AP79" s="1468"/>
      <c r="AQ79" s="1468"/>
      <c r="AR79" s="1468"/>
      <c r="AS79" s="1468"/>
      <c r="AT79" s="1468"/>
      <c r="AU79" s="20"/>
      <c r="AV79" s="20"/>
      <c r="AW79" s="20"/>
      <c r="AX79" s="20"/>
      <c r="AY79" s="20"/>
      <c r="AZ79" s="20"/>
      <c r="BD79" s="1180" t="s">
        <v>2611</v>
      </c>
      <c r="BE79" s="1182">
        <f>'Points System'!AF837</f>
        <v>10</v>
      </c>
    </row>
    <row r="80" spans="1:57" ht="12.95" customHeight="1">
      <c r="A80" s="1468"/>
      <c r="B80" s="1468"/>
      <c r="C80" s="1468"/>
      <c r="D80" s="1468"/>
      <c r="E80" s="1468"/>
      <c r="F80" s="1468"/>
      <c r="G80" s="1468"/>
      <c r="H80" s="1468"/>
      <c r="I80" s="1468"/>
      <c r="J80" s="1468"/>
      <c r="K80" s="1468"/>
      <c r="L80" s="1468"/>
      <c r="M80" s="1468"/>
      <c r="N80" s="1468"/>
      <c r="O80" s="1468"/>
      <c r="P80" s="1468"/>
      <c r="Q80" s="1468"/>
      <c r="R80" s="1468"/>
      <c r="S80" s="1468"/>
      <c r="T80" s="1468"/>
      <c r="U80" s="1468"/>
      <c r="V80" s="1468"/>
      <c r="W80" s="1468"/>
      <c r="X80" s="1468"/>
      <c r="Y80" s="1468"/>
      <c r="Z80" s="1468"/>
      <c r="AA80" s="1468"/>
      <c r="AB80" s="1468"/>
      <c r="AC80" s="1468"/>
      <c r="AD80" s="1468"/>
      <c r="AE80" s="1468"/>
      <c r="AF80" s="1468"/>
      <c r="AG80" s="1468"/>
      <c r="AH80" s="1468"/>
      <c r="AI80" s="1468"/>
      <c r="AJ80" s="1468"/>
      <c r="AK80" s="1468"/>
      <c r="AL80" s="1468"/>
      <c r="AM80" s="1468"/>
      <c r="AN80" s="1468"/>
      <c r="AO80" s="1468"/>
      <c r="AP80" s="1468"/>
      <c r="AQ80" s="1468"/>
      <c r="AR80" s="1468"/>
      <c r="AS80" s="1468"/>
      <c r="AT80" s="1468"/>
      <c r="AU80" s="20"/>
      <c r="AV80" s="20"/>
      <c r="AW80" s="20"/>
      <c r="AX80" s="20"/>
      <c r="AY80" s="20"/>
      <c r="AZ80" s="20"/>
      <c r="BD80" s="1181" t="s">
        <v>2497</v>
      </c>
      <c r="BE80" s="1182">
        <f>'Points System'!AF839</f>
        <v>10</v>
      </c>
    </row>
    <row r="81" spans="1:57" ht="12.95" customHeight="1">
      <c r="A81" s="1468"/>
      <c r="B81" s="1468"/>
      <c r="C81" s="1468"/>
      <c r="D81" s="1468"/>
      <c r="E81" s="1468"/>
      <c r="F81" s="1468"/>
      <c r="G81" s="1468"/>
      <c r="H81" s="1468"/>
      <c r="I81" s="1468"/>
      <c r="J81" s="1468"/>
      <c r="K81" s="1468"/>
      <c r="L81" s="1468"/>
      <c r="M81" s="1468"/>
      <c r="N81" s="1468"/>
      <c r="O81" s="1468"/>
      <c r="P81" s="1468"/>
      <c r="Q81" s="1468"/>
      <c r="R81" s="1468"/>
      <c r="S81" s="1468"/>
      <c r="T81" s="1468"/>
      <c r="U81" s="1468"/>
      <c r="V81" s="1468"/>
      <c r="W81" s="1468"/>
      <c r="X81" s="1468"/>
      <c r="Y81" s="1468"/>
      <c r="Z81" s="1468"/>
      <c r="AA81" s="1468"/>
      <c r="AB81" s="1468"/>
      <c r="AC81" s="1468"/>
      <c r="AD81" s="1468"/>
      <c r="AE81" s="1468"/>
      <c r="AF81" s="1468"/>
      <c r="AG81" s="1468"/>
      <c r="AH81" s="1468"/>
      <c r="AI81" s="1468"/>
      <c r="AJ81" s="1468"/>
      <c r="AK81" s="1468"/>
      <c r="AL81" s="1468"/>
      <c r="AM81" s="1468"/>
      <c r="AN81" s="1468"/>
      <c r="AO81" s="1468"/>
      <c r="AP81" s="1468"/>
      <c r="AQ81" s="1468"/>
      <c r="AR81" s="1468"/>
      <c r="AS81" s="1468"/>
      <c r="AT81" s="1468"/>
      <c r="AU81" s="20"/>
      <c r="AV81" s="20"/>
      <c r="AW81" s="20"/>
      <c r="AX81" s="20"/>
      <c r="AY81" s="20"/>
      <c r="AZ81" s="20"/>
      <c r="BD81" s="1180" t="s">
        <v>2498</v>
      </c>
      <c r="BE81" s="1182">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1" t="s">
        <v>2499</v>
      </c>
      <c r="BE82" s="1182">
        <f>'Points System'!AF841</f>
        <v>10</v>
      </c>
    </row>
    <row r="83" spans="1:57" ht="12.95" customHeight="1">
      <c r="A83" s="1497" t="s">
        <v>2113</v>
      </c>
      <c r="B83" s="1497"/>
      <c r="C83" s="1497"/>
      <c r="D83" s="1497"/>
      <c r="E83" s="1497"/>
      <c r="F83" s="1497"/>
      <c r="G83" s="1497"/>
      <c r="H83" s="1497"/>
      <c r="I83" s="1497"/>
      <c r="J83" s="1497"/>
      <c r="K83" s="1497"/>
      <c r="L83" s="1497"/>
      <c r="M83" s="1497"/>
      <c r="N83" s="1497"/>
      <c r="O83" s="1497"/>
      <c r="P83" s="1497"/>
      <c r="Q83" s="1497"/>
      <c r="R83" s="1497"/>
      <c r="S83" s="1497"/>
      <c r="T83" s="1497"/>
      <c r="U83" s="1497"/>
      <c r="V83" s="1497"/>
      <c r="W83" s="1497"/>
      <c r="X83" s="1497"/>
      <c r="Y83" s="1497"/>
      <c r="Z83" s="1497"/>
      <c r="AA83" s="1497"/>
      <c r="AB83" s="1497"/>
      <c r="AC83" s="1497"/>
      <c r="AD83" s="1497"/>
      <c r="AE83" s="1497"/>
      <c r="AF83" s="1497"/>
      <c r="AG83" s="1497"/>
      <c r="AH83" s="1497"/>
      <c r="AI83" s="1497"/>
      <c r="AJ83" s="1497"/>
      <c r="AK83" s="1497"/>
      <c r="AL83" s="1497"/>
      <c r="AM83" s="1497"/>
      <c r="AN83" s="1497"/>
      <c r="AO83" s="1497"/>
      <c r="AP83" s="1497"/>
      <c r="AQ83" s="1497"/>
      <c r="AR83" s="1497"/>
      <c r="AS83" s="1497"/>
      <c r="AT83" s="1497"/>
      <c r="AU83" s="20"/>
      <c r="AV83" s="20"/>
      <c r="AW83" s="20"/>
      <c r="AX83" s="20"/>
      <c r="AY83" s="20"/>
      <c r="AZ83" s="20"/>
      <c r="BD83" s="1180" t="s">
        <v>2500</v>
      </c>
      <c r="BE83" s="1186">
        <f>'Tie Breaker'!H5</f>
        <v>1.184589264449821</v>
      </c>
    </row>
    <row r="84" spans="1:57" ht="12.95" customHeight="1">
      <c r="A84" s="1497"/>
      <c r="B84" s="1497"/>
      <c r="C84" s="1497"/>
      <c r="D84" s="1497"/>
      <c r="E84" s="1497"/>
      <c r="F84" s="1497"/>
      <c r="G84" s="1497"/>
      <c r="H84" s="1497"/>
      <c r="I84" s="1497"/>
      <c r="J84" s="1497"/>
      <c r="K84" s="1497"/>
      <c r="L84" s="1497"/>
      <c r="M84" s="1497"/>
      <c r="N84" s="1497"/>
      <c r="O84" s="1497"/>
      <c r="P84" s="1497"/>
      <c r="Q84" s="1497"/>
      <c r="R84" s="1497"/>
      <c r="S84" s="1497"/>
      <c r="T84" s="1497"/>
      <c r="U84" s="1497"/>
      <c r="V84" s="1497"/>
      <c r="W84" s="1497"/>
      <c r="X84" s="1497"/>
      <c r="Y84" s="1497"/>
      <c r="Z84" s="1497"/>
      <c r="AA84" s="1497"/>
      <c r="AB84" s="1497"/>
      <c r="AC84" s="1497"/>
      <c r="AD84" s="1497"/>
      <c r="AE84" s="1497"/>
      <c r="AF84" s="1497"/>
      <c r="AG84" s="1497"/>
      <c r="AH84" s="1497"/>
      <c r="AI84" s="1497"/>
      <c r="AJ84" s="1497"/>
      <c r="AK84" s="1497"/>
      <c r="AL84" s="1497"/>
      <c r="AM84" s="1497"/>
      <c r="AN84" s="1497"/>
      <c r="AO84" s="1497"/>
      <c r="AP84" s="1497"/>
      <c r="AQ84" s="1497"/>
      <c r="AR84" s="1497"/>
      <c r="AS84" s="1497"/>
      <c r="AT84" s="1497"/>
      <c r="AU84" s="20"/>
      <c r="AV84" s="20"/>
      <c r="AW84" s="20"/>
      <c r="AX84" s="20"/>
      <c r="AY84" s="20"/>
      <c r="AZ84" s="20"/>
      <c r="BD84" s="1181" t="s">
        <v>2501</v>
      </c>
      <c r="BE84" s="1182" t="str">
        <f>Application!O153</f>
        <v xml:space="preserve">City of Los Angeles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0" t="s">
        <v>2502</v>
      </c>
      <c r="BE85" s="1182" t="str">
        <f>Application!O154</f>
        <v>Timothy Elliott</v>
      </c>
    </row>
    <row r="86" spans="1:57" ht="12.95" customHeight="1">
      <c r="A86" s="1497" t="s">
        <v>2114</v>
      </c>
      <c r="B86" s="1497"/>
      <c r="C86" s="1497"/>
      <c r="D86" s="1497"/>
      <c r="E86" s="1497"/>
      <c r="F86" s="1497"/>
      <c r="G86" s="1497"/>
      <c r="H86" s="1497"/>
      <c r="I86" s="1497"/>
      <c r="J86" s="1497"/>
      <c r="K86" s="1497"/>
      <c r="L86" s="1497"/>
      <c r="M86" s="1497"/>
      <c r="N86" s="1497"/>
      <c r="O86" s="1497"/>
      <c r="P86" s="1497"/>
      <c r="Q86" s="1497"/>
      <c r="R86" s="1497"/>
      <c r="S86" s="1497"/>
      <c r="T86" s="1497"/>
      <c r="U86" s="1497"/>
      <c r="V86" s="1497"/>
      <c r="W86" s="1497"/>
      <c r="X86" s="1497"/>
      <c r="Y86" s="1497"/>
      <c r="Z86" s="1497"/>
      <c r="AA86" s="1497"/>
      <c r="AB86" s="1497"/>
      <c r="AC86" s="1497"/>
      <c r="AD86" s="1497"/>
      <c r="AE86" s="1497"/>
      <c r="AF86" s="1497"/>
      <c r="AG86" s="1497"/>
      <c r="AH86" s="1497"/>
      <c r="AI86" s="1497"/>
      <c r="AJ86" s="1497"/>
      <c r="AK86" s="1497"/>
      <c r="AL86" s="1497"/>
      <c r="AM86" s="1497"/>
      <c r="AN86" s="1497"/>
      <c r="AO86" s="1497"/>
      <c r="AP86" s="1497"/>
      <c r="AQ86" s="1497"/>
      <c r="AR86" s="1497"/>
      <c r="AS86" s="1497"/>
      <c r="AT86" s="1497"/>
      <c r="AU86" s="20"/>
      <c r="AV86" s="20"/>
      <c r="AW86" s="20"/>
      <c r="AX86" s="20"/>
      <c r="AY86" s="20"/>
      <c r="AZ86" s="20"/>
      <c r="BD86" s="1181" t="s">
        <v>2503</v>
      </c>
      <c r="BE86" s="1182" t="str">
        <f>Application!O155</f>
        <v>City Manager</v>
      </c>
    </row>
    <row r="87" spans="1:57" ht="12.95" customHeight="1">
      <c r="A87" s="1497"/>
      <c r="B87" s="1497"/>
      <c r="C87" s="1497"/>
      <c r="D87" s="1497"/>
      <c r="E87" s="1497"/>
      <c r="F87" s="1497"/>
      <c r="G87" s="1497"/>
      <c r="H87" s="1497"/>
      <c r="I87" s="1497"/>
      <c r="J87" s="1497"/>
      <c r="K87" s="1497"/>
      <c r="L87" s="1497"/>
      <c r="M87" s="1497"/>
      <c r="N87" s="1497"/>
      <c r="O87" s="1497"/>
      <c r="P87" s="1497"/>
      <c r="Q87" s="1497"/>
      <c r="R87" s="1497"/>
      <c r="S87" s="1497"/>
      <c r="T87" s="1497"/>
      <c r="U87" s="1497"/>
      <c r="V87" s="1497"/>
      <c r="W87" s="1497"/>
      <c r="X87" s="1497"/>
      <c r="Y87" s="1497"/>
      <c r="Z87" s="1497"/>
      <c r="AA87" s="1497"/>
      <c r="AB87" s="1497"/>
      <c r="AC87" s="1497"/>
      <c r="AD87" s="1497"/>
      <c r="AE87" s="1497"/>
      <c r="AF87" s="1497"/>
      <c r="AG87" s="1497"/>
      <c r="AH87" s="1497"/>
      <c r="AI87" s="1497"/>
      <c r="AJ87" s="1497"/>
      <c r="AK87" s="1497"/>
      <c r="AL87" s="1497"/>
      <c r="AM87" s="1497"/>
      <c r="AN87" s="1497"/>
      <c r="AO87" s="1497"/>
      <c r="AP87" s="1497"/>
      <c r="AQ87" s="1497"/>
      <c r="AR87" s="1497"/>
      <c r="AS87" s="1497"/>
      <c r="AT87" s="1497"/>
      <c r="AU87" s="20"/>
      <c r="AV87" s="20"/>
      <c r="AW87" s="20"/>
      <c r="AX87" s="20"/>
      <c r="AY87" s="20"/>
      <c r="AZ87" s="20"/>
      <c r="BD87" s="1180" t="s">
        <v>2504</v>
      </c>
      <c r="BE87" s="1182"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1" t="s">
        <v>2505</v>
      </c>
      <c r="BE88" s="1182" t="str">
        <f>Application!O157</f>
        <v>Los Angeles</v>
      </c>
    </row>
    <row r="89" spans="1:57" ht="12.95" customHeight="1">
      <c r="A89" s="1499" t="s">
        <v>2115</v>
      </c>
      <c r="B89" s="1499"/>
      <c r="C89" s="1499"/>
      <c r="D89" s="1499"/>
      <c r="E89" s="1499"/>
      <c r="F89" s="1499"/>
      <c r="G89" s="1499"/>
      <c r="H89" s="1499"/>
      <c r="I89" s="1499"/>
      <c r="J89" s="1499"/>
      <c r="K89" s="1499"/>
      <c r="L89" s="1499"/>
      <c r="M89" s="1499"/>
      <c r="N89" s="1499"/>
      <c r="O89" s="1499"/>
      <c r="P89" s="1499"/>
      <c r="Q89" s="1499"/>
      <c r="R89" s="1499"/>
      <c r="S89" s="1499"/>
      <c r="T89" s="1499"/>
      <c r="U89" s="1499"/>
      <c r="V89" s="1499"/>
      <c r="W89" s="1499"/>
      <c r="X89" s="1499"/>
      <c r="Y89" s="1499"/>
      <c r="Z89" s="1499"/>
      <c r="AA89" s="1499"/>
      <c r="AB89" s="1499"/>
      <c r="AC89" s="1499"/>
      <c r="AD89" s="1499"/>
      <c r="AE89" s="1499"/>
      <c r="AF89" s="1499"/>
      <c r="AG89" s="1499"/>
      <c r="AH89" s="1499"/>
      <c r="AI89" s="1499"/>
      <c r="AJ89" s="1499"/>
      <c r="AK89" s="1499"/>
      <c r="AL89" s="1499"/>
      <c r="AM89" s="1499"/>
      <c r="AN89" s="1499"/>
      <c r="AO89" s="1499"/>
      <c r="AP89" s="1499"/>
      <c r="AQ89" s="1499"/>
      <c r="AR89" s="1499"/>
      <c r="AS89" s="1499"/>
      <c r="AT89" s="1499"/>
      <c r="AU89" s="17"/>
      <c r="AV89" s="17"/>
      <c r="AW89" s="17"/>
      <c r="AX89" s="17"/>
      <c r="AY89" s="17"/>
      <c r="AZ89" s="20"/>
      <c r="BD89" s="1180" t="s">
        <v>2506</v>
      </c>
      <c r="BE89" s="1182">
        <f>Application!O158</f>
        <v>90017</v>
      </c>
    </row>
    <row r="90" spans="1:57" ht="12.95" customHeight="1">
      <c r="A90" s="1499"/>
      <c r="B90" s="1499"/>
      <c r="C90" s="1499"/>
      <c r="D90" s="1499"/>
      <c r="E90" s="1499"/>
      <c r="F90" s="1499"/>
      <c r="G90" s="1499"/>
      <c r="H90" s="1499"/>
      <c r="I90" s="1499"/>
      <c r="J90" s="1499"/>
      <c r="K90" s="1499"/>
      <c r="L90" s="1499"/>
      <c r="M90" s="1499"/>
      <c r="N90" s="1499"/>
      <c r="O90" s="1499"/>
      <c r="P90" s="1499"/>
      <c r="Q90" s="1499"/>
      <c r="R90" s="1499"/>
      <c r="S90" s="1499"/>
      <c r="T90" s="1499"/>
      <c r="U90" s="1499"/>
      <c r="V90" s="1499"/>
      <c r="W90" s="1499"/>
      <c r="X90" s="1499"/>
      <c r="Y90" s="1499"/>
      <c r="Z90" s="1499"/>
      <c r="AA90" s="1499"/>
      <c r="AB90" s="1499"/>
      <c r="AC90" s="1499"/>
      <c r="AD90" s="1499"/>
      <c r="AE90" s="1499"/>
      <c r="AF90" s="1499"/>
      <c r="AG90" s="1499"/>
      <c r="AH90" s="1499"/>
      <c r="AI90" s="1499"/>
      <c r="AJ90" s="1499"/>
      <c r="AK90" s="1499"/>
      <c r="AL90" s="1499"/>
      <c r="AM90" s="1499"/>
      <c r="AN90" s="1499"/>
      <c r="AO90" s="1499"/>
      <c r="AP90" s="1499"/>
      <c r="AQ90" s="1499"/>
      <c r="AR90" s="1499"/>
      <c r="AS90" s="1499"/>
      <c r="AT90" s="1499"/>
      <c r="AU90" s="17"/>
      <c r="AV90" s="17"/>
      <c r="AW90" s="17"/>
      <c r="AX90" s="17"/>
      <c r="AY90" s="17"/>
      <c r="AZ90" s="20"/>
      <c r="BD90" s="1181" t="s">
        <v>2507</v>
      </c>
      <c r="BE90" s="1182" t="str">
        <f>Application!H16</f>
        <v>11043 Hartsook,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0" t="s">
        <v>2508</v>
      </c>
      <c r="BE91" s="1182" t="str">
        <f>Application!M242</f>
        <v>11150 W Olympic Blvd Suite 620</v>
      </c>
    </row>
    <row r="92" spans="1:57" ht="12.95" customHeight="1">
      <c r="A92" s="1490" t="s">
        <v>2116</v>
      </c>
      <c r="B92" s="1490"/>
      <c r="C92" s="1490"/>
      <c r="D92" s="1490"/>
      <c r="E92" s="1490"/>
      <c r="F92" s="1490"/>
      <c r="G92" s="1490"/>
      <c r="H92" s="1490"/>
      <c r="I92" s="1490"/>
      <c r="J92" s="1490"/>
      <c r="K92" s="1490"/>
      <c r="L92" s="1490"/>
      <c r="M92" s="1490"/>
      <c r="N92" s="1490"/>
      <c r="O92" s="1490"/>
      <c r="P92" s="1490"/>
      <c r="Q92" s="1490"/>
      <c r="R92" s="1490"/>
      <c r="S92" s="1490"/>
      <c r="T92" s="1490"/>
      <c r="U92" s="1490"/>
      <c r="V92" s="1490"/>
      <c r="W92" s="1490"/>
      <c r="X92" s="1490"/>
      <c r="Y92" s="1490"/>
      <c r="Z92" s="1490"/>
      <c r="AA92" s="1490"/>
      <c r="AB92" s="1490"/>
      <c r="AC92" s="1490"/>
      <c r="AD92" s="1490"/>
      <c r="AE92" s="1490"/>
      <c r="AF92" s="1490"/>
      <c r="AG92" s="1490"/>
      <c r="AH92" s="1490"/>
      <c r="AI92" s="1490"/>
      <c r="AJ92" s="1490"/>
      <c r="AK92" s="1490"/>
      <c r="AL92" s="1490"/>
      <c r="AM92" s="1490"/>
      <c r="AN92" s="1490"/>
      <c r="AO92" s="1490"/>
      <c r="AP92" s="1490"/>
      <c r="AQ92" s="1490"/>
      <c r="AR92" s="1490"/>
      <c r="AS92" s="1490"/>
      <c r="AT92" s="1490"/>
      <c r="AU92" s="20"/>
      <c r="AV92" s="20"/>
      <c r="AW92" s="20"/>
      <c r="AX92" s="20"/>
      <c r="AY92" s="20"/>
      <c r="AZ92" s="20"/>
      <c r="BD92" s="1181" t="s">
        <v>2509</v>
      </c>
      <c r="BE92" s="1182" t="str">
        <f>Application!M243</f>
        <v>Los Angeles</v>
      </c>
    </row>
    <row r="93" spans="1:57" ht="12.95" customHeight="1">
      <c r="A93" s="1490"/>
      <c r="B93" s="1490"/>
      <c r="C93" s="1490"/>
      <c r="D93" s="1490"/>
      <c r="E93" s="1490"/>
      <c r="F93" s="1490"/>
      <c r="G93" s="1490"/>
      <c r="H93" s="1490"/>
      <c r="I93" s="1490"/>
      <c r="J93" s="1490"/>
      <c r="K93" s="1490"/>
      <c r="L93" s="1490"/>
      <c r="M93" s="1490"/>
      <c r="N93" s="1490"/>
      <c r="O93" s="1490"/>
      <c r="P93" s="1490"/>
      <c r="Q93" s="1490"/>
      <c r="R93" s="1490"/>
      <c r="S93" s="1490"/>
      <c r="T93" s="1490"/>
      <c r="U93" s="1490"/>
      <c r="V93" s="1490"/>
      <c r="W93" s="1490"/>
      <c r="X93" s="1490"/>
      <c r="Y93" s="1490"/>
      <c r="Z93" s="1490"/>
      <c r="AA93" s="1490"/>
      <c r="AB93" s="1490"/>
      <c r="AC93" s="1490"/>
      <c r="AD93" s="1490"/>
      <c r="AE93" s="1490"/>
      <c r="AF93" s="1490"/>
      <c r="AG93" s="1490"/>
      <c r="AH93" s="1490"/>
      <c r="AI93" s="1490"/>
      <c r="AJ93" s="1490"/>
      <c r="AK93" s="1490"/>
      <c r="AL93" s="1490"/>
      <c r="AM93" s="1490"/>
      <c r="AN93" s="1490"/>
      <c r="AO93" s="1490"/>
      <c r="AP93" s="1490"/>
      <c r="AQ93" s="1490"/>
      <c r="AR93" s="1490"/>
      <c r="AS93" s="1490"/>
      <c r="AT93" s="1490"/>
      <c r="AU93" s="20"/>
      <c r="AV93" s="20"/>
      <c r="AW93" s="20"/>
      <c r="AX93" s="20"/>
      <c r="AY93" s="20"/>
      <c r="AZ93" s="20"/>
      <c r="BD93" s="1180" t="s">
        <v>2510</v>
      </c>
      <c r="BE93" s="1182" t="str">
        <f>Application!W243</f>
        <v>CA</v>
      </c>
    </row>
    <row r="94" spans="1:57" ht="12.95" customHeight="1">
      <c r="A94" s="1490"/>
      <c r="B94" s="1490"/>
      <c r="C94" s="1490"/>
      <c r="D94" s="1490"/>
      <c r="E94" s="1490"/>
      <c r="F94" s="1490"/>
      <c r="G94" s="1490"/>
      <c r="H94" s="1490"/>
      <c r="I94" s="1490"/>
      <c r="J94" s="1490"/>
      <c r="K94" s="1490"/>
      <c r="L94" s="1490"/>
      <c r="M94" s="1490"/>
      <c r="N94" s="1490"/>
      <c r="O94" s="1490"/>
      <c r="P94" s="1490"/>
      <c r="Q94" s="1490"/>
      <c r="R94" s="1490"/>
      <c r="S94" s="1490"/>
      <c r="T94" s="1490"/>
      <c r="U94" s="1490"/>
      <c r="V94" s="1490"/>
      <c r="W94" s="1490"/>
      <c r="X94" s="1490"/>
      <c r="Y94" s="1490"/>
      <c r="Z94" s="1490"/>
      <c r="AA94" s="1490"/>
      <c r="AB94" s="1490"/>
      <c r="AC94" s="1490"/>
      <c r="AD94" s="1490"/>
      <c r="AE94" s="1490"/>
      <c r="AF94" s="1490"/>
      <c r="AG94" s="1490"/>
      <c r="AH94" s="1490"/>
      <c r="AI94" s="1490"/>
      <c r="AJ94" s="1490"/>
      <c r="AK94" s="1490"/>
      <c r="AL94" s="1490"/>
      <c r="AM94" s="1490"/>
      <c r="AN94" s="1490"/>
      <c r="AO94" s="1490"/>
      <c r="AP94" s="1490"/>
      <c r="AQ94" s="1490"/>
      <c r="AR94" s="1490"/>
      <c r="AS94" s="1490"/>
      <c r="AT94" s="1490"/>
      <c r="AU94" s="20"/>
      <c r="AV94" s="20"/>
      <c r="AW94" s="20"/>
      <c r="AX94" s="20"/>
      <c r="AY94" s="20"/>
      <c r="AZ94" s="20"/>
      <c r="BD94" s="1181" t="s">
        <v>2511</v>
      </c>
      <c r="BE94" s="1182">
        <f>Application!AC243</f>
        <v>90064</v>
      </c>
    </row>
    <row r="95" spans="1:57" ht="12.95" customHeight="1">
      <c r="A95" s="1490"/>
      <c r="B95" s="1490"/>
      <c r="C95" s="1490"/>
      <c r="D95" s="1490"/>
      <c r="E95" s="1490"/>
      <c r="F95" s="1490"/>
      <c r="G95" s="1490"/>
      <c r="H95" s="1490"/>
      <c r="I95" s="1490"/>
      <c r="J95" s="1490"/>
      <c r="K95" s="1490"/>
      <c r="L95" s="1490"/>
      <c r="M95" s="1490"/>
      <c r="N95" s="1490"/>
      <c r="O95" s="1490"/>
      <c r="P95" s="1490"/>
      <c r="Q95" s="1490"/>
      <c r="R95" s="1490"/>
      <c r="S95" s="1490"/>
      <c r="T95" s="1490"/>
      <c r="U95" s="1490"/>
      <c r="V95" s="1490"/>
      <c r="W95" s="1490"/>
      <c r="X95" s="1490"/>
      <c r="Y95" s="1490"/>
      <c r="Z95" s="1490"/>
      <c r="AA95" s="1490"/>
      <c r="AB95" s="1490"/>
      <c r="AC95" s="1490"/>
      <c r="AD95" s="1490"/>
      <c r="AE95" s="1490"/>
      <c r="AF95" s="1490"/>
      <c r="AG95" s="1490"/>
      <c r="AH95" s="1490"/>
      <c r="AI95" s="1490"/>
      <c r="AJ95" s="1490"/>
      <c r="AK95" s="1490"/>
      <c r="AL95" s="1490"/>
      <c r="AM95" s="1490"/>
      <c r="AN95" s="1490"/>
      <c r="AO95" s="1490"/>
      <c r="AP95" s="1490"/>
      <c r="AQ95" s="1490"/>
      <c r="AR95" s="1490"/>
      <c r="AS95" s="1490"/>
      <c r="AT95" s="1490"/>
      <c r="AU95" s="20"/>
      <c r="AV95" s="20"/>
      <c r="AW95" s="20"/>
      <c r="AX95" s="20"/>
      <c r="AY95" s="20"/>
      <c r="AZ95" s="20"/>
      <c r="BD95" s="1180" t="s">
        <v>2512</v>
      </c>
      <c r="BE95" s="1182" t="str">
        <f>Application!M244</f>
        <v xml:space="preserve">Taylor Rasmussen </v>
      </c>
    </row>
    <row r="96" spans="1:57" ht="12.95" customHeight="1">
      <c r="A96" s="1490"/>
      <c r="B96" s="1490"/>
      <c r="C96" s="1490"/>
      <c r="D96" s="1490"/>
      <c r="E96" s="1490"/>
      <c r="F96" s="1490"/>
      <c r="G96" s="1490"/>
      <c r="H96" s="1490"/>
      <c r="I96" s="1490"/>
      <c r="J96" s="1490"/>
      <c r="K96" s="1490"/>
      <c r="L96" s="1490"/>
      <c r="M96" s="1490"/>
      <c r="N96" s="1490"/>
      <c r="O96" s="1490"/>
      <c r="P96" s="1490"/>
      <c r="Q96" s="1490"/>
      <c r="R96" s="1490"/>
      <c r="S96" s="1490"/>
      <c r="T96" s="1490"/>
      <c r="U96" s="1490"/>
      <c r="V96" s="1490"/>
      <c r="W96" s="1490"/>
      <c r="X96" s="1490"/>
      <c r="Y96" s="1490"/>
      <c r="Z96" s="1490"/>
      <c r="AA96" s="1490"/>
      <c r="AB96" s="1490"/>
      <c r="AC96" s="1490"/>
      <c r="AD96" s="1490"/>
      <c r="AE96" s="1490"/>
      <c r="AF96" s="1490"/>
      <c r="AG96" s="1490"/>
      <c r="AH96" s="1490"/>
      <c r="AI96" s="1490"/>
      <c r="AJ96" s="1490"/>
      <c r="AK96" s="1490"/>
      <c r="AL96" s="1490"/>
      <c r="AM96" s="1490"/>
      <c r="AN96" s="1490"/>
      <c r="AO96" s="1490"/>
      <c r="AP96" s="1490"/>
      <c r="AQ96" s="1490"/>
      <c r="AR96" s="1490"/>
      <c r="AS96" s="1490"/>
      <c r="AT96" s="1490"/>
      <c r="AU96" s="20"/>
      <c r="AV96" s="20"/>
      <c r="AW96" s="20"/>
      <c r="AX96" s="20"/>
      <c r="AY96" s="20"/>
      <c r="AZ96" s="20"/>
      <c r="BD96" s="1181" t="s">
        <v>2513</v>
      </c>
      <c r="BE96" s="1182" t="str">
        <f>Application!M246</f>
        <v xml:space="preserve">trasmussen@metahousing.com </v>
      </c>
    </row>
    <row r="97" spans="1:57" ht="12.95" customHeight="1">
      <c r="A97" s="1490"/>
      <c r="B97" s="1490"/>
      <c r="C97" s="1490"/>
      <c r="D97" s="1490"/>
      <c r="E97" s="1490"/>
      <c r="F97" s="1490"/>
      <c r="G97" s="1490"/>
      <c r="H97" s="1490"/>
      <c r="I97" s="1490"/>
      <c r="J97" s="1490"/>
      <c r="K97" s="1490"/>
      <c r="L97" s="1490"/>
      <c r="M97" s="1490"/>
      <c r="N97" s="1490"/>
      <c r="O97" s="1490"/>
      <c r="P97" s="1490"/>
      <c r="Q97" s="1490"/>
      <c r="R97" s="1490"/>
      <c r="S97" s="1490"/>
      <c r="T97" s="1490"/>
      <c r="U97" s="1490"/>
      <c r="V97" s="1490"/>
      <c r="W97" s="1490"/>
      <c r="X97" s="1490"/>
      <c r="Y97" s="1490"/>
      <c r="Z97" s="1490"/>
      <c r="AA97" s="1490"/>
      <c r="AB97" s="1490"/>
      <c r="AC97" s="1490"/>
      <c r="AD97" s="1490"/>
      <c r="AE97" s="1490"/>
      <c r="AF97" s="1490"/>
      <c r="AG97" s="1490"/>
      <c r="AH97" s="1490"/>
      <c r="AI97" s="1490"/>
      <c r="AJ97" s="1490"/>
      <c r="AK97" s="1490"/>
      <c r="AL97" s="1490"/>
      <c r="AM97" s="1490"/>
      <c r="AN97" s="1490"/>
      <c r="AO97" s="1490"/>
      <c r="AP97" s="1490"/>
      <c r="AQ97" s="1490"/>
      <c r="AR97" s="1490"/>
      <c r="AS97" s="1490"/>
      <c r="AT97" s="1490"/>
      <c r="AU97" s="20"/>
      <c r="AV97" s="20"/>
      <c r="AW97" s="20"/>
      <c r="AX97" s="20"/>
      <c r="AY97" s="20"/>
      <c r="AZ97" s="20"/>
      <c r="BD97" s="1180" t="s">
        <v>2514</v>
      </c>
      <c r="BE97" s="1182" t="str">
        <f>Application!M257</f>
        <v xml:space="preserve">trasmussen@metahousing.com </v>
      </c>
    </row>
    <row r="98" spans="1:57" ht="12.95" customHeight="1">
      <c r="A98" s="1490"/>
      <c r="B98" s="1490"/>
      <c r="C98" s="1490"/>
      <c r="D98" s="1490"/>
      <c r="E98" s="1490"/>
      <c r="F98" s="1490"/>
      <c r="G98" s="1490"/>
      <c r="H98" s="1490"/>
      <c r="I98" s="1490"/>
      <c r="J98" s="1490"/>
      <c r="K98" s="1490"/>
      <c r="L98" s="1490"/>
      <c r="M98" s="1490"/>
      <c r="N98" s="1490"/>
      <c r="O98" s="1490"/>
      <c r="P98" s="1490"/>
      <c r="Q98" s="1490"/>
      <c r="R98" s="1490"/>
      <c r="S98" s="1490"/>
      <c r="T98" s="1490"/>
      <c r="U98" s="1490"/>
      <c r="V98" s="1490"/>
      <c r="W98" s="1490"/>
      <c r="X98" s="1490"/>
      <c r="Y98" s="1490"/>
      <c r="Z98" s="1490"/>
      <c r="AA98" s="1490"/>
      <c r="AB98" s="1490"/>
      <c r="AC98" s="1490"/>
      <c r="AD98" s="1490"/>
      <c r="AE98" s="1490"/>
      <c r="AF98" s="1490"/>
      <c r="AG98" s="1490"/>
      <c r="AH98" s="1490"/>
      <c r="AI98" s="1490"/>
      <c r="AJ98" s="1490"/>
      <c r="AK98" s="1490"/>
      <c r="AL98" s="1490"/>
      <c r="AM98" s="1490"/>
      <c r="AN98" s="1490"/>
      <c r="AO98" s="1490"/>
      <c r="AP98" s="1490"/>
      <c r="AQ98" s="1490"/>
      <c r="AR98" s="1490"/>
      <c r="AS98" s="1490"/>
      <c r="AT98" s="1490"/>
      <c r="AU98" s="20"/>
      <c r="AV98" s="20"/>
      <c r="AW98" s="20"/>
      <c r="AX98" s="20"/>
      <c r="AY98" s="20"/>
      <c r="AZ98" s="20"/>
      <c r="BD98" s="1181" t="s">
        <v>2515</v>
      </c>
      <c r="BE98" s="1182" t="str">
        <f>Application!M265</f>
        <v>tarun@ffah.org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0" t="s">
        <v>2516</v>
      </c>
      <c r="BE99" s="1182">
        <f>Application!M273</f>
        <v>0</v>
      </c>
    </row>
    <row r="100" spans="1:57" ht="12.95" customHeight="1">
      <c r="A100" s="1500" t="s">
        <v>2117</v>
      </c>
      <c r="B100" s="1500"/>
      <c r="C100" s="1500"/>
      <c r="D100" s="1500"/>
      <c r="E100" s="1500"/>
      <c r="F100" s="1500"/>
      <c r="G100" s="1500"/>
      <c r="H100" s="1500"/>
      <c r="I100" s="1500"/>
      <c r="J100" s="1500"/>
      <c r="K100" s="1500"/>
      <c r="L100" s="1500"/>
      <c r="M100" s="1500"/>
      <c r="N100" s="1500"/>
      <c r="O100" s="1500"/>
      <c r="P100" s="1500"/>
      <c r="Q100" s="1500"/>
      <c r="R100" s="1500"/>
      <c r="S100" s="1500"/>
      <c r="T100" s="1500"/>
      <c r="U100" s="1500"/>
      <c r="V100" s="1500"/>
      <c r="W100" s="1500"/>
      <c r="X100" s="1500"/>
      <c r="Y100" s="1500"/>
      <c r="Z100" s="1500"/>
      <c r="AA100" s="1500"/>
      <c r="AB100" s="1500"/>
      <c r="AC100" s="1500"/>
      <c r="AD100" s="1500"/>
      <c r="AE100" s="1500"/>
      <c r="AF100" s="1500"/>
      <c r="AG100" s="1500"/>
      <c r="AH100" s="1500"/>
      <c r="AI100" s="1500"/>
      <c r="AJ100" s="1500"/>
      <c r="AK100" s="1500"/>
      <c r="AL100" s="1500"/>
      <c r="AM100" s="1500"/>
      <c r="AN100" s="1500"/>
      <c r="AO100" s="1500"/>
      <c r="AP100" s="1500"/>
      <c r="AQ100" s="1500"/>
      <c r="AR100" s="1500"/>
      <c r="AS100" s="1500"/>
      <c r="AT100" s="1500"/>
      <c r="AU100" s="20"/>
      <c r="AV100" s="20"/>
      <c r="AW100" s="20"/>
      <c r="AX100" s="20"/>
      <c r="AY100" s="20"/>
      <c r="AZ100" s="20"/>
      <c r="BD100" s="1181" t="s">
        <v>2517</v>
      </c>
      <c r="BE100" s="1182" t="str">
        <f>Application!L288</f>
        <v>amandel@metahousing.com</v>
      </c>
    </row>
    <row r="101" spans="1:57" ht="12.95" customHeight="1">
      <c r="A101" s="1500"/>
      <c r="B101" s="1500"/>
      <c r="C101" s="1500"/>
      <c r="D101" s="1500"/>
      <c r="E101" s="1500"/>
      <c r="F101" s="1500"/>
      <c r="G101" s="1500"/>
      <c r="H101" s="1500"/>
      <c r="I101" s="1500"/>
      <c r="J101" s="1500"/>
      <c r="K101" s="1500"/>
      <c r="L101" s="1500"/>
      <c r="M101" s="1500"/>
      <c r="N101" s="1500"/>
      <c r="O101" s="1500"/>
      <c r="P101" s="1500"/>
      <c r="Q101" s="1500"/>
      <c r="R101" s="1500"/>
      <c r="S101" s="1500"/>
      <c r="T101" s="1500"/>
      <c r="U101" s="1500"/>
      <c r="V101" s="1500"/>
      <c r="W101" s="1500"/>
      <c r="X101" s="1500"/>
      <c r="Y101" s="1500"/>
      <c r="Z101" s="1500"/>
      <c r="AA101" s="1500"/>
      <c r="AB101" s="1500"/>
      <c r="AC101" s="1500"/>
      <c r="AD101" s="1500"/>
      <c r="AE101" s="1500"/>
      <c r="AF101" s="1500"/>
      <c r="AG101" s="1500"/>
      <c r="AH101" s="1500"/>
      <c r="AI101" s="1500"/>
      <c r="AJ101" s="1500"/>
      <c r="AK101" s="1500"/>
      <c r="AL101" s="1500"/>
      <c r="AM101" s="1500"/>
      <c r="AN101" s="1500"/>
      <c r="AO101" s="1500"/>
      <c r="AP101" s="1500"/>
      <c r="AQ101" s="1500"/>
      <c r="AR101" s="1500"/>
      <c r="AS101" s="1500"/>
      <c r="AT101" s="1500"/>
      <c r="AU101" s="20"/>
      <c r="AV101" s="20"/>
      <c r="AW101" s="20"/>
      <c r="AX101" s="20"/>
      <c r="AY101" s="20"/>
      <c r="AZ101" s="20"/>
      <c r="BD101" s="3" t="s">
        <v>2522</v>
      </c>
      <c r="BE101">
        <f>'Sources and Uses Budget'!C105</f>
        <v>58263584</v>
      </c>
    </row>
    <row r="102" spans="1:57" ht="12.95" customHeight="1">
      <c r="A102" s="1500"/>
      <c r="B102" s="1500"/>
      <c r="C102" s="1500"/>
      <c r="D102" s="1500"/>
      <c r="E102" s="1500"/>
      <c r="F102" s="1500"/>
      <c r="G102" s="1500"/>
      <c r="H102" s="1500"/>
      <c r="I102" s="1500"/>
      <c r="J102" s="1500"/>
      <c r="K102" s="1500"/>
      <c r="L102" s="1500"/>
      <c r="M102" s="1500"/>
      <c r="N102" s="1500"/>
      <c r="O102" s="1500"/>
      <c r="P102" s="1500"/>
      <c r="Q102" s="1500"/>
      <c r="R102" s="1500"/>
      <c r="S102" s="1500"/>
      <c r="T102" s="1500"/>
      <c r="U102" s="1500"/>
      <c r="V102" s="1500"/>
      <c r="W102" s="1500"/>
      <c r="X102" s="1500"/>
      <c r="Y102" s="1500"/>
      <c r="Z102" s="1500"/>
      <c r="AA102" s="1500"/>
      <c r="AB102" s="1500"/>
      <c r="AC102" s="1500"/>
      <c r="AD102" s="1500"/>
      <c r="AE102" s="1500"/>
      <c r="AF102" s="1500"/>
      <c r="AG102" s="1500"/>
      <c r="AH102" s="1500"/>
      <c r="AI102" s="1500"/>
      <c r="AJ102" s="1500"/>
      <c r="AK102" s="1500"/>
      <c r="AL102" s="1500"/>
      <c r="AM102" s="1500"/>
      <c r="AN102" s="1500"/>
      <c r="AO102" s="1500"/>
      <c r="AP102" s="1500"/>
      <c r="AQ102" s="1500"/>
      <c r="AR102" s="1500"/>
      <c r="AS102" s="1500"/>
      <c r="AT102" s="1500"/>
      <c r="AU102" s="20"/>
      <c r="AV102" s="20"/>
      <c r="AW102" s="20"/>
      <c r="AX102" s="20"/>
      <c r="AY102" s="20"/>
      <c r="AZ102" s="20"/>
      <c r="BD102" s="3" t="s">
        <v>2523</v>
      </c>
      <c r="BE102" t="b">
        <f>T197="Yes"</f>
        <v>0</v>
      </c>
    </row>
    <row r="103" spans="1:57" ht="12.95" customHeight="1">
      <c r="A103" s="1500"/>
      <c r="B103" s="1500"/>
      <c r="C103" s="1500"/>
      <c r="D103" s="1500"/>
      <c r="E103" s="1500"/>
      <c r="F103" s="1500"/>
      <c r="G103" s="1500"/>
      <c r="H103" s="1500"/>
      <c r="I103" s="1500"/>
      <c r="J103" s="1500"/>
      <c r="K103" s="1500"/>
      <c r="L103" s="1500"/>
      <c r="M103" s="1500"/>
      <c r="N103" s="1500"/>
      <c r="O103" s="1500"/>
      <c r="P103" s="1500"/>
      <c r="Q103" s="1500"/>
      <c r="R103" s="1500"/>
      <c r="S103" s="1500"/>
      <c r="T103" s="1500"/>
      <c r="U103" s="1500"/>
      <c r="V103" s="1500"/>
      <c r="W103" s="1500"/>
      <c r="X103" s="1500"/>
      <c r="Y103" s="1500"/>
      <c r="Z103" s="1500"/>
      <c r="AA103" s="1500"/>
      <c r="AB103" s="1500"/>
      <c r="AC103" s="1500"/>
      <c r="AD103" s="1500"/>
      <c r="AE103" s="1500"/>
      <c r="AF103" s="1500"/>
      <c r="AG103" s="1500"/>
      <c r="AH103" s="1500"/>
      <c r="AI103" s="1500"/>
      <c r="AJ103" s="1500"/>
      <c r="AK103" s="1500"/>
      <c r="AL103" s="1500"/>
      <c r="AM103" s="1500"/>
      <c r="AN103" s="1500"/>
      <c r="AO103" s="1500"/>
      <c r="AP103" s="1500"/>
      <c r="AQ103" s="1500"/>
      <c r="AR103" s="1500"/>
      <c r="AS103" s="1500"/>
      <c r="AT103" s="1500"/>
      <c r="AU103" s="20"/>
      <c r="AV103" s="20"/>
      <c r="AW103" s="20"/>
      <c r="AX103" s="20"/>
      <c r="AY103" s="20"/>
      <c r="BD103" t="s">
        <v>2127</v>
      </c>
      <c r="BE103" s="1182"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2" t="b">
        <f>T200="Yes"</f>
        <v>0</v>
      </c>
    </row>
    <row r="105" spans="1:57" ht="12.95" customHeight="1">
      <c r="A105" s="1500" t="s">
        <v>2118</v>
      </c>
      <c r="B105" s="1500"/>
      <c r="C105" s="1500"/>
      <c r="D105" s="1500"/>
      <c r="E105" s="1500"/>
      <c r="F105" s="1500"/>
      <c r="G105" s="1500"/>
      <c r="H105" s="1500"/>
      <c r="I105" s="1500"/>
      <c r="J105" s="1500"/>
      <c r="K105" s="1500"/>
      <c r="L105" s="1500"/>
      <c r="M105" s="1500"/>
      <c r="N105" s="1500"/>
      <c r="O105" s="1500"/>
      <c r="P105" s="1500"/>
      <c r="Q105" s="1500"/>
      <c r="R105" s="1500"/>
      <c r="S105" s="1500"/>
      <c r="T105" s="1500"/>
      <c r="U105" s="1500"/>
      <c r="V105" s="1500"/>
      <c r="W105" s="1500"/>
      <c r="X105" s="1500"/>
      <c r="Y105" s="1500"/>
      <c r="Z105" s="1500"/>
      <c r="AA105" s="1500"/>
      <c r="AB105" s="1500"/>
      <c r="AC105" s="1500"/>
      <c r="AD105" s="1500"/>
      <c r="AE105" s="1500"/>
      <c r="AF105" s="1500"/>
      <c r="AG105" s="1500"/>
      <c r="AH105" s="1500"/>
      <c r="AI105" s="1500"/>
      <c r="AJ105" s="1500"/>
      <c r="AK105" s="1500"/>
      <c r="AL105" s="1500"/>
      <c r="AM105" s="1500"/>
      <c r="AN105" s="1500"/>
      <c r="AO105" s="1500"/>
      <c r="AP105" s="1500"/>
      <c r="AQ105" s="1500"/>
      <c r="AR105" s="1500"/>
      <c r="AS105" s="1500"/>
      <c r="AT105" s="1500"/>
      <c r="AU105" s="20"/>
      <c r="AV105" s="20"/>
      <c r="AW105" s="20"/>
      <c r="AX105" s="20"/>
      <c r="AY105" s="20"/>
      <c r="BD105" s="3" t="s">
        <v>2539</v>
      </c>
      <c r="BE105" s="1182" t="b">
        <f>V224="Yes"</f>
        <v>0</v>
      </c>
    </row>
    <row r="106" spans="1:57" ht="12.95" customHeight="1">
      <c r="A106" s="1500"/>
      <c r="B106" s="1500"/>
      <c r="C106" s="1500"/>
      <c r="D106" s="1500"/>
      <c r="E106" s="1500"/>
      <c r="F106" s="1500"/>
      <c r="G106" s="1500"/>
      <c r="H106" s="1500"/>
      <c r="I106" s="1500"/>
      <c r="J106" s="1500"/>
      <c r="K106" s="1500"/>
      <c r="L106" s="1500"/>
      <c r="M106" s="1500"/>
      <c r="N106" s="1500"/>
      <c r="O106" s="1500"/>
      <c r="P106" s="1500"/>
      <c r="Q106" s="1500"/>
      <c r="R106" s="1500"/>
      <c r="S106" s="1500"/>
      <c r="T106" s="1500"/>
      <c r="U106" s="1500"/>
      <c r="V106" s="1500"/>
      <c r="W106" s="1500"/>
      <c r="X106" s="1500"/>
      <c r="Y106" s="1500"/>
      <c r="Z106" s="1500"/>
      <c r="AA106" s="1500"/>
      <c r="AB106" s="1500"/>
      <c r="AC106" s="1500"/>
      <c r="AD106" s="1500"/>
      <c r="AE106" s="1500"/>
      <c r="AF106" s="1500"/>
      <c r="AG106" s="1500"/>
      <c r="AH106" s="1500"/>
      <c r="AI106" s="1500"/>
      <c r="AJ106" s="1500"/>
      <c r="AK106" s="1500"/>
      <c r="AL106" s="1500"/>
      <c r="AM106" s="1500"/>
      <c r="AN106" s="1500"/>
      <c r="AO106" s="1500"/>
      <c r="AP106" s="1500"/>
      <c r="AQ106" s="1500"/>
      <c r="AR106" s="1500"/>
      <c r="AS106" s="1500"/>
      <c r="AT106" s="1500"/>
      <c r="AU106" s="20"/>
      <c r="AV106" s="20"/>
      <c r="AW106" s="20"/>
      <c r="AX106" s="20"/>
      <c r="AY106" s="20"/>
      <c r="BD106" s="3" t="s">
        <v>2540</v>
      </c>
      <c r="BE106" s="1182"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2" t="b">
        <f t="shared" si="0"/>
        <v>0</v>
      </c>
    </row>
    <row r="108" spans="1:57" ht="12.9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2"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2"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2"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80">
        <v>13</v>
      </c>
      <c r="H113" s="1480"/>
      <c r="I113" s="3" t="s">
        <v>182</v>
      </c>
      <c r="L113" s="1480" t="s">
        <v>2788</v>
      </c>
      <c r="M113" s="1480"/>
      <c r="N113" s="1480"/>
      <c r="O113" s="1480"/>
      <c r="P113" s="1505" t="s">
        <v>2603</v>
      </c>
      <c r="Q113" s="1505"/>
      <c r="R113" s="1505"/>
      <c r="S113" s="150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92" t="s">
        <v>2644</v>
      </c>
      <c r="D115" s="1492"/>
      <c r="E115" s="1492"/>
      <c r="F115" s="1492"/>
      <c r="G115" s="1492"/>
      <c r="H115" s="1492"/>
      <c r="I115" s="1492"/>
      <c r="J115" s="1492"/>
      <c r="K115" s="149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480"/>
      <c r="Z117" s="1480"/>
      <c r="AA117" s="1480"/>
      <c r="AB117" s="1480"/>
      <c r="AC117" s="1480"/>
      <c r="AD117" s="1480"/>
      <c r="AE117" s="1480"/>
      <c r="AF117" s="1480"/>
      <c r="AG117" s="1480"/>
      <c r="AH117" s="1480"/>
      <c r="AI117" s="1480"/>
      <c r="AJ117" s="1480"/>
      <c r="AK117" s="148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80" t="s">
        <v>2645</v>
      </c>
      <c r="Z120" s="1480"/>
      <c r="AA120" s="1480"/>
      <c r="AB120" s="1480"/>
      <c r="AC120" s="1480"/>
      <c r="AD120" s="1480"/>
      <c r="AE120" s="1480"/>
      <c r="AF120" s="1480"/>
      <c r="AG120" s="1480"/>
      <c r="AH120" s="1480"/>
      <c r="AI120" s="1480"/>
      <c r="AJ120" s="1480"/>
      <c r="AK120" s="148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4" t="s">
        <v>469</v>
      </c>
      <c r="CV122" s="1615"/>
      <c r="CW122" s="14"/>
      <c r="CX122" s="14" t="s">
        <v>634</v>
      </c>
      <c r="CY122" s="14"/>
      <c r="CZ122" s="14"/>
      <c r="DA122" s="14"/>
      <c r="DB122" s="14"/>
      <c r="DC122" s="14"/>
      <c r="DD122" s="14"/>
      <c r="DE122" s="14"/>
      <c r="DF122" s="14"/>
      <c r="DG122" s="1611" t="str">
        <f>T189</f>
        <v>Los Angeles</v>
      </c>
      <c r="DH122" s="1612"/>
      <c r="DI122" s="1612"/>
      <c r="DJ122" s="1612"/>
      <c r="DK122" s="1612"/>
      <c r="DL122" s="1612"/>
      <c r="DM122" s="1613"/>
    </row>
    <row r="123" spans="1:117" ht="12.95" customHeight="1">
      <c r="A123" s="3"/>
      <c r="B123" s="3"/>
      <c r="T123" s="3"/>
      <c r="U123" s="3"/>
      <c r="V123" s="3"/>
      <c r="W123" s="3"/>
      <c r="X123" s="3"/>
      <c r="Y123" s="1480" t="s">
        <v>2789</v>
      </c>
      <c r="Z123" s="1480"/>
      <c r="AA123" s="1480"/>
      <c r="AB123" s="1480"/>
      <c r="AC123" s="1480"/>
      <c r="AD123" s="1480"/>
      <c r="AE123" s="1480"/>
      <c r="AF123" s="1480"/>
      <c r="AG123" s="1480"/>
      <c r="AH123" s="1480"/>
      <c r="AI123" s="1480"/>
      <c r="AJ123" s="1480"/>
      <c r="AK123" s="148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56"/>
      <c r="G150" s="1356"/>
      <c r="H150" s="1356"/>
      <c r="I150" s="1356"/>
      <c r="J150" s="1356"/>
      <c r="K150" s="1356"/>
      <c r="L150" s="1356"/>
      <c r="M150" s="1356"/>
      <c r="N150" s="1356"/>
      <c r="O150" s="1356"/>
      <c r="P150" s="1356"/>
      <c r="Q150" s="1356"/>
      <c r="R150" s="1356"/>
      <c r="S150" s="1356"/>
      <c r="T150" s="13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2.95" customHeight="1">
      <c r="BM152">
        <v>4</v>
      </c>
      <c r="BN152" s="3" t="s">
        <v>2392</v>
      </c>
    </row>
    <row r="153" spans="1:108" ht="12.95" customHeight="1">
      <c r="D153" t="s">
        <v>645</v>
      </c>
      <c r="O153" s="1464" t="s">
        <v>2646</v>
      </c>
      <c r="P153" s="1277"/>
      <c r="Q153" s="1277"/>
      <c r="R153" s="1277"/>
      <c r="S153" s="1277"/>
      <c r="T153" s="1277"/>
      <c r="U153" s="1277"/>
      <c r="V153" s="1277"/>
      <c r="W153" s="1277"/>
      <c r="X153" s="1277"/>
      <c r="Y153" s="1277"/>
      <c r="Z153" s="1277"/>
      <c r="AA153" s="1277"/>
      <c r="AB153" s="1277"/>
      <c r="AC153" s="1277"/>
      <c r="AD153" s="1277"/>
      <c r="AE153" s="1277"/>
      <c r="AF153" s="1277"/>
      <c r="AG153" s="1277"/>
      <c r="AH153" s="1277"/>
      <c r="BM153">
        <v>5</v>
      </c>
      <c r="BN153" s="3" t="s">
        <v>2394</v>
      </c>
      <c r="CR153" s="31" t="s">
        <v>2632</v>
      </c>
      <c r="CS153" s="32"/>
      <c r="CT153" s="32"/>
      <c r="CU153" s="32"/>
      <c r="CV153" s="32"/>
      <c r="CW153" s="32"/>
      <c r="CX153" s="14"/>
      <c r="CY153" s="31" t="s">
        <v>2633</v>
      </c>
      <c r="CZ153" s="14"/>
      <c r="DA153" s="14"/>
      <c r="DB153" s="14"/>
      <c r="DC153" s="14"/>
      <c r="DD153" s="14"/>
    </row>
    <row r="154" spans="1:108" ht="12.95" customHeight="1">
      <c r="D154" s="303" t="s">
        <v>439</v>
      </c>
      <c r="O154" s="1471" t="s">
        <v>2647</v>
      </c>
      <c r="P154" s="1425"/>
      <c r="Q154" s="1425"/>
      <c r="R154" s="1425"/>
      <c r="S154" s="1425"/>
      <c r="T154" s="1425"/>
      <c r="U154" s="1425"/>
      <c r="V154" s="1425"/>
      <c r="W154" s="1425"/>
      <c r="X154" s="1425"/>
      <c r="Y154" s="1425"/>
      <c r="Z154" s="1425"/>
      <c r="AA154" s="1425"/>
      <c r="AB154" s="1425"/>
      <c r="AC154" s="1425"/>
      <c r="AD154" s="1425"/>
      <c r="AE154" s="1425"/>
      <c r="AF154" s="1425"/>
      <c r="AG154" s="1425"/>
      <c r="AH154" s="1425"/>
      <c r="BM154">
        <v>6</v>
      </c>
      <c r="BN154" s="3" t="s">
        <v>2395</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70" t="s">
        <v>440</v>
      </c>
      <c r="P155" s="1470"/>
      <c r="Q155" s="1470"/>
      <c r="R155" s="1470"/>
      <c r="S155" s="1470"/>
      <c r="T155" s="1470"/>
      <c r="U155" s="1470"/>
      <c r="V155" s="1470"/>
      <c r="W155" s="1470"/>
      <c r="X155" s="1470"/>
      <c r="Y155" s="1470"/>
      <c r="Z155" s="1470"/>
      <c r="AA155" s="1470"/>
      <c r="AB155" s="1470"/>
      <c r="AC155" s="1470"/>
      <c r="AD155" s="1470"/>
      <c r="AE155" s="1470"/>
      <c r="AF155" s="1470"/>
      <c r="AG155" s="1470"/>
      <c r="AH155" s="147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274" t="s">
        <v>2648</v>
      </c>
      <c r="P156" s="1274"/>
      <c r="Q156" s="1274"/>
      <c r="R156" s="1274"/>
      <c r="S156" s="1274"/>
      <c r="T156" s="1274"/>
      <c r="U156" s="1274"/>
      <c r="V156" s="1274"/>
      <c r="W156" s="1274"/>
      <c r="X156" s="1274"/>
      <c r="Y156" s="1274"/>
      <c r="Z156" s="1274"/>
      <c r="AA156" s="1274"/>
      <c r="AB156" s="1274"/>
      <c r="AC156" s="1274"/>
      <c r="AD156" s="1274"/>
      <c r="AE156" s="1274"/>
      <c r="AF156" s="1274"/>
      <c r="AG156" s="1274"/>
      <c r="AH156" s="1274"/>
      <c r="BT156" t="s">
        <v>307</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64" t="s">
        <v>494</v>
      </c>
      <c r="P157" s="1277"/>
      <c r="Q157" s="1277"/>
      <c r="R157" s="1277"/>
      <c r="S157" s="1277"/>
      <c r="T157" s="1277"/>
      <c r="U157" s="1277"/>
      <c r="V157" s="1277"/>
      <c r="W157" s="1277"/>
      <c r="X157" s="127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03">
        <v>90017</v>
      </c>
      <c r="P158" s="1503"/>
      <c r="Q158" s="1503"/>
      <c r="R158" s="150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81" t="s">
        <v>2649</v>
      </c>
      <c r="P159" s="1481"/>
      <c r="Q159" s="1481"/>
      <c r="R159" s="1481"/>
      <c r="S159" s="1481"/>
      <c r="T159" s="1481"/>
      <c r="V159" s="97" t="s">
        <v>271</v>
      </c>
      <c r="W159" s="1504"/>
      <c r="X159" s="150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481" t="s">
        <v>2650</v>
      </c>
      <c r="P160" s="1481"/>
      <c r="Q160" s="1481"/>
      <c r="R160" s="1481"/>
      <c r="S160" s="1481"/>
      <c r="T160" s="148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484" t="s">
        <v>2651</v>
      </c>
      <c r="P161" s="1484"/>
      <c r="Q161" s="1484"/>
      <c r="R161" s="1484"/>
      <c r="S161" s="1484"/>
      <c r="T161" s="1484"/>
      <c r="U161" s="1484"/>
      <c r="V161" s="1484"/>
      <c r="W161" s="1484"/>
      <c r="X161" s="1484"/>
      <c r="Y161" s="1484"/>
      <c r="Z161" s="1484"/>
      <c r="AA161" s="1484"/>
      <c r="AB161" s="1484"/>
      <c r="AC161" s="1484"/>
      <c r="AD161" s="1484"/>
      <c r="AE161" s="1484"/>
      <c r="AF161" s="1484"/>
      <c r="AG161" s="1484"/>
      <c r="AH161" s="1484"/>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493" t="s">
        <v>2168</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75" t="s">
        <v>539</v>
      </c>
      <c r="B169" s="1475"/>
      <c r="C169" s="1475"/>
      <c r="D169" s="1475"/>
      <c r="E169" s="1475"/>
      <c r="F169" s="1475"/>
      <c r="G169" s="1475"/>
      <c r="H169" s="1475"/>
      <c r="I169" s="1475"/>
      <c r="J169" s="1475"/>
      <c r="K169" s="1475"/>
      <c r="L169" s="1475"/>
      <c r="M169" s="1475"/>
      <c r="N169" s="1475"/>
      <c r="O169" s="1475"/>
      <c r="P169" s="1475"/>
      <c r="Q169" s="1475"/>
      <c r="R169" s="1475"/>
      <c r="S169" s="1475"/>
      <c r="T169" s="1475"/>
      <c r="U169" s="1475"/>
      <c r="V169" s="1475"/>
      <c r="W169" s="1475"/>
      <c r="X169" s="1475"/>
      <c r="Y169" s="1475"/>
      <c r="Z169" s="1475"/>
      <c r="AA169" s="1475"/>
      <c r="AB169" s="1475"/>
      <c r="AC169" s="1475"/>
      <c r="AD169" s="1475"/>
      <c r="AE169" s="1475"/>
      <c r="AF169" s="1475"/>
      <c r="AG169" s="1475"/>
      <c r="AH169" s="1475"/>
      <c r="AI169" s="1475"/>
      <c r="AJ169" s="1475"/>
      <c r="AK169" s="1475"/>
      <c r="AL169" s="1475"/>
      <c r="AM169" s="1475"/>
      <c r="AN169" s="1475"/>
      <c r="AO169" s="1475"/>
      <c r="AP169" s="1475"/>
      <c r="AQ169" s="1475"/>
      <c r="AR169" s="1475"/>
      <c r="AS169" s="1475"/>
      <c r="AT169" s="147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75"/>
      <c r="B170" s="1475"/>
      <c r="C170" s="1475"/>
      <c r="D170" s="1475"/>
      <c r="E170" s="1475"/>
      <c r="F170" s="1475"/>
      <c r="G170" s="1475"/>
      <c r="H170" s="1475"/>
      <c r="I170" s="1475"/>
      <c r="J170" s="1475"/>
      <c r="K170" s="1475"/>
      <c r="L170" s="1475"/>
      <c r="M170" s="1475"/>
      <c r="N170" s="1475"/>
      <c r="O170" s="1475"/>
      <c r="P170" s="1475"/>
      <c r="Q170" s="1475"/>
      <c r="R170" s="1475"/>
      <c r="S170" s="1475"/>
      <c r="T170" s="1475"/>
      <c r="U170" s="1475"/>
      <c r="V170" s="1475"/>
      <c r="W170" s="1475"/>
      <c r="X170" s="1475"/>
      <c r="Y170" s="1475"/>
      <c r="Z170" s="1475"/>
      <c r="AA170" s="1475"/>
      <c r="AB170" s="1475"/>
      <c r="AC170" s="1475"/>
      <c r="AD170" s="1475"/>
      <c r="AE170" s="1475"/>
      <c r="AF170" s="1475"/>
      <c r="AG170" s="1475"/>
      <c r="AH170" s="1475"/>
      <c r="AI170" s="1475"/>
      <c r="AJ170" s="1475"/>
      <c r="AK170" s="1475"/>
      <c r="AL170" s="1475"/>
      <c r="AM170" s="1475"/>
      <c r="AN170" s="1475"/>
      <c r="AO170" s="1475"/>
      <c r="AP170" s="1475"/>
      <c r="AQ170" s="1475"/>
      <c r="AR170" s="1475"/>
      <c r="AS170" s="1475"/>
      <c r="AT170" s="147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469" t="s">
        <v>371</v>
      </c>
      <c r="K173" s="1469"/>
      <c r="L173" s="1469"/>
      <c r="M173" s="1469"/>
      <c r="N173" s="1469"/>
      <c r="O173" s="1469"/>
      <c r="P173" s="1469"/>
      <c r="Q173" s="1469"/>
      <c r="R173" s="1469"/>
      <c r="S173" s="146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1200</v>
      </c>
      <c r="J174" s="1274" t="s">
        <v>2054</v>
      </c>
      <c r="K174" s="1274"/>
      <c r="L174" s="1274"/>
      <c r="M174" s="1274"/>
      <c r="N174" s="1274"/>
      <c r="O174" s="1274"/>
      <c r="P174" s="1274"/>
      <c r="Q174" s="1274"/>
      <c r="R174" s="1274"/>
      <c r="S174" s="1274"/>
      <c r="T174" s="1274"/>
      <c r="U174" s="1274"/>
      <c r="V174" s="1274"/>
      <c r="W174" s="1274"/>
      <c r="X174" s="1274"/>
      <c r="Y174" s="1274"/>
      <c r="Z174" s="1274"/>
      <c r="AA174" s="1274"/>
      <c r="AB174" s="1274"/>
      <c r="BB174" t="s">
        <v>1940</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65" t="s">
        <v>669</v>
      </c>
      <c r="V175" s="1365"/>
      <c r="BB175" t="s">
        <v>1908</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2033</v>
      </c>
      <c r="T176" s="27" t="s">
        <v>305</v>
      </c>
      <c r="U176" s="1496"/>
      <c r="V176" s="1496"/>
      <c r="W176" s="1" t="s">
        <v>306</v>
      </c>
      <c r="X176" s="1507"/>
      <c r="Y176" s="1507"/>
      <c r="BB176" t="s">
        <v>1941</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65" t="s">
        <v>669</v>
      </c>
      <c r="S177" s="1365"/>
      <c r="BB177" t="s">
        <v>2165</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2033</v>
      </c>
      <c r="AE178" s="27" t="s">
        <v>305</v>
      </c>
      <c r="AF178" s="1506"/>
      <c r="AG178" s="1506"/>
      <c r="AH178" s="1" t="s">
        <v>306</v>
      </c>
      <c r="AI178" s="1398"/>
      <c r="AJ178" s="1398"/>
      <c r="AK178" s="1398"/>
      <c r="BB178" t="s">
        <v>2166</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2628</v>
      </c>
      <c r="X180" s="1365" t="s">
        <v>669</v>
      </c>
      <c r="Y180" s="1365"/>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33" t="str">
        <f>H18</f>
        <v xml:space="preserve">Hartsook Apartments </v>
      </c>
      <c r="J184" s="1433"/>
      <c r="K184" s="1433"/>
      <c r="L184" s="1433"/>
      <c r="M184" s="1433"/>
      <c r="N184" s="1433"/>
      <c r="O184" s="1433"/>
      <c r="P184" s="1433"/>
      <c r="Q184" s="1433"/>
      <c r="R184" s="1433"/>
      <c r="S184" s="1433"/>
      <c r="T184" s="1433"/>
      <c r="U184" s="1433"/>
      <c r="V184" s="1433"/>
      <c r="W184" s="1433"/>
      <c r="X184" s="1433"/>
      <c r="Y184" s="1433"/>
      <c r="Z184" s="1433"/>
      <c r="AA184" s="1433"/>
      <c r="AB184" s="1433"/>
      <c r="AC184" s="1433"/>
      <c r="AD184" s="1433"/>
      <c r="AE184" s="143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71" t="s">
        <v>2800</v>
      </c>
      <c r="J185" s="1273"/>
      <c r="K185" s="1273"/>
      <c r="L185" s="1273"/>
      <c r="M185" s="1273"/>
      <c r="N185" s="1273"/>
      <c r="O185" s="1273"/>
      <c r="P185" s="1273"/>
      <c r="Q185" s="1273"/>
      <c r="R185" s="1273"/>
      <c r="S185" s="1273"/>
      <c r="T185" s="1273"/>
      <c r="U185" s="1273"/>
      <c r="V185" s="1273"/>
      <c r="W185" s="1273"/>
      <c r="X185" s="1273"/>
      <c r="Y185" s="1273"/>
      <c r="Z185" s="1273"/>
      <c r="AA185" s="1273"/>
      <c r="AB185" s="1273"/>
      <c r="AC185" s="1273"/>
      <c r="AD185" s="1273"/>
      <c r="AE185" s="1273"/>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72"/>
      <c r="F187" s="1472"/>
      <c r="G187" s="1472"/>
      <c r="H187" s="1472"/>
      <c r="I187" s="1472"/>
      <c r="J187" s="1472"/>
      <c r="K187" s="1472"/>
      <c r="L187" s="1472"/>
      <c r="M187" s="1472"/>
      <c r="N187" s="1472"/>
      <c r="O187" s="1472"/>
      <c r="P187" s="1472"/>
      <c r="Q187" s="1472"/>
      <c r="R187" s="1472"/>
      <c r="S187" s="1472"/>
      <c r="T187" s="1472"/>
      <c r="U187" s="1472"/>
      <c r="V187" s="1472"/>
      <c r="W187" s="1472"/>
      <c r="X187" s="1472"/>
      <c r="Y187" s="1472"/>
      <c r="Z187" s="1472"/>
      <c r="AA187" s="1472"/>
      <c r="AB187" s="1472"/>
      <c r="AC187" s="1472"/>
      <c r="AD187" s="1472"/>
      <c r="AE187" s="147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73"/>
      <c r="F188" s="1473"/>
      <c r="G188" s="1473"/>
      <c r="H188" s="1473"/>
      <c r="I188" s="1473"/>
      <c r="J188" s="1473"/>
      <c r="K188" s="1473"/>
      <c r="L188" s="1473"/>
      <c r="M188" s="1473"/>
      <c r="N188" s="1473"/>
      <c r="O188" s="1473"/>
      <c r="P188" s="1473"/>
      <c r="Q188" s="1473"/>
      <c r="R188" s="1473"/>
      <c r="S188" s="1473"/>
      <c r="T188" s="1473"/>
      <c r="U188" s="1473"/>
      <c r="V188" s="1473"/>
      <c r="W188" s="1473"/>
      <c r="X188" s="1473"/>
      <c r="Y188" s="1473"/>
      <c r="Z188" s="1473"/>
      <c r="AA188" s="1473"/>
      <c r="AB188" s="1473"/>
      <c r="AC188" s="1473"/>
      <c r="AD188" s="1473"/>
      <c r="AE188" s="147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64" t="s">
        <v>494</v>
      </c>
      <c r="J189" s="1274"/>
      <c r="K189" s="1274"/>
      <c r="L189" s="1274"/>
      <c r="M189" s="1274"/>
      <c r="N189" s="1274"/>
      <c r="O189" s="1274"/>
      <c r="P189" s="1274"/>
      <c r="Q189" t="s">
        <v>582</v>
      </c>
      <c r="T189" s="1274" t="s">
        <v>494</v>
      </c>
      <c r="U189" s="1274"/>
      <c r="V189" s="1274"/>
      <c r="W189" s="1274"/>
      <c r="X189" s="1274"/>
      <c r="Y189" s="1274"/>
      <c r="Z189" s="1274"/>
      <c r="AA189" s="1274"/>
      <c r="AB189" s="1274"/>
      <c r="AC189" s="1274"/>
      <c r="AD189" s="1274"/>
      <c r="AE189" s="127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5">
        <v>2352</v>
      </c>
      <c r="CK189" s="1035">
        <v>2454</v>
      </c>
      <c r="CL189" s="1035">
        <v>2903</v>
      </c>
      <c r="CM189" s="1035">
        <v>3927</v>
      </c>
      <c r="CN189" s="1035">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273">
        <v>91601</v>
      </c>
      <c r="J190" s="1273"/>
      <c r="K190" s="1273"/>
      <c r="L190" s="1273"/>
      <c r="M190" s="1273"/>
      <c r="N190" s="1273"/>
      <c r="O190" t="s">
        <v>585</v>
      </c>
      <c r="T190" s="1501">
        <v>1254.04</v>
      </c>
      <c r="U190" s="1501"/>
      <c r="V190" s="1501"/>
      <c r="W190" s="1501"/>
      <c r="X190" s="1501"/>
      <c r="Y190" s="1501"/>
      <c r="Z190" s="1501"/>
      <c r="AA190" s="1501"/>
      <c r="AB190" s="1501"/>
      <c r="AC190" s="1501"/>
      <c r="AD190" s="1501"/>
      <c r="AE190" s="1501"/>
      <c r="BC190" t="s">
        <v>1039</v>
      </c>
      <c r="BH190" t="s">
        <v>1039</v>
      </c>
      <c r="BN190" s="23" t="s">
        <v>635</v>
      </c>
      <c r="BS190">
        <v>6</v>
      </c>
      <c r="BT190" t="s">
        <v>68</v>
      </c>
      <c r="CB190" s="350" t="s">
        <v>65</v>
      </c>
      <c r="CC190" s="464">
        <v>2252</v>
      </c>
      <c r="CD190" s="465">
        <v>2412</v>
      </c>
      <c r="CE190" s="464">
        <v>2894</v>
      </c>
      <c r="CF190" s="465">
        <v>3342</v>
      </c>
      <c r="CG190" s="465">
        <v>3730</v>
      </c>
      <c r="CH190" s="466">
        <v>4116</v>
      </c>
      <c r="CI190" s="34"/>
      <c r="CJ190" s="1035">
        <v>1679</v>
      </c>
      <c r="CK190" s="1035">
        <v>1777</v>
      </c>
      <c r="CL190" s="1035">
        <v>2206</v>
      </c>
      <c r="CM190" s="1035">
        <v>2992</v>
      </c>
      <c r="CN190" s="1035">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498" t="s">
        <v>2717</v>
      </c>
      <c r="O191" s="1472"/>
      <c r="P191" s="1472"/>
      <c r="Q191" s="1472"/>
      <c r="R191" s="1472"/>
      <c r="S191" s="1472"/>
      <c r="T191" s="1472"/>
      <c r="U191" s="1472"/>
      <c r="V191" s="1472"/>
      <c r="W191" s="1472"/>
      <c r="X191" s="1472"/>
      <c r="Y191" s="1472"/>
      <c r="Z191" s="1472"/>
      <c r="AA191" s="1472"/>
      <c r="AB191" s="1472"/>
      <c r="AC191" s="1472"/>
      <c r="AD191" s="1472"/>
      <c r="AE191" s="1472"/>
      <c r="BC191" t="s">
        <v>1038</v>
      </c>
      <c r="BH191" t="s">
        <v>1038</v>
      </c>
      <c r="BN191" s="23" t="s">
        <v>688</v>
      </c>
      <c r="BS191">
        <v>4</v>
      </c>
      <c r="BT191" t="s">
        <v>727</v>
      </c>
      <c r="CB191" s="350" t="s">
        <v>66</v>
      </c>
      <c r="CC191" s="464">
        <v>1670</v>
      </c>
      <c r="CD191" s="465">
        <v>1788</v>
      </c>
      <c r="CE191" s="464">
        <v>2144</v>
      </c>
      <c r="CF191" s="465">
        <v>2478</v>
      </c>
      <c r="CG191" s="465">
        <v>2764</v>
      </c>
      <c r="CH191" s="466">
        <v>3050</v>
      </c>
      <c r="CI191" s="34"/>
      <c r="CJ191" s="1035">
        <v>904</v>
      </c>
      <c r="CK191" s="1035">
        <v>1005</v>
      </c>
      <c r="CL191" s="1035">
        <v>1318</v>
      </c>
      <c r="CM191" s="1035">
        <v>1847</v>
      </c>
      <c r="CN191" s="1035">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73"/>
      <c r="O192" s="1473"/>
      <c r="P192" s="1473"/>
      <c r="Q192" s="1473"/>
      <c r="R192" s="1473"/>
      <c r="S192" s="1473"/>
      <c r="T192" s="1473"/>
      <c r="U192" s="1473"/>
      <c r="V192" s="1473"/>
      <c r="W192" s="1473"/>
      <c r="X192" s="1473"/>
      <c r="Y192" s="1473"/>
      <c r="Z192" s="1473"/>
      <c r="AA192" s="1473"/>
      <c r="AB192" s="1473"/>
      <c r="AC192" s="1473"/>
      <c r="AD192" s="1473"/>
      <c r="AE192" s="1473"/>
      <c r="BC192" t="s">
        <v>1041</v>
      </c>
      <c r="BH192" s="3" t="s">
        <v>1356</v>
      </c>
      <c r="BN192" s="23" t="s">
        <v>689</v>
      </c>
      <c r="BS192">
        <v>5</v>
      </c>
      <c r="BT192" t="s">
        <v>728</v>
      </c>
      <c r="CB192" s="350" t="s">
        <v>67</v>
      </c>
      <c r="CC192" s="464">
        <v>1960</v>
      </c>
      <c r="CD192" s="465">
        <v>2098</v>
      </c>
      <c r="CE192" s="464">
        <v>2516</v>
      </c>
      <c r="CF192" s="465">
        <v>2910</v>
      </c>
      <c r="CG192" s="465">
        <v>3244</v>
      </c>
      <c r="CH192" s="466">
        <v>3580</v>
      </c>
      <c r="CI192" s="34"/>
      <c r="CJ192" s="1035">
        <v>1776</v>
      </c>
      <c r="CK192" s="1035">
        <v>1852</v>
      </c>
      <c r="CL192" s="1035">
        <v>2306</v>
      </c>
      <c r="CM192" s="1035">
        <v>3079</v>
      </c>
      <c r="CN192" s="1035">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2034</v>
      </c>
      <c r="M193" s="40"/>
      <c r="N193" s="890"/>
      <c r="O193" s="890"/>
      <c r="P193" s="890"/>
      <c r="Q193" s="890"/>
      <c r="R193" s="890"/>
      <c r="S193" s="890"/>
      <c r="T193" s="1486" t="s">
        <v>1940</v>
      </c>
      <c r="U193" s="1486"/>
      <c r="V193" s="1486"/>
      <c r="W193" s="1486"/>
      <c r="X193" s="1486"/>
      <c r="Y193" s="1486"/>
      <c r="Z193" s="1486"/>
      <c r="AA193" s="1486"/>
      <c r="AB193" s="1486"/>
      <c r="AC193" s="1486"/>
      <c r="AD193" s="1486"/>
      <c r="AE193" s="1486"/>
      <c r="AF193" s="1486"/>
      <c r="AG193" s="1486"/>
      <c r="AH193" s="1486"/>
      <c r="AI193" s="1486"/>
      <c r="BC193" t="s">
        <v>1040</v>
      </c>
      <c r="BH193" s="3" t="s">
        <v>1616</v>
      </c>
      <c r="BN193" s="23" t="s">
        <v>690</v>
      </c>
      <c r="BS193">
        <v>4</v>
      </c>
      <c r="BT193" t="s">
        <v>729</v>
      </c>
      <c r="CB193" s="350" t="s">
        <v>68</v>
      </c>
      <c r="CC193" s="464">
        <v>2252</v>
      </c>
      <c r="CD193" s="465">
        <v>2412</v>
      </c>
      <c r="CE193" s="464">
        <v>2894</v>
      </c>
      <c r="CF193" s="465">
        <v>3342</v>
      </c>
      <c r="CG193" s="465">
        <v>3730</v>
      </c>
      <c r="CH193" s="466">
        <v>4116</v>
      </c>
      <c r="CI193" s="34"/>
      <c r="CJ193" s="1035">
        <v>1679</v>
      </c>
      <c r="CK193" s="1035">
        <v>1777</v>
      </c>
      <c r="CL193" s="1035">
        <v>2206</v>
      </c>
      <c r="CM193" s="1035">
        <v>2992</v>
      </c>
      <c r="CN193" s="1035">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2167</v>
      </c>
      <c r="M194" s="40"/>
      <c r="N194" s="890"/>
      <c r="O194" s="890"/>
      <c r="P194" s="890"/>
      <c r="Q194" s="890"/>
      <c r="R194" s="890"/>
      <c r="S194" s="890"/>
      <c r="AH194" s="1365" t="s">
        <v>669</v>
      </c>
      <c r="AI194" s="1365"/>
      <c r="BC194" t="s">
        <v>1356</v>
      </c>
      <c r="BN194" s="23" t="s">
        <v>691</v>
      </c>
      <c r="BS194">
        <v>2</v>
      </c>
      <c r="BT194" t="s">
        <v>730</v>
      </c>
      <c r="CB194" s="350" t="s">
        <v>727</v>
      </c>
      <c r="CC194" s="464">
        <v>2340</v>
      </c>
      <c r="CD194" s="465">
        <v>2506</v>
      </c>
      <c r="CE194" s="464">
        <v>3006</v>
      </c>
      <c r="CF194" s="465">
        <v>3472</v>
      </c>
      <c r="CG194" s="465">
        <v>3874</v>
      </c>
      <c r="CH194" s="466">
        <v>4276</v>
      </c>
      <c r="CI194" s="34"/>
      <c r="CJ194" s="1035">
        <v>1799</v>
      </c>
      <c r="CK194" s="1035">
        <v>1999</v>
      </c>
      <c r="CL194" s="1035">
        <v>2623</v>
      </c>
      <c r="CM194" s="1035">
        <v>3655</v>
      </c>
      <c r="CN194" s="1035">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65" t="s">
        <v>545</v>
      </c>
      <c r="U195" s="1365"/>
      <c r="W195" t="s">
        <v>684</v>
      </c>
      <c r="AH195" s="1365">
        <v>29</v>
      </c>
      <c r="AI195" s="1365"/>
      <c r="BC195" t="s">
        <v>1829</v>
      </c>
      <c r="BN195" s="23" t="s">
        <v>242</v>
      </c>
      <c r="BS195">
        <v>6</v>
      </c>
      <c r="BT195" t="s">
        <v>731</v>
      </c>
      <c r="CB195" s="350" t="s">
        <v>728</v>
      </c>
      <c r="CC195" s="464">
        <v>1960</v>
      </c>
      <c r="CD195" s="465">
        <v>2098</v>
      </c>
      <c r="CE195" s="464">
        <v>2516</v>
      </c>
      <c r="CF195" s="465">
        <v>2910</v>
      </c>
      <c r="CG195" s="465">
        <v>3244</v>
      </c>
      <c r="CH195" s="466">
        <v>3580</v>
      </c>
      <c r="CI195" s="34"/>
      <c r="CJ195" s="1035">
        <v>1776</v>
      </c>
      <c r="CK195" s="1035">
        <v>1852</v>
      </c>
      <c r="CL195" s="1035">
        <v>2306</v>
      </c>
      <c r="CM195" s="1035">
        <v>3079</v>
      </c>
      <c r="CN195" s="1035">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68" t="s">
        <v>669</v>
      </c>
      <c r="U196" s="1368"/>
      <c r="W196" t="s">
        <v>685</v>
      </c>
      <c r="AH196" s="1365">
        <v>44</v>
      </c>
      <c r="AI196" s="1365"/>
      <c r="BN196" s="23" t="s">
        <v>243</v>
      </c>
      <c r="BS196">
        <v>4</v>
      </c>
      <c r="BT196" t="s">
        <v>69</v>
      </c>
      <c r="CB196" s="350" t="s">
        <v>729</v>
      </c>
      <c r="CC196" s="464">
        <v>2894</v>
      </c>
      <c r="CD196" s="465">
        <v>3100</v>
      </c>
      <c r="CE196" s="464">
        <v>3722</v>
      </c>
      <c r="CF196" s="465">
        <v>4300</v>
      </c>
      <c r="CG196" s="465">
        <v>4796</v>
      </c>
      <c r="CH196" s="466">
        <v>5292</v>
      </c>
      <c r="CI196" s="34"/>
      <c r="CJ196" s="1035">
        <v>2145</v>
      </c>
      <c r="CK196" s="1035">
        <v>2328</v>
      </c>
      <c r="CL196" s="1035">
        <v>2881</v>
      </c>
      <c r="CM196" s="1035">
        <v>3852</v>
      </c>
      <c r="CN196" s="1035">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68" t="s">
        <v>669</v>
      </c>
      <c r="U197" s="1368"/>
      <c r="W197" t="s">
        <v>686</v>
      </c>
      <c r="AH197" s="1365">
        <v>27</v>
      </c>
      <c r="AI197" s="1365"/>
      <c r="BC197" t="s">
        <v>307</v>
      </c>
      <c r="BN197" s="23" t="s">
        <v>244</v>
      </c>
      <c r="BS197">
        <v>2</v>
      </c>
      <c r="BT197" t="s">
        <v>70</v>
      </c>
      <c r="CB197" s="350" t="s">
        <v>730</v>
      </c>
      <c r="CC197" s="464">
        <v>3384</v>
      </c>
      <c r="CD197" s="465">
        <v>3626</v>
      </c>
      <c r="CE197" s="464">
        <v>4352</v>
      </c>
      <c r="CF197" s="465">
        <v>5028</v>
      </c>
      <c r="CG197" s="465">
        <v>5610</v>
      </c>
      <c r="CH197" s="466">
        <v>6190</v>
      </c>
      <c r="CI197" s="34"/>
      <c r="CJ197" s="1035">
        <v>2275</v>
      </c>
      <c r="CK197" s="1035">
        <v>2780</v>
      </c>
      <c r="CL197" s="1035">
        <v>3318</v>
      </c>
      <c r="CM197" s="1035">
        <v>4138</v>
      </c>
      <c r="CN197" s="1035">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70" t="s">
        <v>591</v>
      </c>
      <c r="U198" s="1368"/>
      <c r="V198"/>
      <c r="X198" s="1476" t="s">
        <v>2441</v>
      </c>
      <c r="Y198" s="1476"/>
      <c r="Z198" s="1476"/>
      <c r="AA198" s="1476"/>
      <c r="AB198" s="1476"/>
      <c r="AC198" s="1476"/>
      <c r="AD198" s="1476"/>
      <c r="AE198" s="1476"/>
      <c r="AF198" s="1476"/>
      <c r="AG198" s="1476"/>
      <c r="AH198" s="1476"/>
      <c r="AI198" s="1476"/>
      <c r="AJ198" s="1476"/>
      <c r="AK198" s="1476"/>
      <c r="AL198" s="1476"/>
      <c r="AM198" s="1476"/>
      <c r="AN198" s="1476"/>
      <c r="AO198" s="1476"/>
      <c r="AP198" s="1476"/>
      <c r="AQ198" s="1476"/>
      <c r="AR198" s="1476"/>
      <c r="AS198" s="1476"/>
      <c r="AT198" s="147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2444</v>
      </c>
      <c r="E199"/>
      <c r="F199"/>
      <c r="G199"/>
      <c r="H199"/>
      <c r="I199"/>
      <c r="J199"/>
      <c r="K199"/>
      <c r="L199"/>
      <c r="M199"/>
      <c r="N199"/>
      <c r="O199"/>
      <c r="P199"/>
      <c r="Q199"/>
      <c r="R199"/>
      <c r="S199"/>
      <c r="T199" s="1365" t="s">
        <v>669</v>
      </c>
      <c r="U199" s="1365"/>
      <c r="V199"/>
      <c r="W199"/>
      <c r="X199" s="1476"/>
      <c r="Y199" s="1476"/>
      <c r="Z199" s="1476"/>
      <c r="AA199" s="1476"/>
      <c r="AB199" s="1476"/>
      <c r="AC199" s="1476"/>
      <c r="AD199" s="1476"/>
      <c r="AE199" s="1476"/>
      <c r="AF199" s="1476"/>
      <c r="AG199" s="1476"/>
      <c r="AH199" s="1476"/>
      <c r="AI199" s="1476"/>
      <c r="AJ199" s="1476"/>
      <c r="AK199" s="1476"/>
      <c r="AL199" s="1476"/>
      <c r="AM199" s="1476"/>
      <c r="AN199" s="1476"/>
      <c r="AO199" s="1476"/>
      <c r="AP199" s="1476"/>
      <c r="AQ199" s="1476"/>
      <c r="AR199" s="1476"/>
      <c r="AS199" s="1476"/>
      <c r="AT199" s="1476"/>
      <c r="AU199"/>
      <c r="AV199"/>
      <c r="AW199"/>
      <c r="AX199"/>
      <c r="AY199"/>
      <c r="AZ199" s="30"/>
      <c r="BA199" s="30"/>
      <c r="BC199" t="s">
        <v>874</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2442</v>
      </c>
      <c r="T200" s="1365" t="s">
        <v>669</v>
      </c>
      <c r="U200" s="1365"/>
      <c r="V200"/>
      <c r="W200"/>
      <c r="X200"/>
      <c r="Y200"/>
      <c r="AA200"/>
      <c r="AB200" s="1183" t="s">
        <v>917</v>
      </c>
      <c r="AC200"/>
      <c r="AF200"/>
      <c r="AG200"/>
      <c r="AH200" s="1"/>
      <c r="AJ200"/>
      <c r="AK200"/>
      <c r="AL200"/>
      <c r="AM200"/>
      <c r="AN200"/>
      <c r="AO200"/>
      <c r="AP200"/>
      <c r="AQ200"/>
      <c r="AR200"/>
      <c r="AS200"/>
      <c r="AU200"/>
      <c r="AV200"/>
      <c r="AW200"/>
      <c r="AX200"/>
      <c r="AY200"/>
      <c r="AZ200" s="30"/>
      <c r="BA200" s="30"/>
      <c r="BC200" s="3" t="s">
        <v>873</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2443</v>
      </c>
      <c r="V201"/>
      <c r="X201"/>
      <c r="Y201"/>
      <c r="Z201"/>
      <c r="AB201" s="1183" t="s">
        <v>918</v>
      </c>
      <c r="AC201"/>
      <c r="AH201" s="1"/>
      <c r="AJ201"/>
      <c r="AK201"/>
      <c r="AL201"/>
      <c r="AM201"/>
      <c r="AN201"/>
      <c r="AO201"/>
      <c r="AP201"/>
      <c r="AQ201"/>
      <c r="AR201"/>
      <c r="AS201"/>
      <c r="AU201"/>
      <c r="AV201"/>
      <c r="AW201"/>
      <c r="AX201"/>
      <c r="AY201"/>
      <c r="AZ201" s="30"/>
      <c r="BA201" s="30"/>
      <c r="BC201" s="3" t="s">
        <v>1059</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1060</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33" t="s">
        <v>385</v>
      </c>
      <c r="E204" s="1433"/>
      <c r="F204" s="1433"/>
      <c r="G204" s="1433"/>
      <c r="H204" s="1433"/>
      <c r="I204" s="1433"/>
      <c r="J204" s="1433"/>
      <c r="K204" s="1433"/>
      <c r="L204" s="1433"/>
      <c r="M204" s="1433"/>
      <c r="P204" s="1494">
        <f>M26</f>
        <v>2814243</v>
      </c>
      <c r="Q204" s="1495"/>
      <c r="R204" s="1495"/>
      <c r="S204" s="1495"/>
      <c r="T204" s="1495"/>
      <c r="U204" s="1495"/>
      <c r="BC204" t="s">
        <v>1061</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478" t="s">
        <v>1245</v>
      </c>
      <c r="E205" s="1433"/>
      <c r="F205" s="1433"/>
      <c r="G205" s="1433"/>
      <c r="H205" s="1433"/>
      <c r="I205" s="1433"/>
      <c r="J205" s="1433"/>
      <c r="K205" s="1433"/>
      <c r="L205" s="1433"/>
      <c r="M205" s="1433"/>
      <c r="P205" s="1495">
        <f>M27</f>
        <v>14500000</v>
      </c>
      <c r="Q205" s="1495"/>
      <c r="R205" s="1495"/>
      <c r="S205" s="1495"/>
      <c r="T205" s="1495"/>
      <c r="U205" s="1495"/>
      <c r="V205" s="28"/>
      <c r="W205" s="3" t="s">
        <v>1707</v>
      </c>
      <c r="Z205" s="1474" t="s">
        <v>2171</v>
      </c>
      <c r="AA205" s="1474"/>
      <c r="AB205" s="1474"/>
      <c r="AC205" s="1474"/>
      <c r="AD205" s="1474"/>
      <c r="AE205" s="1474"/>
      <c r="AF205" s="1474"/>
      <c r="AG205" s="1474"/>
      <c r="AH205" s="1474"/>
      <c r="AI205" s="1474"/>
      <c r="AJ205" s="1474"/>
      <c r="AK205" s="1474"/>
      <c r="AL205" s="1474"/>
      <c r="AM205" s="1474"/>
      <c r="AN205" s="1474"/>
      <c r="AP205" s="1356"/>
      <c r="AQ205" s="135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277" t="s">
        <v>2652</v>
      </c>
      <c r="E208" s="1277"/>
      <c r="F208" s="1277"/>
      <c r="G208" s="1277"/>
      <c r="H208" s="1277"/>
      <c r="I208" s="1277"/>
      <c r="J208" s="1277"/>
      <c r="K208" s="1277"/>
      <c r="L208" s="1277"/>
      <c r="M208" s="1277"/>
      <c r="BC208" s="3" t="s">
        <v>2158</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277" t="s">
        <v>1039</v>
      </c>
      <c r="E211" s="1277"/>
      <c r="F211" s="1277"/>
      <c r="G211" s="1277"/>
      <c r="H211" s="1277"/>
      <c r="I211" s="1277"/>
      <c r="J211" s="1277"/>
      <c r="K211" s="1277"/>
      <c r="L211" s="1277"/>
      <c r="M211" s="127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2182</v>
      </c>
      <c r="Q212" s="1365">
        <v>0</v>
      </c>
      <c r="R212" s="1365"/>
      <c r="T212" s="1508">
        <f>IFERROR(Q212/AG449,0)</f>
        <v>0</v>
      </c>
      <c r="U212" s="1509"/>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8" t="s">
        <v>2401</v>
      </c>
      <c r="BC213" t="s">
        <v>526</v>
      </c>
      <c r="BI213" s="3" t="s">
        <v>2179</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91" t="s">
        <v>591</v>
      </c>
      <c r="E214" s="1491"/>
      <c r="F214" s="1491"/>
      <c r="G214" s="1491"/>
      <c r="H214" s="1491"/>
      <c r="I214" s="1491"/>
      <c r="J214" s="1491"/>
      <c r="K214" s="1491"/>
      <c r="L214" s="1491"/>
      <c r="M214" s="1491"/>
      <c r="N214" s="1491"/>
      <c r="O214" s="1491"/>
      <c r="P214" s="1491"/>
      <c r="Q214" s="1491"/>
      <c r="R214" s="1491"/>
      <c r="S214" s="1491"/>
      <c r="T214" s="1491"/>
      <c r="U214" s="1491"/>
      <c r="V214" s="1491"/>
      <c r="W214" s="1491"/>
      <c r="X214" s="1491"/>
      <c r="Y214" s="1491"/>
      <c r="Z214" s="1491"/>
      <c r="AU214" s="21"/>
      <c r="AV214" s="21"/>
      <c r="AW214" s="21"/>
      <c r="AX214" s="21"/>
      <c r="AY214" s="21"/>
      <c r="BC214" t="s">
        <v>530</v>
      </c>
      <c r="BI214" s="3" t="s">
        <v>2172</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466"/>
      <c r="AC215" s="1466"/>
      <c r="AD215" s="1466"/>
      <c r="AE215" s="1466"/>
      <c r="AF215" s="1466"/>
      <c r="AG215" s="1466"/>
      <c r="AH215" s="1466"/>
      <c r="AI215" s="1466"/>
      <c r="AJ215" s="1466"/>
      <c r="AK215" s="1466"/>
      <c r="AL215" s="1466"/>
      <c r="AM215" s="21"/>
      <c r="AN215" s="21"/>
      <c r="AO215" s="21"/>
      <c r="AP215" s="21"/>
      <c r="AQ215" s="21"/>
      <c r="AR215" s="21"/>
      <c r="AS215" s="21"/>
      <c r="AT215" s="21"/>
      <c r="AU215" s="21"/>
      <c r="AV215" s="21"/>
      <c r="AW215" s="21"/>
      <c r="AX215" s="21"/>
      <c r="AY215" s="21"/>
      <c r="BC215" t="s">
        <v>527</v>
      </c>
      <c r="BI215" s="3" t="s">
        <v>2173</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466"/>
      <c r="AC216" s="1466"/>
      <c r="AD216" s="1466"/>
      <c r="AE216" s="1466"/>
      <c r="AF216" s="1466"/>
      <c r="AG216" s="1466"/>
      <c r="AH216" s="1466"/>
      <c r="AI216" s="1466"/>
      <c r="AJ216" s="1466"/>
      <c r="AK216" s="1466"/>
      <c r="AL216" s="1466"/>
      <c r="AM216" s="21"/>
      <c r="AN216" s="21"/>
      <c r="AO216" s="21"/>
      <c r="AP216" s="21"/>
      <c r="AQ216" s="21"/>
      <c r="AR216" s="21"/>
      <c r="AS216" s="21"/>
      <c r="AT216" s="21"/>
      <c r="AU216" s="21"/>
      <c r="AV216" s="21"/>
      <c r="AW216" s="21"/>
      <c r="AX216" s="21"/>
      <c r="AY216" s="21"/>
      <c r="BC216" t="s">
        <v>566</v>
      </c>
      <c r="BI216" t="s">
        <v>2171</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2175</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2185</v>
      </c>
      <c r="D218" s="28"/>
      <c r="AC218" s="2" t="s">
        <v>2390</v>
      </c>
      <c r="BC218" t="s">
        <v>529</v>
      </c>
    </row>
    <row r="219" spans="1:108" ht="12.95" customHeight="1">
      <c r="A219" s="2"/>
      <c r="C219" s="2"/>
      <c r="D219" s="3" t="s">
        <v>2391</v>
      </c>
      <c r="AZ219" s="3"/>
      <c r="BA219" s="3"/>
      <c r="BC219" t="s">
        <v>377</v>
      </c>
    </row>
    <row r="220" spans="1:108" ht="12.95" customHeight="1">
      <c r="A220" s="2"/>
      <c r="C220" s="2"/>
      <c r="D220" s="1277" t="s">
        <v>874</v>
      </c>
      <c r="E220" s="1277"/>
      <c r="F220" s="1277"/>
      <c r="G220" s="1277"/>
      <c r="H220" s="1277"/>
      <c r="I220" s="1277"/>
      <c r="J220" s="1277"/>
      <c r="K220" s="1277"/>
      <c r="L220" s="1277"/>
      <c r="M220" s="1277"/>
      <c r="N220" s="1277"/>
      <c r="O220" s="1277"/>
      <c r="P220" s="1277"/>
      <c r="Q220" s="1277"/>
      <c r="R220" s="1277"/>
      <c r="S220" s="1277"/>
      <c r="T220" s="1277"/>
      <c r="U220" s="1277"/>
      <c r="V220" s="1277"/>
      <c r="W220" s="1277"/>
      <c r="X220" s="1277"/>
      <c r="Y220" s="1277"/>
      <c r="Z220" s="1277"/>
      <c r="AC220" s="1477" t="s">
        <v>874</v>
      </c>
      <c r="AD220" s="1477"/>
      <c r="AE220" s="1477"/>
      <c r="AF220" s="1477"/>
      <c r="AG220" s="1477"/>
      <c r="AH220" s="1477"/>
      <c r="AI220" s="1477"/>
      <c r="AJ220" s="1477"/>
      <c r="AK220" s="1477"/>
      <c r="AL220" s="1477"/>
      <c r="AM220" s="1477"/>
      <c r="AN220" s="1477"/>
      <c r="AO220" s="1477"/>
      <c r="AP220" s="1477"/>
      <c r="AQ220" s="1477"/>
      <c r="BA220" s="3"/>
      <c r="BC220" t="s">
        <v>300</v>
      </c>
    </row>
    <row r="221" spans="1:108" ht="12.95" customHeight="1">
      <c r="A221" s="2"/>
      <c r="B221" s="14"/>
      <c r="C221" s="2"/>
      <c r="BA221" s="3"/>
    </row>
    <row r="222" spans="1:108" ht="12.95" customHeight="1">
      <c r="A222" s="2" t="s">
        <v>2536</v>
      </c>
      <c r="B222" s="14"/>
      <c r="C222" s="2" t="s">
        <v>2537</v>
      </c>
      <c r="BA222" s="3"/>
    </row>
    <row r="223" spans="1:108" ht="12.95" customHeight="1">
      <c r="A223" s="2"/>
      <c r="B223" s="14"/>
      <c r="C223" s="2"/>
      <c r="D223" s="3" t="s">
        <v>2538</v>
      </c>
      <c r="BA223" s="3"/>
    </row>
    <row r="224" spans="1:108" ht="12.95" customHeight="1">
      <c r="A224" s="2"/>
      <c r="B224" s="14"/>
      <c r="C224" s="2"/>
      <c r="E224" s="3" t="s">
        <v>2539</v>
      </c>
      <c r="V224" s="1365" t="s">
        <v>669</v>
      </c>
      <c r="W224" s="1365"/>
      <c r="Y224" s="1192"/>
      <c r="BA224" s="3"/>
    </row>
    <row r="225" spans="1:69" ht="12.95" customHeight="1">
      <c r="A225" s="2"/>
      <c r="B225" s="14"/>
      <c r="C225" s="2"/>
      <c r="E225" s="3" t="s">
        <v>2540</v>
      </c>
      <c r="V225" s="1365" t="s">
        <v>669</v>
      </c>
      <c r="W225" s="1365"/>
      <c r="Y225" s="1193" t="str">
        <f>IF(AND(V225="Yes",OR(V226="Yes",V227="Yes",V228="Yes",V229="Yes")),"!","")</f>
        <v/>
      </c>
      <c r="Z225" s="1194" t="str">
        <f>IF(Y225="!","Requirements for pools/set-asides selected are mutually exclusive.","")</f>
        <v/>
      </c>
      <c r="AA225" s="1194"/>
      <c r="AB225" s="1194"/>
      <c r="AC225" s="1194"/>
      <c r="AD225" s="1194"/>
      <c r="AE225" s="1194"/>
      <c r="AF225" s="1194"/>
      <c r="AG225" s="1194"/>
      <c r="AH225" s="1194"/>
      <c r="AI225" s="1194"/>
      <c r="AJ225" s="1194"/>
      <c r="AK225" s="1194"/>
      <c r="AL225" s="1194"/>
      <c r="AM225" s="1194"/>
      <c r="AN225" s="1194"/>
      <c r="AO225" s="1194"/>
      <c r="AP225" s="1194"/>
      <c r="AQ225" s="1194"/>
      <c r="AR225" s="1194"/>
      <c r="AS225" s="1194"/>
      <c r="AT225" s="1194"/>
      <c r="BA225" s="3"/>
    </row>
    <row r="226" spans="1:69" ht="12.95" customHeight="1">
      <c r="A226" s="2"/>
      <c r="B226" s="14"/>
      <c r="C226" s="2"/>
      <c r="E226" s="3" t="s">
        <v>2541</v>
      </c>
      <c r="V226" s="1368" t="s">
        <v>669</v>
      </c>
      <c r="W226" s="1368"/>
      <c r="Y226" s="1193" t="str">
        <f>IF(AND(V226="Yes",OR(V227="Yes",V228="Yes",V229="Yes",V225="Yes")),"!","")</f>
        <v/>
      </c>
      <c r="Z226" s="1194" t="str">
        <f>IF(Y226="!","Requirements for pools/set-asides selected are mutually exclusive.","")</f>
        <v/>
      </c>
      <c r="AA226" s="1194"/>
      <c r="AB226" s="1194"/>
      <c r="AC226" s="1194"/>
      <c r="AD226" s="1194"/>
      <c r="AE226" s="1194"/>
      <c r="AF226" s="1194"/>
      <c r="AG226" s="1194"/>
      <c r="AH226" s="1194"/>
      <c r="AI226" s="1194"/>
      <c r="AJ226" s="1194"/>
      <c r="AK226" s="1194"/>
      <c r="AL226" s="1194"/>
      <c r="AM226" s="1194"/>
      <c r="AN226" s="1194"/>
      <c r="AO226" s="1194"/>
      <c r="AP226" s="1194"/>
      <c r="AQ226" s="1194"/>
      <c r="AR226" s="1194"/>
      <c r="AS226" s="1194"/>
      <c r="AT226" s="1194"/>
      <c r="BA226" s="3"/>
    </row>
    <row r="227" spans="1:69" ht="12.95" customHeight="1">
      <c r="A227" s="2"/>
      <c r="B227" s="14"/>
      <c r="C227" s="2"/>
      <c r="E227" s="3" t="s">
        <v>2542</v>
      </c>
      <c r="V227" s="1368" t="s">
        <v>669</v>
      </c>
      <c r="W227" s="1368"/>
      <c r="Y227" s="1193" t="str">
        <f>IF(AND(V227="Yes",OR(V229="Yes",V225="Yes",V226="Yes")),"!","")</f>
        <v/>
      </c>
      <c r="Z227" s="1194" t="str">
        <f>IF(Y227="!","Requirements for pools/set-asides selected are mutually exclusive.","")</f>
        <v/>
      </c>
      <c r="AA227" s="1194"/>
      <c r="AB227" s="1194"/>
      <c r="AC227" s="1194"/>
      <c r="AD227" s="1194"/>
      <c r="AE227" s="1194"/>
      <c r="AF227" s="1194"/>
      <c r="AG227" s="1194"/>
      <c r="AH227" s="1194"/>
      <c r="AI227" s="1194"/>
      <c r="AJ227" s="1194"/>
      <c r="AK227" s="1194"/>
      <c r="AL227" s="1194"/>
      <c r="AM227" s="1194"/>
      <c r="AN227" s="1194"/>
      <c r="AO227" s="1194"/>
      <c r="AP227" s="1194"/>
      <c r="AQ227" s="1194"/>
      <c r="AR227" s="1194"/>
      <c r="AS227" s="1194"/>
      <c r="AT227" s="1194"/>
      <c r="BA227" s="3"/>
    </row>
    <row r="228" spans="1:69" ht="12.95" customHeight="1">
      <c r="A228" s="2"/>
      <c r="B228" s="14"/>
      <c r="C228" s="2"/>
      <c r="E228" s="3" t="s">
        <v>2543</v>
      </c>
      <c r="V228" s="1368" t="s">
        <v>669</v>
      </c>
      <c r="W228" s="1368"/>
      <c r="Y228" s="1193" t="str">
        <f>IF(AND(V228="Yes",OR(V229="Yes",V225="Yes",V226="Yes")),"!","")</f>
        <v/>
      </c>
      <c r="Z228" s="1194" t="str">
        <f t="shared" ref="Z228:Z229" si="1">IF(Y228="!","Requirements for pools/set-asides selected are mutually exclusive.","")</f>
        <v/>
      </c>
      <c r="AA228" s="1194"/>
      <c r="AB228" s="1194"/>
      <c r="AC228" s="1194"/>
      <c r="AD228" s="1194"/>
      <c r="AE228" s="1194"/>
      <c r="AF228" s="1194"/>
      <c r="AG228" s="1194"/>
      <c r="AH228" s="1194"/>
      <c r="AI228" s="1194"/>
      <c r="AJ228" s="1194"/>
      <c r="AK228" s="1194"/>
      <c r="AL228" s="1194"/>
      <c r="AM228" s="1194"/>
      <c r="AN228" s="1194"/>
      <c r="AO228" s="1194"/>
      <c r="AP228" s="1194"/>
      <c r="AQ228" s="1194"/>
      <c r="AR228" s="1194"/>
      <c r="AS228" s="1194"/>
      <c r="AT228" s="1194"/>
      <c r="BA228" s="3"/>
    </row>
    <row r="229" spans="1:69" ht="12.95" customHeight="1">
      <c r="A229" s="2"/>
      <c r="B229" s="14"/>
      <c r="C229" s="2"/>
      <c r="E229" s="3" t="s">
        <v>2544</v>
      </c>
      <c r="V229" s="1368" t="s">
        <v>669</v>
      </c>
      <c r="W229" s="1368"/>
      <c r="Y229" s="1193" t="str">
        <f>IF(AND(V229="Yes",OR(V228="Yes",V227="Yes",V226="Yes",V225="Yes")),"!","")</f>
        <v/>
      </c>
      <c r="Z229" s="1194" t="str">
        <f t="shared" si="1"/>
        <v/>
      </c>
      <c r="AA229" s="1194"/>
      <c r="AB229" s="1194"/>
      <c r="AC229" s="1194"/>
      <c r="AD229" s="1194"/>
      <c r="AE229" s="1194"/>
      <c r="AF229" s="1194"/>
      <c r="AG229" s="1194"/>
      <c r="AH229" s="1194"/>
      <c r="AI229" s="1194"/>
      <c r="AJ229" s="1194"/>
      <c r="AK229" s="1194"/>
      <c r="AL229" s="1194"/>
      <c r="AM229" s="1194"/>
      <c r="AN229" s="1194"/>
      <c r="AO229" s="1194"/>
      <c r="AP229" s="1194"/>
      <c r="AQ229" s="1194"/>
      <c r="AR229" s="1194"/>
      <c r="AS229" s="1194"/>
      <c r="AT229" s="1194"/>
      <c r="BA229" s="3"/>
    </row>
    <row r="230" spans="1:69" ht="12.95" customHeight="1">
      <c r="A230" s="2"/>
      <c r="B230" s="14"/>
      <c r="C230" s="2"/>
      <c r="BA230" s="3"/>
    </row>
    <row r="231" spans="1:69" ht="12.95" customHeight="1">
      <c r="A231" s="1475" t="s">
        <v>540</v>
      </c>
      <c r="B231" s="1475"/>
      <c r="C231" s="1475"/>
      <c r="D231" s="1475"/>
      <c r="E231" s="1475"/>
      <c r="F231" s="1475"/>
      <c r="G231" s="1475"/>
      <c r="H231" s="1475"/>
      <c r="I231" s="1475"/>
      <c r="J231" s="1475"/>
      <c r="K231" s="1475"/>
      <c r="L231" s="1475"/>
      <c r="M231" s="1475"/>
      <c r="N231" s="1475"/>
      <c r="O231" s="1475"/>
      <c r="P231" s="1475"/>
      <c r="Q231" s="1475"/>
      <c r="R231" s="1475"/>
      <c r="S231" s="1475"/>
      <c r="T231" s="1475"/>
      <c r="U231" s="1475"/>
      <c r="V231" s="1475"/>
      <c r="W231" s="1475"/>
      <c r="X231" s="1475"/>
      <c r="Y231" s="1475"/>
      <c r="Z231" s="1475"/>
      <c r="AA231" s="1475"/>
      <c r="AB231" s="1475"/>
      <c r="AC231" s="1475"/>
      <c r="AD231" s="1475"/>
      <c r="AE231" s="1475"/>
      <c r="AF231" s="1475"/>
      <c r="AG231" s="1475"/>
      <c r="AH231" s="1475"/>
      <c r="AI231" s="1475"/>
      <c r="AJ231" s="1475"/>
      <c r="AK231" s="1475"/>
      <c r="AL231" s="1475"/>
      <c r="AM231" s="1475"/>
      <c r="AN231" s="1475"/>
      <c r="AO231" s="1475"/>
      <c r="AP231" s="1475"/>
      <c r="AQ231" s="1475"/>
      <c r="AR231" s="1475"/>
      <c r="AS231" s="1475"/>
      <c r="AT231" s="1475"/>
      <c r="AU231" s="95"/>
      <c r="AV231" s="95"/>
      <c r="AW231" s="95"/>
      <c r="AX231" s="95"/>
      <c r="AY231" s="95"/>
      <c r="AZ231" s="3"/>
      <c r="BA231" s="3"/>
      <c r="BP231" s="34"/>
    </row>
    <row r="232" spans="1:69" ht="12.95" customHeight="1">
      <c r="A232" s="1475"/>
      <c r="B232" s="1475"/>
      <c r="C232" s="1475"/>
      <c r="D232" s="1475"/>
      <c r="E232" s="1475"/>
      <c r="F232" s="1475"/>
      <c r="G232" s="1475"/>
      <c r="H232" s="1475"/>
      <c r="I232" s="1475"/>
      <c r="J232" s="1475"/>
      <c r="K232" s="1475"/>
      <c r="L232" s="1475"/>
      <c r="M232" s="1475"/>
      <c r="N232" s="1475"/>
      <c r="O232" s="1475"/>
      <c r="P232" s="1475"/>
      <c r="Q232" s="1475"/>
      <c r="R232" s="1475"/>
      <c r="S232" s="1475"/>
      <c r="T232" s="1475"/>
      <c r="U232" s="1475"/>
      <c r="V232" s="1475"/>
      <c r="W232" s="1475"/>
      <c r="X232" s="1475"/>
      <c r="Y232" s="1475"/>
      <c r="Z232" s="1475"/>
      <c r="AA232" s="1475"/>
      <c r="AB232" s="1475"/>
      <c r="AC232" s="1475"/>
      <c r="AD232" s="1475"/>
      <c r="AE232" s="1475"/>
      <c r="AF232" s="1475"/>
      <c r="AG232" s="1475"/>
      <c r="AH232" s="1475"/>
      <c r="AI232" s="1475"/>
      <c r="AJ232" s="1475"/>
      <c r="AK232" s="1475"/>
      <c r="AL232" s="1475"/>
      <c r="AM232" s="1475"/>
      <c r="AN232" s="1475"/>
      <c r="AO232" s="1475"/>
      <c r="AP232" s="1475"/>
      <c r="AQ232" s="1475"/>
      <c r="AR232" s="1475"/>
      <c r="AS232" s="1475"/>
      <c r="AT232" s="1475"/>
      <c r="BA232" s="3"/>
      <c r="BB232" s="3"/>
      <c r="BQ232" s="34"/>
    </row>
    <row r="233" spans="1:69" ht="12.95" customHeight="1">
      <c r="AZ233" s="4"/>
      <c r="BA233" s="3"/>
      <c r="BB233" s="3"/>
      <c r="BQ233" s="34"/>
    </row>
    <row r="234" spans="1:69" ht="12.95" customHeight="1">
      <c r="A234" s="2" t="s">
        <v>319</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65" t="s">
        <v>591</v>
      </c>
      <c r="AJ235" s="1365"/>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65" t="s">
        <v>545</v>
      </c>
      <c r="AJ236" s="1365"/>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65" t="s">
        <v>591</v>
      </c>
      <c r="AJ237" s="1365"/>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65" t="s">
        <v>591</v>
      </c>
      <c r="AJ238" s="1365"/>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02" t="str">
        <f>H16</f>
        <v>11043 Hartsook, LP</v>
      </c>
      <c r="N241" s="1502"/>
      <c r="O241" s="1502"/>
      <c r="P241" s="1502"/>
      <c r="Q241" s="1502"/>
      <c r="R241" s="1502"/>
      <c r="S241" s="1502"/>
      <c r="T241" s="1502"/>
      <c r="U241" s="1502"/>
      <c r="V241" s="1502"/>
      <c r="W241" s="1502"/>
      <c r="X241" s="1502"/>
      <c r="Y241" s="1502"/>
      <c r="Z241" s="1502"/>
      <c r="AA241" s="1502"/>
      <c r="AB241" s="1502"/>
      <c r="AC241" s="1502"/>
      <c r="AD241" s="1502"/>
      <c r="AE241" s="1502"/>
      <c r="AF241" s="1502"/>
      <c r="AG241" s="1502"/>
      <c r="AH241" s="1502"/>
      <c r="AI241" s="1502"/>
      <c r="AJ241" s="1502"/>
      <c r="AK241" s="1502"/>
      <c r="AZ241" s="4"/>
      <c r="BA241" s="3"/>
      <c r="BB241" s="205" t="s">
        <v>538</v>
      </c>
      <c r="BG241" s="241">
        <f>IF(AND(AND($M$258="nonprofit",$M$266="nonprofit",$M$274="for profit")),2,0)</f>
        <v>0</v>
      </c>
    </row>
    <row r="242" spans="1:67" ht="12.95" customHeight="1">
      <c r="D242" s="4" t="s">
        <v>85</v>
      </c>
      <c r="E242" s="4"/>
      <c r="F242" s="4"/>
      <c r="G242" s="4"/>
      <c r="H242" s="4"/>
      <c r="I242" s="4"/>
      <c r="J242" s="4"/>
      <c r="K242" s="4"/>
      <c r="M242" s="1464" t="s">
        <v>2653</v>
      </c>
      <c r="N242" s="1277"/>
      <c r="O242" s="1277"/>
      <c r="P242" s="1277"/>
      <c r="Q242" s="1277"/>
      <c r="R242" s="1277"/>
      <c r="S242" s="1277"/>
      <c r="T242" s="1277"/>
      <c r="U242" s="1277"/>
      <c r="V242" s="1277"/>
      <c r="W242" s="1277"/>
      <c r="X242" s="1277"/>
      <c r="Y242" s="1277"/>
      <c r="Z242" s="1277"/>
      <c r="AA242" s="1277"/>
      <c r="AB242" s="1277"/>
      <c r="AC242" s="1277"/>
      <c r="AD242" s="1277"/>
      <c r="AE242" s="1277"/>
      <c r="BB242" s="205" t="s">
        <v>538</v>
      </c>
      <c r="BG242" s="241">
        <f>IF(AND(AND($M$258="nonprofit",$M$266="for profit",$M$274="nonprofit")),2,0)</f>
        <v>0</v>
      </c>
    </row>
    <row r="243" spans="1:67" ht="12.95" customHeight="1">
      <c r="D243" s="4" t="s">
        <v>580</v>
      </c>
      <c r="E243" s="4"/>
      <c r="M243" s="1464" t="s">
        <v>494</v>
      </c>
      <c r="N243" s="1277"/>
      <c r="O243" s="1277"/>
      <c r="P243" s="1277"/>
      <c r="Q243" s="1277"/>
      <c r="R243" s="1277"/>
      <c r="S243" s="1277"/>
      <c r="T243" s="1277"/>
      <c r="V243" s="33" t="s">
        <v>86</v>
      </c>
      <c r="W243" s="1471" t="s">
        <v>2654</v>
      </c>
      <c r="X243" s="1425"/>
      <c r="Y243" s="4" t="s">
        <v>583</v>
      </c>
      <c r="AC243" s="1277">
        <v>90064</v>
      </c>
      <c r="AD243" s="1277"/>
      <c r="AE243" s="1277"/>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64" t="s">
        <v>2655</v>
      </c>
      <c r="N244" s="1277"/>
      <c r="O244" s="1277"/>
      <c r="P244" s="1277"/>
      <c r="Q244" s="1277"/>
      <c r="R244" s="1277"/>
      <c r="S244" s="1277"/>
      <c r="T244" s="1277"/>
      <c r="U244" s="1277"/>
      <c r="V244" s="1277"/>
      <c r="W244" s="1277"/>
      <c r="X244" s="1277"/>
      <c r="Y244" s="1277"/>
      <c r="Z244" s="1277"/>
      <c r="AA244" s="1277"/>
      <c r="AB244" s="1277"/>
      <c r="AC244" s="1277"/>
      <c r="AD244" s="1277"/>
      <c r="AE244" s="1277"/>
      <c r="AI244" s="4"/>
      <c r="AJ244" s="4"/>
      <c r="AK244" s="4"/>
      <c r="AL244" s="4"/>
      <c r="AM244" s="4"/>
      <c r="AN244" s="4"/>
      <c r="AO244" s="4"/>
      <c r="AP244" s="4"/>
      <c r="AQ244" s="4"/>
      <c r="AR244" s="4"/>
      <c r="AS244" s="4"/>
      <c r="AT244" s="4"/>
      <c r="BB244" s="205"/>
      <c r="BG244" s="204"/>
    </row>
    <row r="245" spans="1:67" ht="12.95" customHeight="1">
      <c r="D245" s="4" t="s">
        <v>88</v>
      </c>
      <c r="E245" s="4"/>
      <c r="F245" s="4"/>
      <c r="M245" s="1275" t="s">
        <v>2656</v>
      </c>
      <c r="N245" s="1278"/>
      <c r="O245" s="1278"/>
      <c r="P245" s="1278"/>
      <c r="Q245" s="1278"/>
      <c r="R245" s="1278"/>
      <c r="S245" s="4" t="s">
        <v>206</v>
      </c>
      <c r="T245" s="4"/>
      <c r="U245" s="1425"/>
      <c r="V245" s="1425"/>
      <c r="W245" s="1425"/>
      <c r="X245" s="4" t="s">
        <v>89</v>
      </c>
      <c r="Z245" s="1278"/>
      <c r="AA245" s="1278"/>
      <c r="AB245" s="1278"/>
      <c r="AC245" s="1278"/>
      <c r="AD245" s="1278"/>
      <c r="AE245" s="1278"/>
      <c r="AU245" s="4"/>
      <c r="AV245" s="4"/>
      <c r="AW245" s="4"/>
      <c r="AX245" s="4"/>
      <c r="AY245" s="4"/>
      <c r="AZ245" s="4"/>
      <c r="BB245" s="204" t="s">
        <v>537</v>
      </c>
      <c r="BG245" s="241">
        <f>IF(AND(AND($M$258="nonprofit",$M$266="nonprofit",$M$274="(select one)")),1,0)</f>
        <v>0</v>
      </c>
    </row>
    <row r="246" spans="1:67" ht="12.95" customHeight="1">
      <c r="D246" s="4" t="s">
        <v>90</v>
      </c>
      <c r="E246" s="4"/>
      <c r="F246" s="4"/>
      <c r="M246" s="1484" t="s">
        <v>2657</v>
      </c>
      <c r="N246" s="1484"/>
      <c r="O246" s="1484"/>
      <c r="P246" s="1484"/>
      <c r="Q246" s="1484"/>
      <c r="R246" s="1484"/>
      <c r="S246" s="1484"/>
      <c r="T246" s="1484"/>
      <c r="U246" s="1484"/>
      <c r="V246" s="1484"/>
      <c r="W246" s="1484"/>
      <c r="X246" s="1484"/>
      <c r="Y246" s="1484"/>
      <c r="Z246" s="1484"/>
      <c r="AA246" s="1484"/>
      <c r="AB246" s="1484"/>
      <c r="AC246" s="1484"/>
      <c r="AD246" s="1484"/>
      <c r="AE246" s="1484"/>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273" t="s">
        <v>528</v>
      </c>
      <c r="N247" s="1273"/>
      <c r="O247" s="1273"/>
      <c r="P247" s="1273"/>
      <c r="Q247" s="1273"/>
      <c r="R247" s="1273"/>
      <c r="S247" s="1273"/>
      <c r="T247" s="1273"/>
      <c r="U247" s="204" t="s">
        <v>905</v>
      </c>
      <c r="V247" s="204"/>
      <c r="W247" s="204"/>
      <c r="X247" s="204"/>
      <c r="Y247" s="204"/>
      <c r="Z247" s="204"/>
      <c r="AA247" s="1487"/>
      <c r="AB247" s="1488"/>
      <c r="AC247" s="1488"/>
      <c r="AD247" s="1488"/>
      <c r="AE247" s="1488"/>
      <c r="AF247" s="1488"/>
      <c r="AG247" s="1488"/>
      <c r="AH247" s="1488"/>
      <c r="AI247" s="1488"/>
      <c r="AJ247" s="1488"/>
      <c r="AK247" s="1488"/>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274"/>
      <c r="N248" s="1274"/>
      <c r="O248" s="1274"/>
      <c r="P248" s="1274"/>
      <c r="Q248" s="1274"/>
      <c r="R248" s="1274"/>
      <c r="S248" s="1274"/>
      <c r="T248" s="1274"/>
      <c r="U248" s="1274"/>
      <c r="V248" s="1274"/>
      <c r="W248" s="1274"/>
      <c r="X248" s="1274"/>
      <c r="Y248" s="1274"/>
      <c r="Z248" s="1274"/>
      <c r="AA248" s="1274"/>
      <c r="AB248" s="1274"/>
      <c r="AC248" s="1274"/>
      <c r="AD248" s="1274"/>
      <c r="AE248" s="127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589</v>
      </c>
      <c r="C250" s="2" t="s">
        <v>1181</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89" t="s">
        <v>2659</v>
      </c>
      <c r="N252" s="1479"/>
      <c r="O252" s="1479"/>
      <c r="P252" s="1479"/>
      <c r="Q252" s="1479"/>
      <c r="R252" s="1479"/>
      <c r="S252" s="1479"/>
      <c r="T252" s="1479"/>
      <c r="U252" s="1479"/>
      <c r="V252" s="1479"/>
      <c r="W252" s="1479"/>
      <c r="X252" s="1479"/>
      <c r="Y252" s="1479"/>
      <c r="Z252" s="1479"/>
      <c r="AA252" s="1479"/>
      <c r="AB252" s="1479"/>
      <c r="AC252" s="1479"/>
      <c r="AD252" s="1479"/>
      <c r="AE252" s="1479"/>
      <c r="AF252" s="1479" t="s">
        <v>2660</v>
      </c>
      <c r="AG252" s="1479"/>
      <c r="AH252" s="1479"/>
      <c r="AI252" s="1479"/>
      <c r="AJ252" s="1479"/>
      <c r="AK252" s="1479"/>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277" t="s">
        <v>2653</v>
      </c>
      <c r="N253" s="1277"/>
      <c r="O253" s="1277"/>
      <c r="P253" s="1277"/>
      <c r="Q253" s="1277"/>
      <c r="R253" s="1277"/>
      <c r="S253" s="1277"/>
      <c r="T253" s="1277"/>
      <c r="U253" s="1277"/>
      <c r="V253" s="1277"/>
      <c r="W253" s="1277"/>
      <c r="X253" s="1277"/>
      <c r="Y253" s="1277"/>
      <c r="Z253" s="1277"/>
      <c r="AA253" s="1277"/>
      <c r="AB253" s="1277"/>
      <c r="AC253" s="1277"/>
      <c r="AD253" s="1277"/>
      <c r="AE253" s="1277"/>
      <c r="AF253" s="3" t="s">
        <v>1177</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277" t="s">
        <v>494</v>
      </c>
      <c r="N254" s="1277"/>
      <c r="O254" s="1277"/>
      <c r="P254" s="1277"/>
      <c r="Q254" s="1277"/>
      <c r="R254" s="1277"/>
      <c r="S254" s="1277"/>
      <c r="T254" s="1277"/>
      <c r="V254" s="33" t="s">
        <v>86</v>
      </c>
      <c r="W254" s="1425" t="s">
        <v>2654</v>
      </c>
      <c r="X254" s="1425"/>
      <c r="Y254" s="4" t="s">
        <v>583</v>
      </c>
      <c r="AC254" s="1277">
        <v>90064</v>
      </c>
      <c r="AD254" s="1277"/>
      <c r="AE254" s="1277"/>
      <c r="AF254" s="3" t="s">
        <v>1178</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277" t="s">
        <v>2655</v>
      </c>
      <c r="N255" s="1277"/>
      <c r="O255" s="1277"/>
      <c r="P255" s="1277"/>
      <c r="Q255" s="1277"/>
      <c r="R255" s="1277"/>
      <c r="S255" s="1277"/>
      <c r="T255" s="1277"/>
      <c r="U255" s="1277"/>
      <c r="V255" s="1277"/>
      <c r="W255" s="1277"/>
      <c r="X255" s="1277"/>
      <c r="Y255" s="1277"/>
      <c r="Z255" s="1277"/>
      <c r="AA255" s="1277"/>
      <c r="AB255" s="1277"/>
      <c r="AC255" s="1277"/>
      <c r="AD255" s="1277"/>
      <c r="AE255" s="1277"/>
      <c r="AH255" s="1482">
        <v>5.1000000000000004E-3</v>
      </c>
      <c r="AI255" s="1482"/>
      <c r="AJ255" s="1482"/>
      <c r="AK255" s="1482"/>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278" t="s">
        <v>2656</v>
      </c>
      <c r="N256" s="1278"/>
      <c r="O256" s="1278"/>
      <c r="P256" s="1278"/>
      <c r="Q256" s="1278"/>
      <c r="R256" s="1278"/>
      <c r="S256" s="4" t="s">
        <v>206</v>
      </c>
      <c r="T256" s="4"/>
      <c r="U256" s="1425"/>
      <c r="V256" s="1425"/>
      <c r="W256" s="1425"/>
      <c r="X256" s="4" t="s">
        <v>89</v>
      </c>
      <c r="Z256" s="1278"/>
      <c r="AA256" s="1278"/>
      <c r="AB256" s="1278"/>
      <c r="AC256" s="1278"/>
      <c r="AD256" s="1278"/>
      <c r="AE256" s="1278"/>
      <c r="AU256" s="4"/>
      <c r="AV256" s="4"/>
      <c r="AW256" s="4"/>
      <c r="AX256" s="4"/>
      <c r="AY256" s="4"/>
      <c r="BG256">
        <v>0</v>
      </c>
      <c r="BH256" s="3" t="str">
        <f>""</f>
        <v/>
      </c>
      <c r="BN256" s="34"/>
    </row>
    <row r="257" spans="1:66" ht="12.95" customHeight="1">
      <c r="A257" s="19"/>
      <c r="B257" s="4"/>
      <c r="C257" s="4"/>
      <c r="D257" s="4" t="s">
        <v>90</v>
      </c>
      <c r="E257" s="4"/>
      <c r="F257" s="4"/>
      <c r="M257" s="1484" t="s">
        <v>2657</v>
      </c>
      <c r="N257" s="1484"/>
      <c r="O257" s="1484"/>
      <c r="P257" s="1484"/>
      <c r="Q257" s="1484"/>
      <c r="R257" s="1484"/>
      <c r="S257" s="1484"/>
      <c r="T257" s="1484"/>
      <c r="U257" s="1484"/>
      <c r="V257" s="1484"/>
      <c r="W257" s="1484"/>
      <c r="X257" s="1484"/>
      <c r="Y257" s="1484"/>
      <c r="Z257" s="1484"/>
      <c r="AA257" s="1484"/>
      <c r="AB257" s="1484"/>
      <c r="AC257" s="1484"/>
      <c r="AD257" s="1484"/>
      <c r="AE257" s="1484"/>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273" t="s">
        <v>536</v>
      </c>
      <c r="N258" s="1273"/>
      <c r="O258" s="1273"/>
      <c r="P258" s="1273"/>
      <c r="Q258" s="1273"/>
      <c r="R258" s="1273"/>
      <c r="S258" s="1273"/>
      <c r="T258" s="1273"/>
      <c r="U258" s="204" t="s">
        <v>905</v>
      </c>
      <c r="V258" s="204"/>
      <c r="W258" s="204"/>
      <c r="X258" s="204"/>
      <c r="Y258" s="204"/>
      <c r="Z258" s="204"/>
      <c r="AA258" s="1487" t="s">
        <v>2658</v>
      </c>
      <c r="AB258" s="1488"/>
      <c r="AC258" s="1488"/>
      <c r="AD258" s="1488"/>
      <c r="AE258" s="1488"/>
      <c r="AF258" s="1488"/>
      <c r="AG258" s="1488"/>
      <c r="AH258" s="1488"/>
      <c r="AI258" s="1488"/>
      <c r="AJ258" s="1488"/>
      <c r="AK258" s="148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489" t="s">
        <v>2714</v>
      </c>
      <c r="N260" s="1479"/>
      <c r="O260" s="1479"/>
      <c r="P260" s="1479"/>
      <c r="Q260" s="1479"/>
      <c r="R260" s="1479"/>
      <c r="S260" s="1479"/>
      <c r="T260" s="1479"/>
      <c r="U260" s="1479"/>
      <c r="V260" s="1479"/>
      <c r="W260" s="1479"/>
      <c r="X260" s="1479"/>
      <c r="Y260" s="1479"/>
      <c r="Z260" s="1479"/>
      <c r="AA260" s="1479"/>
      <c r="AB260" s="1479"/>
      <c r="AC260" s="1479"/>
      <c r="AD260" s="1479"/>
      <c r="AE260" s="1479"/>
      <c r="AF260" s="1479" t="s">
        <v>2661</v>
      </c>
      <c r="AG260" s="1479"/>
      <c r="AH260" s="1479"/>
      <c r="AI260" s="1479"/>
      <c r="AJ260" s="1479"/>
      <c r="AK260" s="1479"/>
      <c r="AU260" s="4"/>
      <c r="AV260" s="4"/>
      <c r="AW260" s="4"/>
      <c r="AX260" s="4"/>
      <c r="AY260" s="4"/>
      <c r="BN260" s="34"/>
    </row>
    <row r="261" spans="1:66" ht="12.95" customHeight="1">
      <c r="A261" s="19"/>
      <c r="B261" s="4"/>
      <c r="C261" s="4"/>
      <c r="D261" s="4" t="s">
        <v>85</v>
      </c>
      <c r="E261" s="4"/>
      <c r="F261" s="4"/>
      <c r="G261" s="4"/>
      <c r="H261" s="4"/>
      <c r="I261" s="4"/>
      <c r="J261" s="4"/>
      <c r="K261" s="4"/>
      <c r="L261" s="4"/>
      <c r="M261" s="1464" t="s">
        <v>2663</v>
      </c>
      <c r="N261" s="1277"/>
      <c r="O261" s="1277"/>
      <c r="P261" s="1277"/>
      <c r="Q261" s="1277"/>
      <c r="R261" s="1277"/>
      <c r="S261" s="1277"/>
      <c r="T261" s="1277"/>
      <c r="U261" s="1277"/>
      <c r="V261" s="1277"/>
      <c r="W261" s="1277"/>
      <c r="X261" s="1277"/>
      <c r="Y261" s="1277"/>
      <c r="Z261" s="1277"/>
      <c r="AA261" s="1277"/>
      <c r="AB261" s="1277"/>
      <c r="AC261" s="1277"/>
      <c r="AD261" s="1277"/>
      <c r="AE261" s="1277"/>
      <c r="AF261" s="3" t="s">
        <v>1177</v>
      </c>
      <c r="AL261" s="4"/>
      <c r="AM261" s="4"/>
      <c r="AN261" s="4"/>
      <c r="AO261" s="4"/>
      <c r="AP261" s="4"/>
      <c r="AQ261" s="4"/>
      <c r="AR261" s="4"/>
      <c r="AS261" s="4"/>
      <c r="AT261" s="4"/>
      <c r="BN261" s="34"/>
    </row>
    <row r="262" spans="1:66" ht="12.95" customHeight="1">
      <c r="A262" s="19"/>
      <c r="B262" s="4"/>
      <c r="C262" s="4"/>
      <c r="D262" s="4" t="s">
        <v>580</v>
      </c>
      <c r="E262" s="4"/>
      <c r="M262" s="1464" t="s">
        <v>2664</v>
      </c>
      <c r="N262" s="1277"/>
      <c r="O262" s="1277"/>
      <c r="P262" s="1277"/>
      <c r="Q262" s="1277"/>
      <c r="R262" s="1277"/>
      <c r="S262" s="1277"/>
      <c r="T262" s="1277"/>
      <c r="V262" s="33" t="s">
        <v>86</v>
      </c>
      <c r="W262" s="1471" t="s">
        <v>1608</v>
      </c>
      <c r="X262" s="1425"/>
      <c r="Y262" s="4" t="s">
        <v>583</v>
      </c>
      <c r="AC262" s="1277">
        <v>97703</v>
      </c>
      <c r="AD262" s="1277"/>
      <c r="AE262" s="1277"/>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464" t="s">
        <v>2665</v>
      </c>
      <c r="N263" s="1277"/>
      <c r="O263" s="1277"/>
      <c r="P263" s="1277"/>
      <c r="Q263" s="1277"/>
      <c r="R263" s="1277"/>
      <c r="S263" s="1277"/>
      <c r="T263" s="1277"/>
      <c r="U263" s="1277"/>
      <c r="V263" s="1277"/>
      <c r="W263" s="1277"/>
      <c r="X263" s="1277"/>
      <c r="Y263" s="1277"/>
      <c r="Z263" s="1277"/>
      <c r="AA263" s="1277"/>
      <c r="AB263" s="1277"/>
      <c r="AC263" s="1277"/>
      <c r="AD263" s="1277"/>
      <c r="AE263" s="1277"/>
      <c r="AH263" s="1482">
        <v>4.8999999999999998E-3</v>
      </c>
      <c r="AI263" s="1482"/>
      <c r="AJ263" s="1482"/>
      <c r="AK263" s="1482"/>
      <c r="AL263" s="4"/>
      <c r="AM263" s="4"/>
      <c r="AN263" s="4"/>
      <c r="AO263" s="4"/>
      <c r="AP263" s="4"/>
      <c r="AQ263" s="4"/>
      <c r="AR263" s="4"/>
      <c r="AS263" s="4"/>
      <c r="AT263" s="4"/>
    </row>
    <row r="264" spans="1:66" ht="12.95" customHeight="1">
      <c r="A264" s="19"/>
      <c r="B264" s="4"/>
      <c r="C264" s="4"/>
      <c r="D264" s="4" t="s">
        <v>88</v>
      </c>
      <c r="E264" s="4"/>
      <c r="F264" s="4"/>
      <c r="M264" s="1278" t="s">
        <v>2666</v>
      </c>
      <c r="N264" s="1278"/>
      <c r="O264" s="1278"/>
      <c r="P264" s="1278"/>
      <c r="Q264" s="1278"/>
      <c r="R264" s="1278"/>
      <c r="S264" s="4" t="s">
        <v>206</v>
      </c>
      <c r="T264" s="4"/>
      <c r="U264" s="1425"/>
      <c r="V264" s="1425"/>
      <c r="W264" s="1425"/>
      <c r="X264" s="4" t="s">
        <v>89</v>
      </c>
      <c r="Z264" s="1275"/>
      <c r="AA264" s="1278"/>
      <c r="AB264" s="1278"/>
      <c r="AC264" s="1278"/>
      <c r="AD264" s="1278"/>
      <c r="AE264" s="1278"/>
      <c r="AU264" s="4"/>
      <c r="AV264" s="4"/>
      <c r="AW264" s="4"/>
      <c r="AX264" s="4"/>
      <c r="AY264" s="4"/>
      <c r="BN264" s="34"/>
    </row>
    <row r="265" spans="1:66" ht="12.95" customHeight="1">
      <c r="A265" s="19"/>
      <c r="B265" s="4"/>
      <c r="C265" s="4"/>
      <c r="D265" s="4" t="s">
        <v>90</v>
      </c>
      <c r="E265" s="4"/>
      <c r="F265" s="4"/>
      <c r="M265" s="1484" t="s">
        <v>2667</v>
      </c>
      <c r="N265" s="1484"/>
      <c r="O265" s="1484"/>
      <c r="P265" s="1484"/>
      <c r="Q265" s="1484"/>
      <c r="R265" s="1484"/>
      <c r="S265" s="1484"/>
      <c r="T265" s="1484"/>
      <c r="U265" s="1484"/>
      <c r="V265" s="1484"/>
      <c r="W265" s="1484"/>
      <c r="X265" s="1484"/>
      <c r="Y265" s="1484"/>
      <c r="Z265" s="1484"/>
      <c r="AA265" s="1484"/>
      <c r="AB265" s="1484"/>
      <c r="AC265" s="1484"/>
      <c r="AD265" s="1484"/>
      <c r="AE265" s="148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273" t="s">
        <v>534</v>
      </c>
      <c r="N266" s="1273"/>
      <c r="O266" s="1273"/>
      <c r="P266" s="1273"/>
      <c r="Q266" s="1273"/>
      <c r="R266" s="1273"/>
      <c r="S266" s="1273"/>
      <c r="T266" s="1273"/>
      <c r="U266" s="204" t="s">
        <v>905</v>
      </c>
      <c r="V266" s="204"/>
      <c r="W266" s="204"/>
      <c r="X266" s="204"/>
      <c r="Y266" s="204"/>
      <c r="Z266" s="204"/>
      <c r="AA266" s="1487" t="s">
        <v>2662</v>
      </c>
      <c r="AB266" s="1488"/>
      <c r="AC266" s="1488"/>
      <c r="AD266" s="1488"/>
      <c r="AE266" s="1488"/>
      <c r="AF266" s="1488"/>
      <c r="AG266" s="1488"/>
      <c r="AH266" s="1488"/>
      <c r="AI266" s="1488"/>
      <c r="AJ266" s="1488"/>
      <c r="AK266" s="148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532</v>
      </c>
      <c r="E268" s="4"/>
      <c r="F268" s="4"/>
      <c r="G268" s="4"/>
      <c r="H268" s="4"/>
      <c r="I268" s="4"/>
      <c r="J268" s="4"/>
      <c r="K268" s="4"/>
      <c r="L268" s="4"/>
      <c r="M268" s="1479"/>
      <c r="N268" s="1479"/>
      <c r="O268" s="1479"/>
      <c r="P268" s="1479"/>
      <c r="Q268" s="1479"/>
      <c r="R268" s="1479"/>
      <c r="S268" s="1479"/>
      <c r="T268" s="1479"/>
      <c r="U268" s="1479"/>
      <c r="V268" s="1479"/>
      <c r="W268" s="1479"/>
      <c r="X268" s="1479"/>
      <c r="Y268" s="1479"/>
      <c r="Z268" s="1479"/>
      <c r="AA268" s="1479"/>
      <c r="AB268" s="1479"/>
      <c r="AC268" s="1479"/>
      <c r="AD268" s="1479"/>
      <c r="AE268" s="1479"/>
      <c r="AF268" s="1479" t="s">
        <v>307</v>
      </c>
      <c r="AG268" s="1479"/>
      <c r="AH268" s="1479"/>
      <c r="AI268" s="1479"/>
      <c r="AJ268" s="1479"/>
      <c r="AK268" s="1479"/>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277"/>
      <c r="N269" s="1277"/>
      <c r="O269" s="1277"/>
      <c r="P269" s="1277"/>
      <c r="Q269" s="1277"/>
      <c r="R269" s="1277"/>
      <c r="S269" s="1277"/>
      <c r="T269" s="1277"/>
      <c r="U269" s="1277"/>
      <c r="V269" s="1277"/>
      <c r="W269" s="1277"/>
      <c r="X269" s="1277"/>
      <c r="Y269" s="1277"/>
      <c r="Z269" s="1277"/>
      <c r="AA269" s="1277"/>
      <c r="AB269" s="1277"/>
      <c r="AC269" s="1277"/>
      <c r="AD269" s="1277"/>
      <c r="AE269" s="1277"/>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277"/>
      <c r="N270" s="1277"/>
      <c r="O270" s="1277"/>
      <c r="P270" s="1277"/>
      <c r="Q270" s="1277"/>
      <c r="R270" s="1277"/>
      <c r="S270" s="1277"/>
      <c r="T270" s="1277"/>
      <c r="V270" s="33" t="s">
        <v>86</v>
      </c>
      <c r="W270" s="1425"/>
      <c r="X270" s="1425"/>
      <c r="Y270" s="4" t="s">
        <v>583</v>
      </c>
      <c r="AC270" s="1277"/>
      <c r="AD270" s="1277"/>
      <c r="AE270" s="1277"/>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277"/>
      <c r="N271" s="1277"/>
      <c r="O271" s="1277"/>
      <c r="P271" s="1277"/>
      <c r="Q271" s="1277"/>
      <c r="R271" s="1277"/>
      <c r="S271" s="1277"/>
      <c r="T271" s="1277"/>
      <c r="U271" s="1277"/>
      <c r="V271" s="1277"/>
      <c r="W271" s="1277"/>
      <c r="X271" s="1277"/>
      <c r="Y271" s="1277"/>
      <c r="Z271" s="1277"/>
      <c r="AA271" s="1277"/>
      <c r="AB271" s="1277"/>
      <c r="AC271" s="1277"/>
      <c r="AD271" s="1277"/>
      <c r="AE271" s="1277"/>
      <c r="AH271" s="1482"/>
      <c r="AI271" s="1482"/>
      <c r="AJ271" s="1482"/>
      <c r="AK271" s="148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278"/>
      <c r="N272" s="1278"/>
      <c r="O272" s="1278"/>
      <c r="P272" s="1278"/>
      <c r="Q272" s="1278"/>
      <c r="R272" s="1278"/>
      <c r="S272" s="4" t="s">
        <v>206</v>
      </c>
      <c r="T272" s="4"/>
      <c r="U272" s="1425"/>
      <c r="V272" s="1425"/>
      <c r="W272" s="1425"/>
      <c r="X272" s="4" t="s">
        <v>89</v>
      </c>
      <c r="Z272" s="1278"/>
      <c r="AA272" s="1278"/>
      <c r="AB272" s="1278"/>
      <c r="AC272" s="1278"/>
      <c r="AD272" s="1278"/>
      <c r="AE272" s="1278"/>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84"/>
      <c r="N273" s="1484"/>
      <c r="O273" s="1484"/>
      <c r="P273" s="1484"/>
      <c r="Q273" s="1484"/>
      <c r="R273" s="1484"/>
      <c r="S273" s="1484"/>
      <c r="T273" s="1484"/>
      <c r="U273" s="1484"/>
      <c r="V273" s="1484"/>
      <c r="W273" s="1484"/>
      <c r="X273" s="1484"/>
      <c r="Y273" s="1484"/>
      <c r="Z273" s="1484"/>
      <c r="AA273" s="1485"/>
      <c r="AB273" s="1485"/>
      <c r="AC273" s="1485"/>
      <c r="AD273" s="1485"/>
      <c r="AE273" s="148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273" t="s">
        <v>307</v>
      </c>
      <c r="N274" s="1273"/>
      <c r="O274" s="1273"/>
      <c r="P274" s="1273"/>
      <c r="Q274" s="1273"/>
      <c r="R274" s="1273"/>
      <c r="S274" s="1273"/>
      <c r="T274" s="1273"/>
      <c r="U274" s="204" t="s">
        <v>905</v>
      </c>
      <c r="V274" s="204"/>
      <c r="W274" s="204"/>
      <c r="X274" s="204"/>
      <c r="Y274" s="204"/>
      <c r="Z274" s="204"/>
      <c r="AA274" s="1510"/>
      <c r="AB274" s="1510"/>
      <c r="AC274" s="1510"/>
      <c r="AD274" s="1510"/>
      <c r="AE274" s="1510"/>
      <c r="AF274" s="1510"/>
      <c r="AG274" s="1510"/>
      <c r="AH274" s="1510"/>
      <c r="AI274" s="1510"/>
      <c r="AJ274" s="1510"/>
      <c r="AK274" s="151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11" t="str">
        <f>IFERROR(BO254,"")</f>
        <v>Joint Venture</v>
      </c>
      <c r="U276" s="1511"/>
      <c r="V276" s="1511"/>
      <c r="W276" s="1511"/>
      <c r="X276" s="1511"/>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277" t="s">
        <v>173</v>
      </c>
      <c r="E279" s="1277"/>
      <c r="F279" s="1277"/>
      <c r="G279" s="1277"/>
      <c r="H279" s="1277"/>
      <c r="J279" t="s">
        <v>279</v>
      </c>
      <c r="X279" s="1483">
        <v>46164</v>
      </c>
      <c r="Y279" s="1483"/>
      <c r="Z279" s="1483"/>
      <c r="AA279" s="1483"/>
      <c r="AB279" s="1483"/>
      <c r="AC279" s="1483"/>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89" t="s">
        <v>2658</v>
      </c>
      <c r="M283" s="1479"/>
      <c r="N283" s="1479"/>
      <c r="O283" s="1479"/>
      <c r="P283" s="1479"/>
      <c r="Q283" s="1479"/>
      <c r="R283" s="1479"/>
      <c r="S283" s="1479"/>
      <c r="T283" s="1479"/>
      <c r="U283" s="1479"/>
      <c r="V283" s="1479"/>
      <c r="W283" s="1479"/>
      <c r="X283" s="1479"/>
      <c r="Y283" s="1479"/>
      <c r="Z283" s="1479"/>
      <c r="AA283" s="1479"/>
      <c r="AB283" s="1479"/>
      <c r="AC283" s="1479"/>
      <c r="AD283" s="1479"/>
      <c r="AE283" s="1479"/>
      <c r="AF283" s="1479"/>
      <c r="AG283" s="1479"/>
      <c r="AH283" s="1479"/>
      <c r="AI283" s="1479"/>
      <c r="AJ283" s="1479"/>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64" t="s">
        <v>2668</v>
      </c>
      <c r="M284" s="1277"/>
      <c r="N284" s="1277"/>
      <c r="O284" s="1277"/>
      <c r="P284" s="1277"/>
      <c r="Q284" s="1277"/>
      <c r="R284" s="1277"/>
      <c r="S284" s="1277"/>
      <c r="T284" s="1277"/>
      <c r="U284" s="1277"/>
      <c r="V284" s="1277"/>
      <c r="W284" s="1277"/>
      <c r="X284" s="1277"/>
      <c r="Y284" s="1277"/>
      <c r="Z284" s="1277"/>
      <c r="AA284" s="1277"/>
      <c r="AB284" s="1277"/>
      <c r="AC284" s="1277"/>
      <c r="AD284" s="1277"/>
      <c r="AK284" s="3"/>
      <c r="AL284" s="3"/>
      <c r="AM284" s="3"/>
      <c r="AN284" s="3"/>
      <c r="AO284" s="3"/>
      <c r="AP284" s="3"/>
      <c r="AQ284" s="3"/>
      <c r="AR284" s="3"/>
      <c r="AS284" s="3"/>
      <c r="AT284" s="3"/>
      <c r="AU284" s="3"/>
      <c r="AV284" s="3"/>
      <c r="AW284" s="3"/>
      <c r="AX284" s="3"/>
      <c r="AY284" s="3"/>
    </row>
    <row r="285" spans="1:51" ht="12.95" customHeight="1">
      <c r="D285" s="4" t="s">
        <v>580</v>
      </c>
      <c r="E285" s="4"/>
      <c r="L285" s="1464" t="s">
        <v>494</v>
      </c>
      <c r="M285" s="1277"/>
      <c r="N285" s="1277"/>
      <c r="O285" s="1277"/>
      <c r="P285" s="1277"/>
      <c r="Q285" s="1277"/>
      <c r="R285" s="1277"/>
      <c r="S285" s="1277"/>
      <c r="U285" s="33" t="s">
        <v>86</v>
      </c>
      <c r="V285" s="1471" t="s">
        <v>2654</v>
      </c>
      <c r="W285" s="1425"/>
      <c r="X285" s="4" t="s">
        <v>583</v>
      </c>
      <c r="AB285" s="1277">
        <v>90064</v>
      </c>
      <c r="AC285" s="1277"/>
      <c r="AD285" s="127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64" t="s">
        <v>2669</v>
      </c>
      <c r="M286" s="1277"/>
      <c r="N286" s="1277"/>
      <c r="O286" s="1277"/>
      <c r="P286" s="1277"/>
      <c r="Q286" s="1277"/>
      <c r="R286" s="1277"/>
      <c r="S286" s="1277"/>
      <c r="T286" s="1277"/>
      <c r="U286" s="1277"/>
      <c r="V286" s="1277"/>
      <c r="W286" s="1277"/>
      <c r="X286" s="1277"/>
      <c r="Y286" s="1277"/>
      <c r="Z286" s="1277"/>
      <c r="AA286" s="1277"/>
      <c r="AB286" s="1277"/>
      <c r="AC286" s="1277"/>
      <c r="AD286" s="1277"/>
      <c r="AI286" s="4"/>
      <c r="AJ286" s="4"/>
      <c r="AK286" s="3"/>
      <c r="AL286" s="3"/>
      <c r="AM286" s="3"/>
      <c r="AN286" s="3"/>
      <c r="AO286" s="3"/>
      <c r="AP286" s="3"/>
      <c r="AQ286" s="3"/>
      <c r="AR286" s="3"/>
      <c r="AS286" s="3"/>
      <c r="AT286" s="3"/>
    </row>
    <row r="287" spans="1:51" ht="12.95" customHeight="1">
      <c r="D287" s="4" t="s">
        <v>88</v>
      </c>
      <c r="E287" s="4"/>
      <c r="F287" s="4"/>
      <c r="L287" s="1275" t="s">
        <v>2656</v>
      </c>
      <c r="M287" s="1278"/>
      <c r="N287" s="1278"/>
      <c r="O287" s="1278"/>
      <c r="P287" s="1278"/>
      <c r="Q287" s="1278"/>
      <c r="R287" s="4" t="s">
        <v>206</v>
      </c>
      <c r="S287" s="4"/>
      <c r="T287" s="1425"/>
      <c r="U287" s="1425"/>
      <c r="V287" s="1425"/>
      <c r="W287" s="4" t="s">
        <v>89</v>
      </c>
      <c r="Y287" s="1278"/>
      <c r="Z287" s="1278"/>
      <c r="AA287" s="1278"/>
      <c r="AB287" s="1278"/>
      <c r="AC287" s="1278"/>
      <c r="AD287" s="1278"/>
    </row>
    <row r="288" spans="1:51" ht="12.95" customHeight="1">
      <c r="D288" s="4" t="s">
        <v>90</v>
      </c>
      <c r="E288" s="4"/>
      <c r="F288" s="4"/>
      <c r="L288" s="1484" t="s">
        <v>2670</v>
      </c>
      <c r="M288" s="1484"/>
      <c r="N288" s="1484"/>
      <c r="O288" s="1484"/>
      <c r="P288" s="1484"/>
      <c r="Q288" s="1484"/>
      <c r="R288" s="1484"/>
      <c r="S288" s="1484"/>
      <c r="T288" s="1484"/>
      <c r="U288" s="1484"/>
      <c r="V288" s="1484"/>
      <c r="W288" s="1484"/>
      <c r="X288" s="1484"/>
      <c r="Y288" s="1484"/>
      <c r="Z288" s="1484"/>
      <c r="AA288" s="1484"/>
      <c r="AB288" s="1484"/>
      <c r="AC288" s="1484"/>
      <c r="AD288" s="1484"/>
      <c r="AF288" s="4"/>
      <c r="AG288" s="4"/>
      <c r="AH288" s="4"/>
      <c r="AI288" s="4"/>
      <c r="AJ288" s="4"/>
      <c r="AU288" s="3"/>
      <c r="AV288" s="3"/>
      <c r="AW288" s="3"/>
      <c r="AX288" s="3"/>
      <c r="AY288" s="3"/>
    </row>
    <row r="289" spans="1:51" ht="12.95" customHeight="1">
      <c r="D289" s="3" t="s">
        <v>623</v>
      </c>
      <c r="E289" s="3"/>
      <c r="F289" s="3"/>
      <c r="G289" s="3"/>
      <c r="H289" s="3"/>
      <c r="I289" s="3"/>
      <c r="L289" s="1471" t="s">
        <v>2793</v>
      </c>
      <c r="M289" s="1471"/>
      <c r="N289" s="1471"/>
      <c r="O289" s="1471"/>
      <c r="P289" s="1471"/>
      <c r="Q289" s="1471"/>
      <c r="R289" s="1471"/>
      <c r="S289" s="1471"/>
      <c r="T289" s="1471"/>
      <c r="U289" s="1471"/>
      <c r="V289" s="1471"/>
      <c r="W289" s="1471"/>
      <c r="X289" s="1471"/>
      <c r="Y289" s="1471"/>
      <c r="Z289" s="1471"/>
      <c r="AA289" s="1471"/>
      <c r="AB289" s="1471"/>
      <c r="AC289" s="1471"/>
      <c r="AD289" s="1471"/>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75" t="s">
        <v>541</v>
      </c>
      <c r="B291" s="1475"/>
      <c r="C291" s="1475"/>
      <c r="D291" s="1475"/>
      <c r="E291" s="1475"/>
      <c r="F291" s="1475"/>
      <c r="G291" s="1475"/>
      <c r="H291" s="1475"/>
      <c r="I291" s="1475"/>
      <c r="J291" s="1475"/>
      <c r="K291" s="1475"/>
      <c r="L291" s="1475"/>
      <c r="M291" s="1475"/>
      <c r="N291" s="1475"/>
      <c r="O291" s="1475"/>
      <c r="P291" s="1475"/>
      <c r="Q291" s="1475"/>
      <c r="R291" s="1475"/>
      <c r="S291" s="1475"/>
      <c r="T291" s="1475"/>
      <c r="U291" s="1475"/>
      <c r="V291" s="1475"/>
      <c r="W291" s="1475"/>
      <c r="X291" s="1475"/>
      <c r="Y291" s="1475"/>
      <c r="Z291" s="1475"/>
      <c r="AA291" s="1475"/>
      <c r="AB291" s="1475"/>
      <c r="AC291" s="1475"/>
      <c r="AD291" s="1475"/>
      <c r="AE291" s="1475"/>
      <c r="AF291" s="1475"/>
      <c r="AG291" s="1475"/>
      <c r="AH291" s="1475"/>
      <c r="AI291" s="1475"/>
      <c r="AJ291" s="1475"/>
      <c r="AK291" s="1475"/>
      <c r="AL291" s="1475"/>
      <c r="AM291" s="1475"/>
      <c r="AN291" s="1475"/>
      <c r="AO291" s="1475"/>
      <c r="AP291" s="1475"/>
      <c r="AQ291" s="1475"/>
      <c r="AR291" s="1475"/>
      <c r="AS291" s="1475"/>
      <c r="AT291" s="1475"/>
      <c r="AU291" s="95"/>
      <c r="AV291" s="95"/>
      <c r="AW291" s="95"/>
      <c r="AX291" s="95"/>
      <c r="AY291" s="95"/>
    </row>
    <row r="292" spans="1:51" ht="12.95" customHeight="1">
      <c r="A292" s="1475"/>
      <c r="B292" s="1475"/>
      <c r="C292" s="1475"/>
      <c r="D292" s="1475"/>
      <c r="E292" s="1475"/>
      <c r="F292" s="1475"/>
      <c r="G292" s="1475"/>
      <c r="H292" s="1475"/>
      <c r="I292" s="1475"/>
      <c r="J292" s="1475"/>
      <c r="K292" s="1475"/>
      <c r="L292" s="1475"/>
      <c r="M292" s="1475"/>
      <c r="N292" s="1475"/>
      <c r="O292" s="1475"/>
      <c r="P292" s="1475"/>
      <c r="Q292" s="1475"/>
      <c r="R292" s="1475"/>
      <c r="S292" s="1475"/>
      <c r="T292" s="1475"/>
      <c r="U292" s="1475"/>
      <c r="V292" s="1475"/>
      <c r="W292" s="1475"/>
      <c r="X292" s="1475"/>
      <c r="Y292" s="1475"/>
      <c r="Z292" s="1475"/>
      <c r="AA292" s="1475"/>
      <c r="AB292" s="1475"/>
      <c r="AC292" s="1475"/>
      <c r="AD292" s="1475"/>
      <c r="AE292" s="1475"/>
      <c r="AF292" s="1475"/>
      <c r="AG292" s="1475"/>
      <c r="AH292" s="1475"/>
      <c r="AI292" s="1475"/>
      <c r="AJ292" s="1475"/>
      <c r="AK292" s="1475"/>
      <c r="AL292" s="1475"/>
      <c r="AM292" s="1475"/>
      <c r="AN292" s="1475"/>
      <c r="AO292" s="1475"/>
      <c r="AP292" s="1475"/>
      <c r="AQ292" s="1475"/>
      <c r="AR292" s="1475"/>
      <c r="AS292" s="1475"/>
      <c r="AT292" s="1475"/>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64" t="s">
        <v>2715</v>
      </c>
      <c r="I296" s="1274"/>
      <c r="J296" s="1274"/>
      <c r="K296" s="1274"/>
      <c r="L296" s="1274"/>
      <c r="M296" s="1274"/>
      <c r="N296" s="1274"/>
      <c r="O296" s="1274"/>
      <c r="P296" s="1274"/>
      <c r="Q296" s="1274"/>
      <c r="R296" s="1274"/>
      <c r="T296" s="3" t="s">
        <v>567</v>
      </c>
      <c r="V296" s="3"/>
      <c r="W296" s="3"/>
      <c r="X296" s="3"/>
      <c r="Y296" s="3"/>
      <c r="AA296" s="1274" t="s">
        <v>2676</v>
      </c>
      <c r="AB296" s="1274"/>
      <c r="AC296" s="1274"/>
      <c r="AD296" s="1274"/>
      <c r="AE296" s="1274"/>
      <c r="AF296" s="1274"/>
      <c r="AG296" s="1274"/>
      <c r="AH296" s="1274"/>
      <c r="AI296" s="1274"/>
      <c r="AJ296" s="1274"/>
      <c r="AK296" s="1274"/>
    </row>
    <row r="297" spans="1:51" ht="12.95" customHeight="1">
      <c r="B297" s="3" t="s">
        <v>471</v>
      </c>
      <c r="C297" s="3"/>
      <c r="D297" s="3"/>
      <c r="E297" s="3"/>
      <c r="F297" s="3"/>
      <c r="H297" s="1273" t="s">
        <v>2671</v>
      </c>
      <c r="I297" s="1273"/>
      <c r="J297" s="1273"/>
      <c r="K297" s="1273"/>
      <c r="L297" s="1273"/>
      <c r="M297" s="1273"/>
      <c r="N297" s="1273"/>
      <c r="O297" s="1273"/>
      <c r="P297" s="1273"/>
      <c r="Q297" s="1273"/>
      <c r="R297" s="1273"/>
      <c r="T297" s="3" t="s">
        <v>471</v>
      </c>
      <c r="V297" s="3"/>
      <c r="W297" s="3"/>
      <c r="X297" s="3"/>
      <c r="Y297" s="3"/>
      <c r="AA297" s="1273" t="s">
        <v>2677</v>
      </c>
      <c r="AB297" s="1273"/>
      <c r="AC297" s="1273"/>
      <c r="AD297" s="1273"/>
      <c r="AE297" s="1273"/>
      <c r="AF297" s="1273"/>
      <c r="AG297" s="1273"/>
      <c r="AH297" s="1273"/>
      <c r="AI297" s="1273"/>
      <c r="AJ297" s="1273"/>
      <c r="AK297" s="1273"/>
    </row>
    <row r="298" spans="1:51" ht="12.95" customHeight="1">
      <c r="B298" s="3" t="s">
        <v>472</v>
      </c>
      <c r="C298" s="3"/>
      <c r="D298" s="3"/>
      <c r="E298" s="3"/>
      <c r="F298" s="3"/>
      <c r="H298" s="1273" t="s">
        <v>2672</v>
      </c>
      <c r="I298" s="1273"/>
      <c r="J298" s="1273"/>
      <c r="K298" s="1273"/>
      <c r="L298" s="1273"/>
      <c r="M298" s="1273"/>
      <c r="N298" s="1273"/>
      <c r="O298" s="1273"/>
      <c r="P298" s="1273"/>
      <c r="Q298" s="1273"/>
      <c r="R298" s="1273"/>
      <c r="T298" s="3" t="s">
        <v>75</v>
      </c>
      <c r="V298" s="3"/>
      <c r="W298" s="3"/>
      <c r="X298" s="3"/>
      <c r="Y298" s="3"/>
      <c r="AA298" s="1273" t="s">
        <v>2678</v>
      </c>
      <c r="AB298" s="1273"/>
      <c r="AC298" s="1273"/>
      <c r="AD298" s="1273"/>
      <c r="AE298" s="1273"/>
      <c r="AF298" s="1273"/>
      <c r="AG298" s="1273"/>
      <c r="AH298" s="1273"/>
      <c r="AI298" s="1273"/>
      <c r="AJ298" s="1273"/>
      <c r="AK298" s="1273"/>
    </row>
    <row r="299" spans="1:51" ht="12.95" customHeight="1">
      <c r="B299" s="3" t="s">
        <v>87</v>
      </c>
      <c r="C299" s="3"/>
      <c r="D299" s="3"/>
      <c r="E299" s="3"/>
      <c r="F299" s="3"/>
      <c r="H299" s="1273" t="s">
        <v>2673</v>
      </c>
      <c r="I299" s="1273"/>
      <c r="J299" s="1273"/>
      <c r="K299" s="1273"/>
      <c r="L299" s="1273"/>
      <c r="M299" s="1273"/>
      <c r="N299" s="1273"/>
      <c r="O299" s="1273"/>
      <c r="P299" s="1273"/>
      <c r="Q299" s="1273"/>
      <c r="R299" s="1273"/>
      <c r="T299" s="3" t="s">
        <v>87</v>
      </c>
      <c r="V299" s="3"/>
      <c r="W299" s="3"/>
      <c r="X299" s="3"/>
      <c r="Y299" s="3"/>
      <c r="AA299" s="1273" t="s">
        <v>2718</v>
      </c>
      <c r="AB299" s="1273"/>
      <c r="AC299" s="1273"/>
      <c r="AD299" s="1273"/>
      <c r="AE299" s="1273"/>
      <c r="AF299" s="1273"/>
      <c r="AG299" s="1273"/>
      <c r="AH299" s="1273"/>
      <c r="AI299" s="1273"/>
      <c r="AJ299" s="1273"/>
      <c r="AK299" s="1273"/>
    </row>
    <row r="300" spans="1:51" ht="12.95" customHeight="1">
      <c r="B300" s="3" t="s">
        <v>88</v>
      </c>
      <c r="C300" s="3"/>
      <c r="D300" s="3"/>
      <c r="E300" s="3"/>
      <c r="F300" s="3"/>
      <c r="G300" s="3"/>
      <c r="H300" s="1276" t="s">
        <v>2674</v>
      </c>
      <c r="I300" s="1276"/>
      <c r="J300" s="1276"/>
      <c r="K300" s="1276"/>
      <c r="L300" s="1276"/>
      <c r="M300" s="1276"/>
      <c r="N300" s="4" t="s">
        <v>206</v>
      </c>
      <c r="O300" s="4"/>
      <c r="P300" s="1277">
        <v>109</v>
      </c>
      <c r="Q300" s="1277"/>
      <c r="R300" s="1277"/>
      <c r="S300" s="3"/>
      <c r="T300" s="3" t="s">
        <v>88</v>
      </c>
      <c r="V300" s="3"/>
      <c r="W300" s="3"/>
      <c r="X300" s="3"/>
      <c r="Y300" s="3"/>
      <c r="AA300" s="1276" t="s">
        <v>2719</v>
      </c>
      <c r="AB300" s="1279"/>
      <c r="AC300" s="1279"/>
      <c r="AD300" s="1279"/>
      <c r="AE300" s="1279"/>
      <c r="AF300" s="1279"/>
      <c r="AG300" s="4" t="s">
        <v>206</v>
      </c>
      <c r="AH300" s="4"/>
      <c r="AI300" s="1277"/>
      <c r="AJ300" s="1277"/>
      <c r="AK300" s="1277"/>
    </row>
    <row r="301" spans="1:51" ht="12.95" customHeight="1">
      <c r="B301" s="3" t="s">
        <v>89</v>
      </c>
      <c r="C301" s="3"/>
      <c r="D301" s="3"/>
      <c r="E301" s="3"/>
      <c r="F301" s="3"/>
      <c r="G301" s="3"/>
      <c r="H301" s="1275" t="s">
        <v>2675</v>
      </c>
      <c r="I301" s="1275"/>
      <c r="J301" s="1275"/>
      <c r="K301" s="1275"/>
      <c r="L301" s="1275"/>
      <c r="M301" s="1275"/>
      <c r="N301" s="4"/>
      <c r="O301" s="4"/>
      <c r="P301" s="35"/>
      <c r="Q301" s="35"/>
      <c r="R301" s="35"/>
      <c r="S301" s="3"/>
      <c r="T301" s="3" t="s">
        <v>89</v>
      </c>
      <c r="V301" s="3"/>
      <c r="W301" s="3"/>
      <c r="X301" s="3"/>
      <c r="Y301" s="3"/>
      <c r="AA301" s="1275" t="s">
        <v>2727</v>
      </c>
      <c r="AB301" s="1278"/>
      <c r="AC301" s="1278"/>
      <c r="AD301" s="1278"/>
      <c r="AE301" s="1278"/>
      <c r="AF301" s="1278"/>
      <c r="AG301" s="4"/>
      <c r="AH301" s="4"/>
      <c r="AI301" s="35"/>
      <c r="AJ301" s="35"/>
      <c r="AK301" s="35"/>
    </row>
    <row r="302" spans="1:51" ht="12.95" customHeight="1">
      <c r="B302" s="3" t="s">
        <v>76</v>
      </c>
      <c r="C302" s="3"/>
      <c r="D302" s="3"/>
      <c r="E302" s="3"/>
      <c r="F302" s="3"/>
      <c r="G302" s="3"/>
      <c r="H302" s="1273" t="s">
        <v>2670</v>
      </c>
      <c r="I302" s="1273"/>
      <c r="J302" s="1273"/>
      <c r="K302" s="1273"/>
      <c r="L302" s="1273"/>
      <c r="M302" s="1273"/>
      <c r="N302" s="1274"/>
      <c r="O302" s="1274"/>
      <c r="P302" s="1274"/>
      <c r="Q302" s="1274"/>
      <c r="R302" s="1274"/>
      <c r="S302" s="3"/>
      <c r="T302" s="3" t="s">
        <v>76</v>
      </c>
      <c r="V302" s="3"/>
      <c r="W302" s="3"/>
      <c r="X302" s="3"/>
      <c r="Y302" s="3"/>
      <c r="AA302" s="1273" t="s">
        <v>2720</v>
      </c>
      <c r="AB302" s="1273"/>
      <c r="AC302" s="1273"/>
      <c r="AD302" s="1273"/>
      <c r="AE302" s="1273"/>
      <c r="AF302" s="1273"/>
      <c r="AG302" s="1274"/>
      <c r="AH302" s="1274"/>
      <c r="AI302" s="1274"/>
      <c r="AJ302" s="1274"/>
      <c r="AK302" s="127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274" t="s">
        <v>2679</v>
      </c>
      <c r="I304" s="1274"/>
      <c r="J304" s="1274"/>
      <c r="K304" s="1274"/>
      <c r="L304" s="1274"/>
      <c r="M304" s="1274"/>
      <c r="N304" s="1274"/>
      <c r="O304" s="1274"/>
      <c r="P304" s="1274"/>
      <c r="Q304" s="1274"/>
      <c r="R304" s="1274"/>
      <c r="T304" s="3" t="s">
        <v>364</v>
      </c>
      <c r="V304" s="3"/>
      <c r="W304" s="3"/>
      <c r="X304" s="3"/>
      <c r="Y304" s="3"/>
      <c r="AA304" s="1464" t="s">
        <v>2782</v>
      </c>
      <c r="AB304" s="1274"/>
      <c r="AC304" s="1274"/>
      <c r="AD304" s="1274"/>
      <c r="AE304" s="1274"/>
      <c r="AF304" s="1274"/>
      <c r="AG304" s="1274"/>
      <c r="AH304" s="1274"/>
      <c r="AI304" s="1274"/>
      <c r="AJ304" s="1274"/>
      <c r="AK304" s="1274"/>
    </row>
    <row r="305" spans="2:72" ht="12.95" customHeight="1">
      <c r="B305" s="3" t="s">
        <v>471</v>
      </c>
      <c r="C305" s="3"/>
      <c r="D305" s="3"/>
      <c r="E305" s="3"/>
      <c r="F305" s="3"/>
      <c r="H305" s="1273" t="s">
        <v>2680</v>
      </c>
      <c r="I305" s="1273"/>
      <c r="J305" s="1273"/>
      <c r="K305" s="1273"/>
      <c r="L305" s="1273"/>
      <c r="M305" s="1273"/>
      <c r="N305" s="1273"/>
      <c r="O305" s="1273"/>
      <c r="P305" s="1273"/>
      <c r="Q305" s="1273"/>
      <c r="R305" s="1273"/>
      <c r="T305" s="3" t="s">
        <v>471</v>
      </c>
      <c r="V305" s="3"/>
      <c r="W305" s="3"/>
      <c r="X305" s="3"/>
      <c r="Y305" s="3"/>
      <c r="AA305" s="1273" t="s">
        <v>2783</v>
      </c>
      <c r="AB305" s="1273"/>
      <c r="AC305" s="1273"/>
      <c r="AD305" s="1273"/>
      <c r="AE305" s="1273"/>
      <c r="AF305" s="1273"/>
      <c r="AG305" s="1273"/>
      <c r="AH305" s="1273"/>
      <c r="AI305" s="1273"/>
      <c r="AJ305" s="1273"/>
      <c r="AK305" s="1273"/>
      <c r="AX305" s="1192"/>
      <c r="AY305" s="1192"/>
      <c r="AZ305" s="1192"/>
      <c r="BA305" s="1192"/>
      <c r="BB305" s="1192"/>
      <c r="BC305" s="1192"/>
      <c r="BD305" s="1192"/>
      <c r="BE305" s="1192"/>
      <c r="BF305" s="1192"/>
      <c r="BG305" s="1192"/>
      <c r="BH305" s="1192"/>
      <c r="BI305" s="1192"/>
      <c r="BJ305" s="1192"/>
      <c r="BK305" s="1192"/>
      <c r="BL305" s="1192"/>
      <c r="BM305" s="1192"/>
      <c r="BN305" s="1192"/>
      <c r="BO305" s="1192"/>
      <c r="BP305" s="1192"/>
      <c r="BQ305" s="1192"/>
      <c r="BR305" s="1192"/>
      <c r="BS305" s="1192"/>
      <c r="BT305" s="1192"/>
    </row>
    <row r="306" spans="2:72" ht="12.95" customHeight="1">
      <c r="B306" s="3" t="s">
        <v>472</v>
      </c>
      <c r="C306" s="3"/>
      <c r="D306" s="3"/>
      <c r="E306" s="3"/>
      <c r="F306" s="3"/>
      <c r="H306" s="1273" t="s">
        <v>2681</v>
      </c>
      <c r="I306" s="1273"/>
      <c r="J306" s="1273"/>
      <c r="K306" s="1273"/>
      <c r="L306" s="1273"/>
      <c r="M306" s="1273"/>
      <c r="N306" s="1273"/>
      <c r="O306" s="1273"/>
      <c r="P306" s="1273"/>
      <c r="Q306" s="1273"/>
      <c r="R306" s="1273"/>
      <c r="T306" s="3" t="s">
        <v>75</v>
      </c>
      <c r="V306" s="3"/>
      <c r="W306" s="3"/>
      <c r="X306" s="3"/>
      <c r="Y306" s="3"/>
      <c r="AA306" s="1273" t="s">
        <v>2784</v>
      </c>
      <c r="AB306" s="1273"/>
      <c r="AC306" s="1273"/>
      <c r="AD306" s="1273"/>
      <c r="AE306" s="1273"/>
      <c r="AF306" s="1273"/>
      <c r="AG306" s="1273"/>
      <c r="AH306" s="1273"/>
      <c r="AI306" s="1273"/>
      <c r="AJ306" s="1273"/>
      <c r="AK306" s="1273"/>
      <c r="AX306" s="1192"/>
      <c r="AY306" s="1192"/>
      <c r="AZ306" s="1192"/>
      <c r="BA306" s="1192"/>
      <c r="BB306" s="1192"/>
      <c r="BC306" s="1192"/>
      <c r="BD306" s="1192"/>
      <c r="BE306" s="1192"/>
      <c r="BF306" s="1192"/>
      <c r="BG306" s="1192"/>
      <c r="BH306" s="1192"/>
      <c r="BI306" s="1192"/>
      <c r="BJ306" s="1192"/>
      <c r="BK306" s="1192"/>
      <c r="BL306" s="1192"/>
      <c r="BM306" s="1192"/>
      <c r="BN306" s="1192"/>
      <c r="BO306" s="1192"/>
      <c r="BP306" s="1192"/>
      <c r="BQ306" s="1192"/>
      <c r="BR306" s="1192"/>
      <c r="BS306" s="1192"/>
      <c r="BT306" s="1192"/>
    </row>
    <row r="307" spans="2:72" ht="12.95" customHeight="1">
      <c r="B307" s="3" t="s">
        <v>87</v>
      </c>
      <c r="C307" s="3"/>
      <c r="D307" s="3"/>
      <c r="E307" s="3"/>
      <c r="F307" s="3"/>
      <c r="H307" s="1273" t="s">
        <v>2682</v>
      </c>
      <c r="I307" s="1273"/>
      <c r="J307" s="1273"/>
      <c r="K307" s="1273"/>
      <c r="L307" s="1273"/>
      <c r="M307" s="1273"/>
      <c r="N307" s="1273"/>
      <c r="O307" s="1273"/>
      <c r="P307" s="1273"/>
      <c r="Q307" s="1273"/>
      <c r="R307" s="1273"/>
      <c r="T307" s="3" t="s">
        <v>87</v>
      </c>
      <c r="V307" s="3"/>
      <c r="W307" s="3"/>
      <c r="X307" s="3"/>
      <c r="Y307" s="3"/>
      <c r="AA307" s="1273" t="s">
        <v>2785</v>
      </c>
      <c r="AB307" s="1273"/>
      <c r="AC307" s="1273"/>
      <c r="AD307" s="1273"/>
      <c r="AE307" s="1273"/>
      <c r="AF307" s="1273"/>
      <c r="AG307" s="1273"/>
      <c r="AH307" s="1273"/>
      <c r="AI307" s="1273"/>
      <c r="AJ307" s="1273"/>
      <c r="AK307" s="1273"/>
    </row>
    <row r="308" spans="2:72" ht="12.95" customHeight="1">
      <c r="B308" s="3" t="s">
        <v>88</v>
      </c>
      <c r="C308" s="3"/>
      <c r="D308" s="3"/>
      <c r="E308" s="3"/>
      <c r="F308" s="3"/>
      <c r="G308" s="3"/>
      <c r="H308" s="1276" t="s">
        <v>2683</v>
      </c>
      <c r="I308" s="1276"/>
      <c r="J308" s="1276"/>
      <c r="K308" s="1276"/>
      <c r="L308" s="1276"/>
      <c r="M308" s="1276"/>
      <c r="N308" s="4" t="s">
        <v>206</v>
      </c>
      <c r="O308" s="4"/>
      <c r="P308" s="1277"/>
      <c r="Q308" s="1277"/>
      <c r="R308" s="1277"/>
      <c r="S308" s="3"/>
      <c r="T308" s="3" t="s">
        <v>88</v>
      </c>
      <c r="V308" s="3"/>
      <c r="W308" s="3"/>
      <c r="X308" s="3"/>
      <c r="Y308" s="3"/>
      <c r="AA308" s="1279" t="s">
        <v>2786</v>
      </c>
      <c r="AB308" s="1279"/>
      <c r="AC308" s="1279"/>
      <c r="AD308" s="1279"/>
      <c r="AE308" s="1279"/>
      <c r="AF308" s="1279"/>
      <c r="AG308" s="4" t="s">
        <v>206</v>
      </c>
      <c r="AH308" s="4"/>
      <c r="AI308" s="1277"/>
      <c r="AJ308" s="1277"/>
      <c r="AK308" s="1277"/>
    </row>
    <row r="309" spans="2:72" ht="12.95" customHeight="1">
      <c r="B309" s="3" t="s">
        <v>89</v>
      </c>
      <c r="C309" s="3"/>
      <c r="D309" s="3"/>
      <c r="E309" s="3"/>
      <c r="F309" s="3"/>
      <c r="G309" s="3"/>
      <c r="H309" s="1275" t="s">
        <v>2684</v>
      </c>
      <c r="I309" s="1275"/>
      <c r="J309" s="1275"/>
      <c r="K309" s="1275"/>
      <c r="L309" s="1275"/>
      <c r="M309" s="1275"/>
      <c r="N309" s="4"/>
      <c r="O309" s="4"/>
      <c r="P309" s="35"/>
      <c r="Q309" s="35"/>
      <c r="R309" s="35"/>
      <c r="S309" s="3"/>
      <c r="T309" s="3" t="s">
        <v>89</v>
      </c>
      <c r="V309" s="3"/>
      <c r="W309" s="3"/>
      <c r="X309" s="3"/>
      <c r="Y309" s="3"/>
      <c r="AA309" s="1278"/>
      <c r="AB309" s="1278"/>
      <c r="AC309" s="1278"/>
      <c r="AD309" s="1278"/>
      <c r="AE309" s="1278"/>
      <c r="AF309" s="1278"/>
      <c r="AG309" s="4"/>
      <c r="AH309" s="4"/>
      <c r="AI309" s="35"/>
      <c r="AJ309" s="35"/>
      <c r="AK309" s="35"/>
    </row>
    <row r="310" spans="2:72" ht="12.95" customHeight="1">
      <c r="B310" s="3" t="s">
        <v>76</v>
      </c>
      <c r="C310" s="3"/>
      <c r="D310" s="3"/>
      <c r="E310" s="3"/>
      <c r="F310" s="3"/>
      <c r="G310" s="3"/>
      <c r="H310" s="1273" t="s">
        <v>2685</v>
      </c>
      <c r="I310" s="1273"/>
      <c r="J310" s="1273"/>
      <c r="K310" s="1273"/>
      <c r="L310" s="1273"/>
      <c r="M310" s="1273"/>
      <c r="N310" s="1274"/>
      <c r="O310" s="1274"/>
      <c r="P310" s="1274"/>
      <c r="Q310" s="1274"/>
      <c r="R310" s="1274"/>
      <c r="S310" s="3"/>
      <c r="T310" s="3" t="s">
        <v>76</v>
      </c>
      <c r="V310" s="3"/>
      <c r="W310" s="3"/>
      <c r="X310" s="3"/>
      <c r="Y310" s="3"/>
      <c r="AA310" s="1273" t="s">
        <v>2787</v>
      </c>
      <c r="AB310" s="1273"/>
      <c r="AC310" s="1273"/>
      <c r="AD310" s="1273"/>
      <c r="AE310" s="1273"/>
      <c r="AF310" s="1273"/>
      <c r="AG310" s="1274"/>
      <c r="AH310" s="1274"/>
      <c r="AI310" s="1274"/>
      <c r="AJ310" s="1274"/>
      <c r="AK310" s="1274"/>
    </row>
    <row r="311" spans="2:72" ht="12.95" customHeight="1"/>
    <row r="312" spans="2:72" ht="12.95" customHeight="1">
      <c r="B312" s="3" t="s">
        <v>77</v>
      </c>
      <c r="C312" s="3"/>
      <c r="D312" s="3"/>
      <c r="E312" s="3"/>
      <c r="F312" s="3"/>
      <c r="H312" s="1274" t="s">
        <v>2686</v>
      </c>
      <c r="I312" s="1274"/>
      <c r="J312" s="1274"/>
      <c r="K312" s="1274"/>
      <c r="L312" s="1274"/>
      <c r="M312" s="1274"/>
      <c r="N312" s="1274"/>
      <c r="O312" s="1274"/>
      <c r="P312" s="1274"/>
      <c r="Q312" s="1274"/>
      <c r="R312" s="1274"/>
      <c r="T312" s="4" t="s">
        <v>877</v>
      </c>
      <c r="V312" s="3"/>
      <c r="W312" s="3"/>
      <c r="X312" s="3"/>
      <c r="Y312" s="3"/>
      <c r="AA312" s="1274"/>
      <c r="AB312" s="1274"/>
      <c r="AC312" s="1274"/>
      <c r="AD312" s="1274"/>
      <c r="AE312" s="1274"/>
      <c r="AF312" s="1274"/>
      <c r="AG312" s="1274"/>
      <c r="AH312" s="1274"/>
      <c r="AI312" s="1274"/>
      <c r="AJ312" s="1274"/>
      <c r="AK312" s="1274"/>
    </row>
    <row r="313" spans="2:72" ht="12.95" customHeight="1">
      <c r="B313" s="3" t="s">
        <v>471</v>
      </c>
      <c r="C313" s="3"/>
      <c r="D313" s="3"/>
      <c r="E313" s="3"/>
      <c r="F313" s="3"/>
      <c r="H313" s="1273" t="s">
        <v>2687</v>
      </c>
      <c r="I313" s="1273"/>
      <c r="J313" s="1273"/>
      <c r="K313" s="1273"/>
      <c r="L313" s="1273"/>
      <c r="M313" s="1273"/>
      <c r="N313" s="1273"/>
      <c r="O313" s="1273"/>
      <c r="P313" s="1273"/>
      <c r="Q313" s="1273"/>
      <c r="R313" s="1273"/>
      <c r="T313" s="3" t="s">
        <v>471</v>
      </c>
      <c r="V313" s="3"/>
      <c r="W313" s="3"/>
      <c r="X313" s="3"/>
      <c r="Y313" s="3"/>
      <c r="AA313" s="1273"/>
      <c r="AB313" s="1273"/>
      <c r="AC313" s="1273"/>
      <c r="AD313" s="1273"/>
      <c r="AE313" s="1273"/>
      <c r="AF313" s="1273"/>
      <c r="AG313" s="1273"/>
      <c r="AH313" s="1273"/>
      <c r="AI313" s="1273"/>
      <c r="AJ313" s="1273"/>
      <c r="AK313" s="1273"/>
    </row>
    <row r="314" spans="2:72" ht="12.95" customHeight="1">
      <c r="B314" s="3" t="s">
        <v>472</v>
      </c>
      <c r="C314" s="3"/>
      <c r="D314" s="3"/>
      <c r="E314" s="3"/>
      <c r="F314" s="3"/>
      <c r="H314" s="1273" t="s">
        <v>2688</v>
      </c>
      <c r="I314" s="1273"/>
      <c r="J314" s="1273"/>
      <c r="K314" s="1273"/>
      <c r="L314" s="1273"/>
      <c r="M314" s="1273"/>
      <c r="N314" s="1273"/>
      <c r="O314" s="1273"/>
      <c r="P314" s="1273"/>
      <c r="Q314" s="1273"/>
      <c r="R314" s="1273"/>
      <c r="T314" s="3" t="s">
        <v>75</v>
      </c>
      <c r="V314" s="3"/>
      <c r="W314" s="3"/>
      <c r="X314" s="3"/>
      <c r="Y314" s="3"/>
      <c r="AA314" s="1273"/>
      <c r="AB314" s="1273"/>
      <c r="AC314" s="1273"/>
      <c r="AD314" s="1273"/>
      <c r="AE314" s="1273"/>
      <c r="AF314" s="1273"/>
      <c r="AG314" s="1273"/>
      <c r="AH314" s="1273"/>
      <c r="AI314" s="1273"/>
      <c r="AJ314" s="1273"/>
      <c r="AK314" s="1273"/>
    </row>
    <row r="315" spans="2:72" ht="12.95" customHeight="1">
      <c r="B315" s="3" t="s">
        <v>87</v>
      </c>
      <c r="C315" s="3"/>
      <c r="D315" s="3"/>
      <c r="E315" s="3"/>
      <c r="F315" s="3"/>
      <c r="H315" s="1273" t="s">
        <v>2689</v>
      </c>
      <c r="I315" s="1273"/>
      <c r="J315" s="1273"/>
      <c r="K315" s="1273"/>
      <c r="L315" s="1273"/>
      <c r="M315" s="1273"/>
      <c r="N315" s="1273"/>
      <c r="O315" s="1273"/>
      <c r="P315" s="1273"/>
      <c r="Q315" s="1273"/>
      <c r="R315" s="1273"/>
      <c r="T315" s="3" t="s">
        <v>87</v>
      </c>
      <c r="V315" s="3"/>
      <c r="W315" s="3"/>
      <c r="X315" s="3"/>
      <c r="Y315" s="3"/>
      <c r="AA315" s="1273"/>
      <c r="AB315" s="1273"/>
      <c r="AC315" s="1273"/>
      <c r="AD315" s="1273"/>
      <c r="AE315" s="1273"/>
      <c r="AF315" s="1273"/>
      <c r="AG315" s="1273"/>
      <c r="AH315" s="1273"/>
      <c r="AI315" s="1273"/>
      <c r="AJ315" s="1273"/>
      <c r="AK315" s="1273"/>
    </row>
    <row r="316" spans="2:72" ht="12.95" customHeight="1">
      <c r="B316" s="3" t="s">
        <v>88</v>
      </c>
      <c r="C316" s="3"/>
      <c r="D316" s="3"/>
      <c r="E316" s="3"/>
      <c r="F316" s="3"/>
      <c r="G316" s="3"/>
      <c r="H316" s="1276" t="s">
        <v>2690</v>
      </c>
      <c r="I316" s="1276"/>
      <c r="J316" s="1276"/>
      <c r="K316" s="1276"/>
      <c r="L316" s="1276"/>
      <c r="M316" s="1276"/>
      <c r="N316" s="4" t="s">
        <v>206</v>
      </c>
      <c r="O316" s="4"/>
      <c r="P316" s="1277"/>
      <c r="Q316" s="1277"/>
      <c r="R316" s="1277"/>
      <c r="S316" s="3"/>
      <c r="T316" s="3" t="s">
        <v>88</v>
      </c>
      <c r="V316" s="3"/>
      <c r="W316" s="3"/>
      <c r="X316" s="3"/>
      <c r="Y316" s="3"/>
      <c r="AA316" s="1279"/>
      <c r="AB316" s="1279"/>
      <c r="AC316" s="1279"/>
      <c r="AD316" s="1279"/>
      <c r="AE316" s="1279"/>
      <c r="AF316" s="1279"/>
      <c r="AG316" s="4" t="s">
        <v>206</v>
      </c>
      <c r="AH316" s="4"/>
      <c r="AI316" s="1277"/>
      <c r="AJ316" s="1277"/>
      <c r="AK316" s="1277"/>
    </row>
    <row r="317" spans="2:72" ht="12.95" customHeight="1">
      <c r="B317" s="3" t="s">
        <v>89</v>
      </c>
      <c r="C317" s="3"/>
      <c r="D317" s="3"/>
      <c r="E317" s="3"/>
      <c r="F317" s="3"/>
      <c r="G317" s="3"/>
      <c r="H317" s="1275" t="s">
        <v>2691</v>
      </c>
      <c r="I317" s="1275"/>
      <c r="J317" s="1275"/>
      <c r="K317" s="1275"/>
      <c r="L317" s="1275"/>
      <c r="M317" s="1275"/>
      <c r="N317" s="4"/>
      <c r="O317" s="4"/>
      <c r="P317" s="35"/>
      <c r="Q317" s="35"/>
      <c r="R317" s="35"/>
      <c r="S317" s="3"/>
      <c r="T317" s="3" t="s">
        <v>89</v>
      </c>
      <c r="V317" s="3"/>
      <c r="W317" s="3"/>
      <c r="X317" s="3"/>
      <c r="Y317" s="3"/>
      <c r="AA317" s="1278"/>
      <c r="AB317" s="1278"/>
      <c r="AC317" s="1278"/>
      <c r="AD317" s="1278"/>
      <c r="AE317" s="1278"/>
      <c r="AF317" s="1278"/>
      <c r="AG317" s="4"/>
      <c r="AH317" s="4"/>
      <c r="AI317" s="35"/>
      <c r="AJ317" s="35"/>
      <c r="AK317" s="35"/>
    </row>
    <row r="318" spans="2:72" ht="12.95" customHeight="1">
      <c r="B318" s="3" t="s">
        <v>76</v>
      </c>
      <c r="C318" s="3"/>
      <c r="D318" s="3"/>
      <c r="E318" s="3"/>
      <c r="F318" s="3"/>
      <c r="G318" s="3"/>
      <c r="H318" s="1273" t="s">
        <v>2692</v>
      </c>
      <c r="I318" s="1273"/>
      <c r="J318" s="1273"/>
      <c r="K318" s="1273"/>
      <c r="L318" s="1273"/>
      <c r="M318" s="1273"/>
      <c r="N318" s="1274"/>
      <c r="O318" s="1274"/>
      <c r="P318" s="1274"/>
      <c r="Q318" s="1274"/>
      <c r="R318" s="1274"/>
      <c r="S318" s="3"/>
      <c r="T318" s="3" t="s">
        <v>76</v>
      </c>
      <c r="V318" s="3"/>
      <c r="W318" s="3"/>
      <c r="X318" s="3"/>
      <c r="Y318" s="3"/>
      <c r="AA318" s="1273"/>
      <c r="AB318" s="1273"/>
      <c r="AC318" s="1273"/>
      <c r="AD318" s="1273"/>
      <c r="AE318" s="1273"/>
      <c r="AF318" s="1273"/>
      <c r="AG318" s="1274"/>
      <c r="AH318" s="1274"/>
      <c r="AI318" s="1274"/>
      <c r="AJ318" s="1274"/>
      <c r="AK318" s="127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274" t="s">
        <v>2686</v>
      </c>
      <c r="I320" s="1274"/>
      <c r="J320" s="1274"/>
      <c r="K320" s="1274"/>
      <c r="L320" s="1274"/>
      <c r="M320" s="1274"/>
      <c r="N320" s="1274"/>
      <c r="O320" s="1274"/>
      <c r="P320" s="1274"/>
      <c r="Q320" s="1274"/>
      <c r="R320" s="1274"/>
      <c r="S320" s="3"/>
      <c r="T320" s="3" t="s">
        <v>365</v>
      </c>
      <c r="V320" s="3"/>
      <c r="W320" s="3"/>
      <c r="X320" s="3"/>
      <c r="Y320" s="3"/>
      <c r="AA320" s="1274" t="s">
        <v>2721</v>
      </c>
      <c r="AB320" s="1274"/>
      <c r="AC320" s="1274"/>
      <c r="AD320" s="1274"/>
      <c r="AE320" s="1274"/>
      <c r="AF320" s="1274"/>
      <c r="AG320" s="1274"/>
      <c r="AH320" s="1274"/>
      <c r="AI320" s="1274"/>
      <c r="AJ320" s="1274"/>
      <c r="AK320" s="1274"/>
    </row>
    <row r="321" spans="2:37" ht="12.95" customHeight="1">
      <c r="B321" s="3" t="s">
        <v>471</v>
      </c>
      <c r="C321" s="3"/>
      <c r="D321" s="3"/>
      <c r="E321" s="3"/>
      <c r="F321" s="3"/>
      <c r="H321" s="1273" t="s">
        <v>2687</v>
      </c>
      <c r="I321" s="1273"/>
      <c r="J321" s="1273"/>
      <c r="K321" s="1273"/>
      <c r="L321" s="1273"/>
      <c r="M321" s="1273"/>
      <c r="N321" s="1273"/>
      <c r="O321" s="1273"/>
      <c r="P321" s="1273"/>
      <c r="Q321" s="1273"/>
      <c r="R321" s="1273"/>
      <c r="S321" s="3"/>
      <c r="T321" s="3" t="s">
        <v>471</v>
      </c>
      <c r="V321" s="3"/>
      <c r="W321" s="3"/>
      <c r="X321" s="3"/>
      <c r="Y321" s="3"/>
      <c r="AA321" s="1273" t="s">
        <v>2722</v>
      </c>
      <c r="AB321" s="1273"/>
      <c r="AC321" s="1273"/>
      <c r="AD321" s="1273"/>
      <c r="AE321" s="1273"/>
      <c r="AF321" s="1273"/>
      <c r="AG321" s="1273"/>
      <c r="AH321" s="1273"/>
      <c r="AI321" s="1273"/>
      <c r="AJ321" s="1273"/>
      <c r="AK321" s="1273"/>
    </row>
    <row r="322" spans="2:37" ht="12.95" customHeight="1">
      <c r="B322" s="3" t="s">
        <v>472</v>
      </c>
      <c r="C322" s="3"/>
      <c r="D322" s="3"/>
      <c r="E322" s="3"/>
      <c r="F322" s="3"/>
      <c r="H322" s="1273" t="s">
        <v>2688</v>
      </c>
      <c r="I322" s="1273"/>
      <c r="J322" s="1273"/>
      <c r="K322" s="1273"/>
      <c r="L322" s="1273"/>
      <c r="M322" s="1273"/>
      <c r="N322" s="1273"/>
      <c r="O322" s="1273"/>
      <c r="P322" s="1273"/>
      <c r="Q322" s="1273"/>
      <c r="R322" s="1273"/>
      <c r="S322" s="3"/>
      <c r="T322" s="3" t="s">
        <v>75</v>
      </c>
      <c r="V322" s="3"/>
      <c r="W322" s="3"/>
      <c r="X322" s="3"/>
      <c r="Y322" s="3"/>
      <c r="AA322" s="1273" t="s">
        <v>2723</v>
      </c>
      <c r="AB322" s="1273"/>
      <c r="AC322" s="1273"/>
      <c r="AD322" s="1273"/>
      <c r="AE322" s="1273"/>
      <c r="AF322" s="1273"/>
      <c r="AG322" s="1273"/>
      <c r="AH322" s="1273"/>
      <c r="AI322" s="1273"/>
      <c r="AJ322" s="1273"/>
      <c r="AK322" s="1273"/>
    </row>
    <row r="323" spans="2:37" ht="12.95" customHeight="1">
      <c r="B323" s="3" t="s">
        <v>87</v>
      </c>
      <c r="C323" s="3"/>
      <c r="D323" s="3"/>
      <c r="E323" s="3"/>
      <c r="F323" s="3"/>
      <c r="H323" s="1273" t="s">
        <v>2689</v>
      </c>
      <c r="I323" s="1273"/>
      <c r="J323" s="1273"/>
      <c r="K323" s="1273"/>
      <c r="L323" s="1273"/>
      <c r="M323" s="1273"/>
      <c r="N323" s="1273"/>
      <c r="O323" s="1273"/>
      <c r="P323" s="1273"/>
      <c r="Q323" s="1273"/>
      <c r="R323" s="1273"/>
      <c r="S323" s="3"/>
      <c r="T323" s="3" t="s">
        <v>87</v>
      </c>
      <c r="V323" s="3"/>
      <c r="W323" s="3"/>
      <c r="X323" s="3"/>
      <c r="Y323" s="3"/>
      <c r="AA323" s="1273" t="s">
        <v>2724</v>
      </c>
      <c r="AB323" s="1273"/>
      <c r="AC323" s="1273"/>
      <c r="AD323" s="1273"/>
      <c r="AE323" s="1273"/>
      <c r="AF323" s="1273"/>
      <c r="AG323" s="1273"/>
      <c r="AH323" s="1273"/>
      <c r="AI323" s="1273"/>
      <c r="AJ323" s="1273"/>
      <c r="AK323" s="1273"/>
    </row>
    <row r="324" spans="2:37" ht="12.95" customHeight="1">
      <c r="B324" s="3" t="s">
        <v>88</v>
      </c>
      <c r="C324" s="3"/>
      <c r="D324" s="3"/>
      <c r="E324" s="3"/>
      <c r="F324" s="3"/>
      <c r="G324" s="3"/>
      <c r="H324" s="1276" t="s">
        <v>2690</v>
      </c>
      <c r="I324" s="1276"/>
      <c r="J324" s="1276"/>
      <c r="K324" s="1276"/>
      <c r="L324" s="1276"/>
      <c r="M324" s="1276"/>
      <c r="N324" s="4" t="s">
        <v>206</v>
      </c>
      <c r="O324" s="4"/>
      <c r="P324" s="1277"/>
      <c r="Q324" s="1277"/>
      <c r="R324" s="1277"/>
      <c r="S324" s="3"/>
      <c r="T324" s="3" t="s">
        <v>88</v>
      </c>
      <c r="V324" s="3"/>
      <c r="W324" s="3"/>
      <c r="X324" s="3"/>
      <c r="Y324" s="3"/>
      <c r="AA324" s="1279" t="s">
        <v>2725</v>
      </c>
      <c r="AB324" s="1279"/>
      <c r="AC324" s="1279"/>
      <c r="AD324" s="1279"/>
      <c r="AE324" s="1279"/>
      <c r="AF324" s="1279"/>
      <c r="AG324" s="4" t="s">
        <v>206</v>
      </c>
      <c r="AH324" s="4"/>
      <c r="AI324" s="1277"/>
      <c r="AJ324" s="1277"/>
      <c r="AK324" s="1277"/>
    </row>
    <row r="325" spans="2:37" ht="12.95" customHeight="1">
      <c r="B325" s="3" t="s">
        <v>89</v>
      </c>
      <c r="C325" s="3"/>
      <c r="D325" s="3"/>
      <c r="E325" s="3"/>
      <c r="F325" s="3"/>
      <c r="G325" s="3"/>
      <c r="H325" s="1275" t="s">
        <v>2691</v>
      </c>
      <c r="I325" s="1275"/>
      <c r="J325" s="1275"/>
      <c r="K325" s="1275"/>
      <c r="L325" s="1275"/>
      <c r="M325" s="1275"/>
      <c r="N325" s="4"/>
      <c r="O325" s="4"/>
      <c r="P325" s="35"/>
      <c r="Q325" s="35"/>
      <c r="R325" s="35"/>
      <c r="S325" s="3"/>
      <c r="T325" s="3" t="s">
        <v>89</v>
      </c>
      <c r="V325" s="3"/>
      <c r="W325" s="3"/>
      <c r="X325" s="3"/>
      <c r="Y325" s="3"/>
      <c r="AA325" s="1278" t="s">
        <v>591</v>
      </c>
      <c r="AB325" s="1278"/>
      <c r="AC325" s="1278"/>
      <c r="AD325" s="1278"/>
      <c r="AE325" s="1278"/>
      <c r="AF325" s="1278"/>
      <c r="AG325" s="4"/>
      <c r="AH325" s="4"/>
      <c r="AI325" s="35"/>
      <c r="AJ325" s="35"/>
      <c r="AK325" s="35"/>
    </row>
    <row r="326" spans="2:37" ht="12.95" customHeight="1">
      <c r="B326" s="3" t="s">
        <v>76</v>
      </c>
      <c r="C326" s="3"/>
      <c r="D326" s="3"/>
      <c r="E326" s="3"/>
      <c r="F326" s="3"/>
      <c r="G326" s="3"/>
      <c r="H326" s="1273" t="s">
        <v>2693</v>
      </c>
      <c r="I326" s="1273"/>
      <c r="J326" s="1273"/>
      <c r="K326" s="1273"/>
      <c r="L326" s="1273"/>
      <c r="M326" s="1273"/>
      <c r="N326" s="1274"/>
      <c r="O326" s="1274"/>
      <c r="P326" s="1274"/>
      <c r="Q326" s="1274"/>
      <c r="R326" s="1274"/>
      <c r="S326" s="3"/>
      <c r="T326" s="3" t="s">
        <v>76</v>
      </c>
      <c r="V326" s="3"/>
      <c r="W326" s="3"/>
      <c r="X326" s="3"/>
      <c r="Y326" s="3"/>
      <c r="AA326" s="1273" t="s">
        <v>2726</v>
      </c>
      <c r="AB326" s="1273"/>
      <c r="AC326" s="1273"/>
      <c r="AD326" s="1273"/>
      <c r="AE326" s="1273"/>
      <c r="AF326" s="1273"/>
      <c r="AG326" s="1274"/>
      <c r="AH326" s="1274"/>
      <c r="AI326" s="1274"/>
      <c r="AJ326" s="1274"/>
      <c r="AK326" s="1274"/>
    </row>
    <row r="327" spans="2:37" ht="12.95" customHeight="1"/>
    <row r="328" spans="2:37" ht="12.95" customHeight="1">
      <c r="B328" s="4" t="s">
        <v>907</v>
      </c>
      <c r="C328" s="3"/>
      <c r="D328" s="3"/>
      <c r="E328" s="3"/>
      <c r="F328" s="3"/>
      <c r="H328" s="1274"/>
      <c r="I328" s="1274"/>
      <c r="J328" s="1274"/>
      <c r="K328" s="1274"/>
      <c r="L328" s="1274"/>
      <c r="M328" s="1274"/>
      <c r="N328" s="1274"/>
      <c r="O328" s="1274"/>
      <c r="P328" s="1274"/>
      <c r="Q328" s="1274"/>
      <c r="R328" s="1274"/>
      <c r="T328" s="3" t="s">
        <v>366</v>
      </c>
      <c r="V328" s="3"/>
      <c r="W328" s="3"/>
      <c r="X328" s="3"/>
      <c r="Y328" s="3"/>
      <c r="AA328" s="1267" t="s">
        <v>2707</v>
      </c>
      <c r="AB328" s="1267"/>
      <c r="AC328" s="1267"/>
      <c r="AD328" s="1267"/>
      <c r="AE328" s="1267"/>
      <c r="AF328" s="1267"/>
      <c r="AG328" s="1267"/>
      <c r="AH328" s="1267"/>
      <c r="AI328" s="1267"/>
      <c r="AJ328" s="1267"/>
      <c r="AK328" s="1267"/>
    </row>
    <row r="329" spans="2:37" ht="12.95" customHeight="1">
      <c r="B329" s="3" t="s">
        <v>471</v>
      </c>
      <c r="C329" s="3"/>
      <c r="D329" s="3"/>
      <c r="E329" s="3"/>
      <c r="F329" s="3"/>
      <c r="H329" s="1273"/>
      <c r="I329" s="1273"/>
      <c r="J329" s="1273"/>
      <c r="K329" s="1273"/>
      <c r="L329" s="1273"/>
      <c r="M329" s="1273"/>
      <c r="N329" s="1273"/>
      <c r="O329" s="1273"/>
      <c r="P329" s="1273"/>
      <c r="Q329" s="1273"/>
      <c r="R329" s="1273"/>
      <c r="T329" s="3" t="s">
        <v>471</v>
      </c>
      <c r="V329" s="3"/>
      <c r="W329" s="3"/>
      <c r="X329" s="3"/>
      <c r="Y329" s="3"/>
      <c r="AA329" s="251" t="s">
        <v>2708</v>
      </c>
      <c r="AB329" s="251"/>
      <c r="AC329" s="251"/>
      <c r="AD329" s="251"/>
      <c r="AE329" s="251"/>
      <c r="AF329" s="251"/>
      <c r="AG329" s="251"/>
      <c r="AH329" s="251"/>
      <c r="AI329" s="251"/>
      <c r="AJ329" s="251"/>
      <c r="AK329" s="251"/>
    </row>
    <row r="330" spans="2:37" ht="12.95" customHeight="1">
      <c r="B330" s="3" t="s">
        <v>472</v>
      </c>
      <c r="C330" s="3"/>
      <c r="D330" s="3"/>
      <c r="E330" s="3"/>
      <c r="F330" s="3"/>
      <c r="H330" s="1273"/>
      <c r="I330" s="1273"/>
      <c r="J330" s="1273"/>
      <c r="K330" s="1273"/>
      <c r="L330" s="1273"/>
      <c r="M330" s="1273"/>
      <c r="N330" s="1273"/>
      <c r="O330" s="1273"/>
      <c r="P330" s="1273"/>
      <c r="Q330" s="1273"/>
      <c r="R330" s="1273"/>
      <c r="T330" s="3" t="s">
        <v>75</v>
      </c>
      <c r="V330" s="3"/>
      <c r="W330" s="3"/>
      <c r="X330" s="3"/>
      <c r="Y330" s="3"/>
      <c r="AA330" s="251" t="s">
        <v>2709</v>
      </c>
      <c r="AB330" s="251"/>
      <c r="AC330" s="251"/>
      <c r="AD330" s="251"/>
      <c r="AE330" s="251"/>
      <c r="AF330" s="251"/>
      <c r="AG330" s="251"/>
      <c r="AH330" s="251"/>
      <c r="AI330" s="251"/>
      <c r="AJ330" s="251"/>
      <c r="AK330" s="251"/>
    </row>
    <row r="331" spans="2:37" ht="12.95" customHeight="1">
      <c r="B331" s="3" t="s">
        <v>87</v>
      </c>
      <c r="C331" s="3"/>
      <c r="D331" s="3"/>
      <c r="E331" s="3"/>
      <c r="F331" s="3"/>
      <c r="H331" s="1273"/>
      <c r="I331" s="1273"/>
      <c r="J331" s="1273"/>
      <c r="K331" s="1273"/>
      <c r="L331" s="1273"/>
      <c r="M331" s="1273"/>
      <c r="N331" s="1273"/>
      <c r="O331" s="1273"/>
      <c r="P331" s="1273"/>
      <c r="Q331" s="1273"/>
      <c r="R331" s="1273"/>
      <c r="T331" s="3" t="s">
        <v>87</v>
      </c>
      <c r="V331" s="3"/>
      <c r="W331" s="3"/>
      <c r="X331" s="3"/>
      <c r="Y331" s="3"/>
      <c r="AA331" s="251" t="s">
        <v>2710</v>
      </c>
      <c r="AB331" s="251"/>
      <c r="AC331" s="251"/>
      <c r="AD331" s="251"/>
      <c r="AE331" s="251"/>
      <c r="AF331" s="251"/>
      <c r="AG331" s="251"/>
      <c r="AH331" s="251"/>
      <c r="AI331" s="251"/>
      <c r="AJ331" s="251"/>
      <c r="AK331" s="251"/>
    </row>
    <row r="332" spans="2:37" ht="12.95" customHeight="1">
      <c r="B332" s="3" t="s">
        <v>88</v>
      </c>
      <c r="C332" s="3"/>
      <c r="D332" s="3"/>
      <c r="E332" s="3"/>
      <c r="F332" s="3"/>
      <c r="G332" s="3"/>
      <c r="H332" s="1279"/>
      <c r="I332" s="1279"/>
      <c r="J332" s="1279"/>
      <c r="K332" s="1279"/>
      <c r="L332" s="1279"/>
      <c r="M332" s="1279"/>
      <c r="N332" s="4" t="s">
        <v>206</v>
      </c>
      <c r="O332" s="4"/>
      <c r="P332" s="1277"/>
      <c r="Q332" s="1277"/>
      <c r="R332" s="1277"/>
      <c r="S332" s="3"/>
      <c r="T332" s="3" t="s">
        <v>88</v>
      </c>
      <c r="V332" s="3"/>
      <c r="W332" s="3"/>
      <c r="X332" s="3"/>
      <c r="Y332" s="3"/>
      <c r="AA332" s="1276" t="s">
        <v>2711</v>
      </c>
      <c r="AB332" s="1279"/>
      <c r="AC332" s="1279"/>
      <c r="AD332" s="1279"/>
      <c r="AE332" s="1279"/>
      <c r="AF332" s="1279"/>
      <c r="AG332" s="4" t="s">
        <v>206</v>
      </c>
      <c r="AH332" s="4"/>
      <c r="AI332" s="1277"/>
      <c r="AJ332" s="1277"/>
      <c r="AK332" s="1277"/>
    </row>
    <row r="333" spans="2:37" ht="12.95" customHeight="1">
      <c r="B333" s="3" t="s">
        <v>89</v>
      </c>
      <c r="C333" s="3"/>
      <c r="D333" s="3"/>
      <c r="E333" s="3"/>
      <c r="F333" s="3"/>
      <c r="G333" s="3"/>
      <c r="H333" s="1278"/>
      <c r="I333" s="1278"/>
      <c r="J333" s="1278"/>
      <c r="K333" s="1278"/>
      <c r="L333" s="1278"/>
      <c r="M333" s="1278"/>
      <c r="N333" s="4"/>
      <c r="O333" s="4"/>
      <c r="P333" s="35"/>
      <c r="Q333" s="35"/>
      <c r="R333" s="35"/>
      <c r="S333" s="3"/>
      <c r="T333" s="3" t="s">
        <v>89</v>
      </c>
      <c r="V333" s="3"/>
      <c r="W333" s="3"/>
      <c r="X333" s="3"/>
      <c r="Y333" s="3"/>
      <c r="AA333" s="1275" t="s">
        <v>2712</v>
      </c>
      <c r="AB333" s="1278"/>
      <c r="AC333" s="1278"/>
      <c r="AD333" s="1278"/>
      <c r="AE333" s="1278"/>
      <c r="AF333" s="1278"/>
      <c r="AG333" s="4"/>
      <c r="AH333" s="4"/>
      <c r="AI333" s="35"/>
      <c r="AJ333" s="35"/>
      <c r="AK333" s="35"/>
    </row>
    <row r="334" spans="2:37" ht="12.95" customHeight="1">
      <c r="B334" s="3" t="s">
        <v>76</v>
      </c>
      <c r="C334" s="3"/>
      <c r="D334" s="3"/>
      <c r="E334" s="3"/>
      <c r="F334" s="3"/>
      <c r="G334" s="3"/>
      <c r="H334" s="1273"/>
      <c r="I334" s="1273"/>
      <c r="J334" s="1273"/>
      <c r="K334" s="1273"/>
      <c r="L334" s="1273"/>
      <c r="M334" s="1273"/>
      <c r="N334" s="1274"/>
      <c r="O334" s="1274"/>
      <c r="P334" s="1274"/>
      <c r="Q334" s="1274"/>
      <c r="R334" s="1274"/>
      <c r="S334" s="3"/>
      <c r="T334" s="3" t="s">
        <v>76</v>
      </c>
      <c r="V334" s="3"/>
      <c r="W334" s="3"/>
      <c r="X334" s="3"/>
      <c r="Y334" s="3"/>
      <c r="AA334" s="1273" t="s">
        <v>2713</v>
      </c>
      <c r="AB334" s="1273"/>
      <c r="AC334" s="1273"/>
      <c r="AD334" s="1273"/>
      <c r="AE334" s="1273"/>
      <c r="AF334" s="1273"/>
      <c r="AG334" s="1274"/>
      <c r="AH334" s="1274"/>
      <c r="AI334" s="1274"/>
      <c r="AJ334" s="1274"/>
      <c r="AK334" s="127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274"/>
      <c r="I336" s="1274"/>
      <c r="J336" s="1274"/>
      <c r="K336" s="1274"/>
      <c r="L336" s="1274"/>
      <c r="M336" s="1274"/>
      <c r="N336" s="1274"/>
      <c r="O336" s="1274"/>
      <c r="P336" s="1274"/>
      <c r="Q336" s="1274"/>
      <c r="R336" s="1274"/>
      <c r="T336" s="3" t="s">
        <v>368</v>
      </c>
      <c r="V336" s="3"/>
      <c r="W336" s="3"/>
      <c r="X336" s="3"/>
      <c r="Y336" s="3"/>
      <c r="AA336" s="1274"/>
      <c r="AB336" s="1274"/>
      <c r="AC336" s="1274"/>
      <c r="AD336" s="1274"/>
      <c r="AE336" s="1274"/>
      <c r="AF336" s="1274"/>
      <c r="AG336" s="1274"/>
      <c r="AH336" s="1274"/>
      <c r="AI336" s="1274"/>
      <c r="AJ336" s="1274"/>
      <c r="AK336" s="1274"/>
    </row>
    <row r="337" spans="2:66" ht="12.95" customHeight="1">
      <c r="B337" s="3" t="s">
        <v>471</v>
      </c>
      <c r="C337" s="3"/>
      <c r="D337" s="3"/>
      <c r="E337" s="3"/>
      <c r="F337" s="3"/>
      <c r="H337" s="1273"/>
      <c r="I337" s="1273"/>
      <c r="J337" s="1273"/>
      <c r="K337" s="1273"/>
      <c r="L337" s="1273"/>
      <c r="M337" s="1273"/>
      <c r="N337" s="1273"/>
      <c r="O337" s="1273"/>
      <c r="P337" s="1273"/>
      <c r="Q337" s="1273"/>
      <c r="R337" s="1273"/>
      <c r="T337" s="3" t="s">
        <v>471</v>
      </c>
      <c r="V337" s="3"/>
      <c r="W337" s="3"/>
      <c r="X337" s="3"/>
      <c r="Y337" s="3"/>
      <c r="AA337" s="1273"/>
      <c r="AB337" s="1273"/>
      <c r="AC337" s="1273"/>
      <c r="AD337" s="1273"/>
      <c r="AE337" s="1273"/>
      <c r="AF337" s="1273"/>
      <c r="AG337" s="1273"/>
      <c r="AH337" s="1273"/>
      <c r="AI337" s="1273"/>
      <c r="AJ337" s="1273"/>
      <c r="AK337" s="1273"/>
    </row>
    <row r="338" spans="2:66" ht="12.95" customHeight="1">
      <c r="B338" s="3" t="s">
        <v>472</v>
      </c>
      <c r="C338" s="3"/>
      <c r="D338" s="3"/>
      <c r="E338" s="3"/>
      <c r="F338" s="3"/>
      <c r="H338" s="1273"/>
      <c r="I338" s="1273"/>
      <c r="J338" s="1273"/>
      <c r="K338" s="1273"/>
      <c r="L338" s="1273"/>
      <c r="M338" s="1273"/>
      <c r="N338" s="1273"/>
      <c r="O338" s="1273"/>
      <c r="P338" s="1273"/>
      <c r="Q338" s="1273"/>
      <c r="R338" s="1273"/>
      <c r="T338" s="3" t="s">
        <v>75</v>
      </c>
      <c r="V338" s="3"/>
      <c r="W338" s="3"/>
      <c r="X338" s="3"/>
      <c r="Y338" s="3"/>
      <c r="AA338" s="1273"/>
      <c r="AB338" s="1273"/>
      <c r="AC338" s="1273"/>
      <c r="AD338" s="1273"/>
      <c r="AE338" s="1273"/>
      <c r="AF338" s="1273"/>
      <c r="AG338" s="1273"/>
      <c r="AH338" s="1273"/>
      <c r="AI338" s="1273"/>
      <c r="AJ338" s="1273"/>
      <c r="AK338" s="1273"/>
    </row>
    <row r="339" spans="2:66" ht="12.95" customHeight="1">
      <c r="B339" s="3" t="s">
        <v>87</v>
      </c>
      <c r="C339" s="3"/>
      <c r="D339" s="3"/>
      <c r="E339" s="3"/>
      <c r="F339" s="3"/>
      <c r="H339" s="1273"/>
      <c r="I339" s="1273"/>
      <c r="J339" s="1273"/>
      <c r="K339" s="1273"/>
      <c r="L339" s="1273"/>
      <c r="M339" s="1273"/>
      <c r="N339" s="1273"/>
      <c r="O339" s="1273"/>
      <c r="P339" s="1273"/>
      <c r="Q339" s="1273"/>
      <c r="R339" s="1273"/>
      <c r="T339" s="3" t="s">
        <v>87</v>
      </c>
      <c r="V339" s="3"/>
      <c r="W339" s="3"/>
      <c r="X339" s="3"/>
      <c r="Y339" s="3"/>
      <c r="AA339" s="1273"/>
      <c r="AB339" s="1273"/>
      <c r="AC339" s="1273"/>
      <c r="AD339" s="1273"/>
      <c r="AE339" s="1273"/>
      <c r="AF339" s="1273"/>
      <c r="AG339" s="1273"/>
      <c r="AH339" s="1273"/>
      <c r="AI339" s="1273"/>
      <c r="AJ339" s="1273"/>
      <c r="AK339" s="1273"/>
    </row>
    <row r="340" spans="2:66" ht="12.95" customHeight="1">
      <c r="B340" s="3" t="s">
        <v>88</v>
      </c>
      <c r="C340" s="3"/>
      <c r="D340" s="3"/>
      <c r="E340" s="3"/>
      <c r="F340" s="3"/>
      <c r="G340" s="3"/>
      <c r="H340" s="1279"/>
      <c r="I340" s="1279"/>
      <c r="J340" s="1279"/>
      <c r="K340" s="1279"/>
      <c r="L340" s="1279"/>
      <c r="M340" s="1279"/>
      <c r="N340" s="4" t="s">
        <v>206</v>
      </c>
      <c r="O340" s="4"/>
      <c r="P340" s="1277"/>
      <c r="Q340" s="1277"/>
      <c r="R340" s="1277"/>
      <c r="S340" s="3"/>
      <c r="T340" s="3" t="s">
        <v>88</v>
      </c>
      <c r="V340" s="3"/>
      <c r="W340" s="3"/>
      <c r="X340" s="3"/>
      <c r="Y340" s="3"/>
      <c r="AA340" s="1279"/>
      <c r="AB340" s="1279"/>
      <c r="AC340" s="1279"/>
      <c r="AD340" s="1279"/>
      <c r="AE340" s="1279"/>
      <c r="AF340" s="1279"/>
      <c r="AG340" s="4" t="s">
        <v>206</v>
      </c>
      <c r="AH340" s="4"/>
      <c r="AI340" s="1277"/>
      <c r="AJ340" s="1277"/>
      <c r="AK340" s="1277"/>
    </row>
    <row r="341" spans="2:66" ht="12.95" customHeight="1">
      <c r="B341" s="3" t="s">
        <v>89</v>
      </c>
      <c r="C341" s="3"/>
      <c r="D341" s="3"/>
      <c r="E341" s="3"/>
      <c r="F341" s="3"/>
      <c r="G341" s="3"/>
      <c r="H341" s="1278"/>
      <c r="I341" s="1278"/>
      <c r="J341" s="1278"/>
      <c r="K341" s="1278"/>
      <c r="L341" s="1278"/>
      <c r="M341" s="1278"/>
      <c r="N341" s="4"/>
      <c r="O341" s="4"/>
      <c r="P341" s="35"/>
      <c r="Q341" s="35"/>
      <c r="R341" s="35"/>
      <c r="S341" s="3"/>
      <c r="T341" s="3" t="s">
        <v>89</v>
      </c>
      <c r="V341" s="3"/>
      <c r="W341" s="3"/>
      <c r="X341" s="3"/>
      <c r="Y341" s="3"/>
      <c r="AA341" s="1278"/>
      <c r="AB341" s="1278"/>
      <c r="AC341" s="1278"/>
      <c r="AD341" s="1278"/>
      <c r="AE341" s="1278"/>
      <c r="AF341" s="1278"/>
      <c r="AG341" s="4"/>
      <c r="AH341" s="4"/>
      <c r="AI341" s="35"/>
      <c r="AJ341" s="35"/>
      <c r="AK341" s="35"/>
    </row>
    <row r="342" spans="2:66" ht="12.95" customHeight="1">
      <c r="B342" s="3" t="s">
        <v>76</v>
      </c>
      <c r="C342" s="3"/>
      <c r="D342" s="3"/>
      <c r="E342" s="3"/>
      <c r="F342" s="3"/>
      <c r="G342" s="3"/>
      <c r="H342" s="1273"/>
      <c r="I342" s="1273"/>
      <c r="J342" s="1273"/>
      <c r="K342" s="1273"/>
      <c r="L342" s="1273"/>
      <c r="M342" s="1273"/>
      <c r="N342" s="1274"/>
      <c r="O342" s="1274"/>
      <c r="P342" s="1274"/>
      <c r="Q342" s="1274"/>
      <c r="R342" s="1274"/>
      <c r="S342" s="3"/>
      <c r="T342" s="3" t="s">
        <v>76</v>
      </c>
      <c r="V342" s="3"/>
      <c r="W342" s="3"/>
      <c r="X342" s="3"/>
      <c r="Y342" s="3"/>
      <c r="AA342" s="1273"/>
      <c r="AB342" s="1273"/>
      <c r="AC342" s="1273"/>
      <c r="AD342" s="1273"/>
      <c r="AE342" s="1273"/>
      <c r="AF342" s="1273"/>
      <c r="AG342" s="1274"/>
      <c r="AH342" s="1274"/>
      <c r="AI342" s="1274"/>
      <c r="AJ342" s="1274"/>
      <c r="AK342" s="127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274" t="s">
        <v>2694</v>
      </c>
      <c r="I344" s="1274"/>
      <c r="J344" s="1274"/>
      <c r="K344" s="1274"/>
      <c r="L344" s="1274"/>
      <c r="M344" s="1274"/>
      <c r="N344" s="1274"/>
      <c r="O344" s="1274"/>
      <c r="P344" s="1274"/>
      <c r="Q344" s="1274"/>
      <c r="R344" s="1274"/>
      <c r="T344" s="204" t="s">
        <v>885</v>
      </c>
      <c r="V344" s="3"/>
      <c r="W344" s="3"/>
      <c r="X344" s="3"/>
      <c r="Y344" s="3"/>
      <c r="AA344" s="1464" t="s">
        <v>2716</v>
      </c>
      <c r="AB344" s="1274"/>
      <c r="AC344" s="1274"/>
      <c r="AD344" s="1274"/>
      <c r="AE344" s="1274"/>
      <c r="AF344" s="1274"/>
      <c r="AG344" s="1274"/>
      <c r="AH344" s="1274"/>
      <c r="AI344" s="1274"/>
      <c r="AJ344" s="1274"/>
      <c r="AK344" s="1274"/>
    </row>
    <row r="345" spans="2:66" ht="12.95" customHeight="1">
      <c r="B345" s="3" t="s">
        <v>471</v>
      </c>
      <c r="C345" s="3"/>
      <c r="D345" s="3"/>
      <c r="E345" s="3"/>
      <c r="F345" s="3"/>
      <c r="H345" s="1273" t="s">
        <v>2695</v>
      </c>
      <c r="I345" s="1273"/>
      <c r="J345" s="1273"/>
      <c r="K345" s="1273"/>
      <c r="L345" s="1273"/>
      <c r="M345" s="1273"/>
      <c r="N345" s="1273"/>
      <c r="O345" s="1273"/>
      <c r="P345" s="1273"/>
      <c r="Q345" s="1273"/>
      <c r="R345" s="1273"/>
      <c r="T345" s="3" t="s">
        <v>471</v>
      </c>
      <c r="V345" s="3"/>
      <c r="W345" s="3"/>
      <c r="X345" s="3"/>
      <c r="Y345" s="3"/>
      <c r="AA345" s="1273" t="s">
        <v>2702</v>
      </c>
      <c r="AB345" s="1273"/>
      <c r="AC345" s="1273"/>
      <c r="AD345" s="1273"/>
      <c r="AE345" s="1273"/>
      <c r="AF345" s="1273"/>
      <c r="AG345" s="1273"/>
      <c r="AH345" s="1273"/>
      <c r="AI345" s="1273"/>
      <c r="AJ345" s="1273"/>
      <c r="AK345" s="1273"/>
    </row>
    <row r="346" spans="2:66" ht="12.95" customHeight="1">
      <c r="B346" s="3" t="s">
        <v>75</v>
      </c>
      <c r="C346" s="3"/>
      <c r="D346" s="3"/>
      <c r="E346" s="3"/>
      <c r="F346" s="3"/>
      <c r="H346" s="1273" t="s">
        <v>2696</v>
      </c>
      <c r="I346" s="1273"/>
      <c r="J346" s="1273"/>
      <c r="K346" s="1273"/>
      <c r="L346" s="1273"/>
      <c r="M346" s="1273"/>
      <c r="N346" s="1273"/>
      <c r="O346" s="1273"/>
      <c r="P346" s="1273"/>
      <c r="Q346" s="1273"/>
      <c r="R346" s="1273"/>
      <c r="T346" s="3" t="s">
        <v>75</v>
      </c>
      <c r="V346" s="3"/>
      <c r="W346" s="3"/>
      <c r="X346" s="3"/>
      <c r="Y346" s="3"/>
      <c r="AA346" s="1273" t="s">
        <v>2703</v>
      </c>
      <c r="AB346" s="1273"/>
      <c r="AC346" s="1273"/>
      <c r="AD346" s="1273"/>
      <c r="AE346" s="1273"/>
      <c r="AF346" s="1273"/>
      <c r="AG346" s="1273"/>
      <c r="AH346" s="1273"/>
      <c r="AI346" s="1273"/>
      <c r="AJ346" s="1273"/>
      <c r="AK346" s="1273"/>
    </row>
    <row r="347" spans="2:66" ht="12.95" customHeight="1">
      <c r="B347" s="3" t="s">
        <v>87</v>
      </c>
      <c r="C347" s="3"/>
      <c r="D347" s="3"/>
      <c r="E347" s="3"/>
      <c r="F347" s="3"/>
      <c r="G347" s="3"/>
      <c r="H347" s="1273" t="s">
        <v>2697</v>
      </c>
      <c r="I347" s="1273"/>
      <c r="J347" s="1273"/>
      <c r="K347" s="1273"/>
      <c r="L347" s="1273"/>
      <c r="M347" s="1273"/>
      <c r="N347" s="1273"/>
      <c r="O347" s="1273"/>
      <c r="P347" s="1273"/>
      <c r="Q347" s="1273"/>
      <c r="R347" s="1273"/>
      <c r="T347" s="3" t="s">
        <v>87</v>
      </c>
      <c r="V347" s="3"/>
      <c r="W347" s="3"/>
      <c r="X347" s="3"/>
      <c r="Y347" s="3"/>
      <c r="AA347" s="1273" t="s">
        <v>2701</v>
      </c>
      <c r="AB347" s="1273"/>
      <c r="AC347" s="1273"/>
      <c r="AD347" s="1273"/>
      <c r="AE347" s="1273"/>
      <c r="AF347" s="1273"/>
      <c r="AG347" s="1273"/>
      <c r="AH347" s="1273"/>
      <c r="AI347" s="1273"/>
      <c r="AJ347" s="1273"/>
      <c r="AK347" s="1273"/>
    </row>
    <row r="348" spans="2:66" ht="12.95" customHeight="1">
      <c r="B348" s="3" t="s">
        <v>88</v>
      </c>
      <c r="C348" s="3"/>
      <c r="D348" s="3"/>
      <c r="E348" s="3"/>
      <c r="F348" s="3"/>
      <c r="G348" s="3"/>
      <c r="H348" s="1269" t="s">
        <v>2698</v>
      </c>
      <c r="I348" s="1266"/>
      <c r="J348" s="1266"/>
      <c r="K348" s="1266"/>
      <c r="L348" s="1266"/>
      <c r="M348" s="1266"/>
      <c r="N348" s="4" t="s">
        <v>206</v>
      </c>
      <c r="O348" s="4"/>
      <c r="P348" s="1277"/>
      <c r="Q348" s="1277"/>
      <c r="R348" s="1277"/>
      <c r="S348" s="3"/>
      <c r="T348" s="3" t="s">
        <v>88</v>
      </c>
      <c r="V348" s="3"/>
      <c r="W348" s="3"/>
      <c r="X348" s="3"/>
      <c r="Y348" s="3"/>
      <c r="AA348" s="1276" t="s">
        <v>2704</v>
      </c>
      <c r="AB348" s="1279"/>
      <c r="AC348" s="1279"/>
      <c r="AD348" s="1279"/>
      <c r="AE348" s="1279"/>
      <c r="AF348" s="1279"/>
      <c r="AG348" s="4" t="s">
        <v>206</v>
      </c>
      <c r="AH348" s="4"/>
      <c r="AI348" s="1277"/>
      <c r="AJ348" s="1277"/>
      <c r="AK348" s="1277"/>
    </row>
    <row r="349" spans="2:66" ht="12.95" customHeight="1">
      <c r="B349" s="3" t="s">
        <v>89</v>
      </c>
      <c r="C349" s="3"/>
      <c r="D349" s="3"/>
      <c r="E349" s="3"/>
      <c r="F349" s="3"/>
      <c r="G349" s="3"/>
      <c r="H349" s="1268" t="s">
        <v>2699</v>
      </c>
      <c r="I349" s="1265"/>
      <c r="J349" s="1265"/>
      <c r="K349" s="1265"/>
      <c r="L349" s="1265"/>
      <c r="M349" s="1265"/>
      <c r="N349" s="4"/>
      <c r="O349" s="4"/>
      <c r="P349" s="35"/>
      <c r="Q349" s="35"/>
      <c r="R349" s="35"/>
      <c r="S349" s="3"/>
      <c r="T349" s="3" t="s">
        <v>89</v>
      </c>
      <c r="V349" s="3"/>
      <c r="W349" s="3"/>
      <c r="X349" s="3"/>
      <c r="Y349" s="3"/>
      <c r="AA349" s="1275" t="s">
        <v>2705</v>
      </c>
      <c r="AB349" s="1278"/>
      <c r="AC349" s="1278"/>
      <c r="AD349" s="1278"/>
      <c r="AE349" s="1278"/>
      <c r="AF349" s="1278"/>
      <c r="AG349" s="4"/>
      <c r="AH349" s="4"/>
      <c r="AI349" s="35"/>
      <c r="AJ349" s="35"/>
      <c r="AK349" s="35"/>
    </row>
    <row r="350" spans="2:66" ht="12.95" customHeight="1">
      <c r="B350" s="3" t="s">
        <v>76</v>
      </c>
      <c r="C350" s="3"/>
      <c r="D350" s="3"/>
      <c r="E350" s="3"/>
      <c r="F350" s="3"/>
      <c r="G350" s="3"/>
      <c r="H350" s="251" t="s">
        <v>2700</v>
      </c>
      <c r="I350" s="251"/>
      <c r="J350" s="251"/>
      <c r="K350" s="251"/>
      <c r="L350" s="251"/>
      <c r="M350" s="251"/>
      <c r="N350" s="1267"/>
      <c r="O350" s="1267"/>
      <c r="P350" s="1267"/>
      <c r="Q350" s="1267"/>
      <c r="R350" s="1267"/>
      <c r="S350" s="3"/>
      <c r="T350" s="3" t="s">
        <v>76</v>
      </c>
      <c r="V350" s="3"/>
      <c r="W350" s="3"/>
      <c r="X350" s="3"/>
      <c r="Y350" s="3"/>
      <c r="AA350" s="1273" t="s">
        <v>2706</v>
      </c>
      <c r="AB350" s="1273"/>
      <c r="AC350" s="1273"/>
      <c r="AD350" s="1273"/>
      <c r="AE350" s="1273"/>
      <c r="AF350" s="1273"/>
      <c r="AG350" s="1274"/>
      <c r="AH350" s="1274"/>
      <c r="AI350" s="1274"/>
      <c r="AJ350" s="1274"/>
      <c r="AK350" s="127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886</v>
      </c>
      <c r="P352" s="1274"/>
      <c r="Q352" s="1274"/>
      <c r="R352" s="1274"/>
      <c r="S352" s="1274"/>
      <c r="T352" s="1274"/>
      <c r="U352" s="1274"/>
      <c r="V352" s="1274"/>
      <c r="W352" s="1274"/>
      <c r="X352" s="1274"/>
      <c r="Y352" s="1274"/>
      <c r="Z352" s="1274"/>
      <c r="AA352" s="1274"/>
      <c r="AB352" s="1274"/>
      <c r="AC352" s="1274"/>
      <c r="AD352" s="1274"/>
      <c r="AE352" s="1274"/>
      <c r="BN352" t="s">
        <v>669</v>
      </c>
    </row>
    <row r="353" spans="1:66" ht="12.95" customHeight="1">
      <c r="B353" s="4"/>
      <c r="C353" s="4"/>
      <c r="D353" s="4"/>
      <c r="E353" s="4"/>
      <c r="F353" s="4"/>
      <c r="I353" s="4" t="s">
        <v>471</v>
      </c>
      <c r="P353" s="1273"/>
      <c r="Q353" s="1273"/>
      <c r="R353" s="1273"/>
      <c r="S353" s="1273"/>
      <c r="T353" s="1273"/>
      <c r="U353" s="1273"/>
      <c r="V353" s="1273"/>
      <c r="W353" s="1273"/>
      <c r="X353" s="1273"/>
      <c r="Y353" s="1273"/>
      <c r="Z353" s="1273"/>
      <c r="AA353" s="1273"/>
      <c r="AB353" s="1273"/>
      <c r="AC353" s="1273"/>
      <c r="AD353" s="1273"/>
      <c r="AE353" s="1273"/>
      <c r="BN353" t="s">
        <v>545</v>
      </c>
    </row>
    <row r="354" spans="1:66" ht="12.95" customHeight="1">
      <c r="B354" s="4"/>
      <c r="C354" s="4"/>
      <c r="D354" s="4"/>
      <c r="E354" s="4"/>
      <c r="F354" s="4"/>
      <c r="I354" s="4" t="s">
        <v>75</v>
      </c>
      <c r="P354" s="1273"/>
      <c r="Q354" s="1273"/>
      <c r="R354" s="1273"/>
      <c r="S354" s="1273"/>
      <c r="T354" s="1273"/>
      <c r="U354" s="1273"/>
      <c r="V354" s="1273"/>
      <c r="W354" s="1273"/>
      <c r="X354" s="1273"/>
      <c r="Y354" s="1273"/>
      <c r="Z354" s="1273"/>
      <c r="AA354" s="1273"/>
      <c r="AB354" s="1273"/>
      <c r="AC354" s="1273"/>
      <c r="AD354" s="1273"/>
      <c r="AE354" s="1273"/>
    </row>
    <row r="355" spans="1:66" ht="12.95" customHeight="1">
      <c r="B355" s="4"/>
      <c r="C355" s="4"/>
      <c r="D355" s="4"/>
      <c r="E355" s="4"/>
      <c r="F355" s="4"/>
      <c r="G355" s="4"/>
      <c r="I355" s="4" t="s">
        <v>87</v>
      </c>
      <c r="P355" s="1273"/>
      <c r="Q355" s="1273"/>
      <c r="R355" s="1273"/>
      <c r="S355" s="1273"/>
      <c r="T355" s="1273"/>
      <c r="U355" s="1273"/>
      <c r="V355" s="1273"/>
      <c r="W355" s="1273"/>
      <c r="X355" s="1273"/>
      <c r="Y355" s="1273"/>
      <c r="Z355" s="1273"/>
      <c r="AA355" s="1273"/>
      <c r="AB355" s="1273"/>
      <c r="AC355" s="1273"/>
      <c r="AD355" s="1273"/>
      <c r="AE355" s="1273"/>
    </row>
    <row r="356" spans="1:66" ht="12.95" customHeight="1">
      <c r="B356" s="4"/>
      <c r="C356" s="4"/>
      <c r="D356" s="4"/>
      <c r="E356" s="4"/>
      <c r="F356" s="4"/>
      <c r="G356" s="4"/>
      <c r="H356" s="302"/>
      <c r="I356" s="4" t="s">
        <v>88</v>
      </c>
      <c r="P356" s="1278"/>
      <c r="Q356" s="1278"/>
      <c r="R356" s="1278"/>
      <c r="S356" s="1278"/>
      <c r="T356" s="1278"/>
      <c r="U356" s="1278"/>
      <c r="V356" s="1278"/>
      <c r="W356" s="1278"/>
      <c r="X356" s="1278"/>
      <c r="Y356" s="1278"/>
      <c r="Z356" s="1278"/>
      <c r="AA356" s="4" t="s">
        <v>206</v>
      </c>
      <c r="AB356" s="4"/>
      <c r="AC356" s="1425"/>
      <c r="AD356" s="1425"/>
      <c r="AE356" s="1425"/>
      <c r="AF356" s="302"/>
      <c r="AG356" s="4"/>
      <c r="AH356" s="4"/>
      <c r="AI356" s="4"/>
      <c r="AJ356" s="4"/>
      <c r="AK356" s="4"/>
    </row>
    <row r="357" spans="1:66" ht="12.95" customHeight="1">
      <c r="B357" s="4"/>
      <c r="C357" s="4"/>
      <c r="D357" s="4"/>
      <c r="E357" s="4"/>
      <c r="F357" s="4"/>
      <c r="G357" s="4"/>
      <c r="H357" s="302"/>
      <c r="I357" s="4" t="s">
        <v>89</v>
      </c>
      <c r="P357" s="1278"/>
      <c r="Q357" s="1278"/>
      <c r="R357" s="1278"/>
      <c r="S357" s="1278"/>
      <c r="T357" s="1278"/>
      <c r="U357" s="1278"/>
      <c r="V357" s="1278"/>
      <c r="W357" s="1278"/>
      <c r="X357" s="1278"/>
      <c r="Y357" s="1278"/>
      <c r="Z357" s="1278"/>
      <c r="AF357" s="302"/>
      <c r="AG357" s="4"/>
      <c r="AH357" s="4"/>
      <c r="AI357" s="35"/>
      <c r="AJ357" s="35"/>
      <c r="AK357" s="35"/>
    </row>
    <row r="358" spans="1:66" ht="12.95" customHeight="1">
      <c r="B358" s="4"/>
      <c r="C358" s="4"/>
      <c r="D358" s="4"/>
      <c r="E358" s="4"/>
      <c r="F358" s="4"/>
      <c r="G358" s="4"/>
      <c r="I358" s="4" t="s">
        <v>76</v>
      </c>
      <c r="P358" s="1274"/>
      <c r="Q358" s="1274"/>
      <c r="R358" s="1274"/>
      <c r="S358" s="1274"/>
      <c r="T358" s="1274"/>
      <c r="U358" s="1274"/>
      <c r="V358" s="1274"/>
      <c r="W358" s="1274"/>
      <c r="X358" s="1274"/>
      <c r="Y358" s="1274"/>
      <c r="Z358" s="1274"/>
      <c r="AA358" s="1274"/>
      <c r="AB358" s="1274"/>
      <c r="AC358" s="1274"/>
      <c r="AD358" s="1274"/>
      <c r="AE358" s="1274"/>
    </row>
    <row r="359" spans="1:66" ht="12.95" customHeight="1">
      <c r="T359" s="8"/>
      <c r="U359" s="8"/>
      <c r="V359" s="8"/>
      <c r="W359" s="8"/>
      <c r="X359" s="8"/>
      <c r="Y359" s="8"/>
      <c r="Z359" s="8"/>
      <c r="AU359" s="95"/>
      <c r="AV359" s="95"/>
      <c r="AW359" s="95"/>
      <c r="AX359" s="95"/>
      <c r="AY359" s="95"/>
    </row>
    <row r="360" spans="1:66" ht="12.95" customHeight="1">
      <c r="A360" s="1475" t="s">
        <v>542</v>
      </c>
      <c r="B360" s="1475"/>
      <c r="C360" s="1475"/>
      <c r="D360" s="1475"/>
      <c r="E360" s="1475"/>
      <c r="F360" s="1475"/>
      <c r="G360" s="1475"/>
      <c r="H360" s="1475"/>
      <c r="I360" s="1475"/>
      <c r="J360" s="1475"/>
      <c r="K360" s="1475"/>
      <c r="L360" s="1475"/>
      <c r="M360" s="1475"/>
      <c r="N360" s="1475"/>
      <c r="O360" s="1475"/>
      <c r="P360" s="1475"/>
      <c r="Q360" s="1475"/>
      <c r="R360" s="1475"/>
      <c r="S360" s="1475"/>
      <c r="T360" s="1475"/>
      <c r="U360" s="1475"/>
      <c r="V360" s="1475"/>
      <c r="W360" s="1475"/>
      <c r="X360" s="1475"/>
      <c r="Y360" s="1475"/>
      <c r="Z360" s="1475"/>
      <c r="AA360" s="1475"/>
      <c r="AB360" s="1475"/>
      <c r="AC360" s="1475"/>
      <c r="AD360" s="1475"/>
      <c r="AE360" s="1475"/>
      <c r="AF360" s="1475"/>
      <c r="AG360" s="1475"/>
      <c r="AH360" s="1475"/>
      <c r="AI360" s="1475"/>
      <c r="AJ360" s="1475"/>
      <c r="AK360" s="1475"/>
      <c r="AL360" s="1475"/>
      <c r="AM360" s="1475"/>
      <c r="AN360" s="1475"/>
      <c r="AO360" s="1475"/>
      <c r="AP360" s="1475"/>
      <c r="AQ360" s="1475"/>
      <c r="AR360" s="1475"/>
      <c r="AS360" s="1475"/>
      <c r="AT360" s="1475"/>
      <c r="AU360" s="95"/>
      <c r="AV360" s="95"/>
      <c r="AW360" s="95"/>
      <c r="AX360" s="95"/>
      <c r="AY360" s="95"/>
    </row>
    <row r="361" spans="1:66" ht="12.95" customHeight="1">
      <c r="A361" s="1475"/>
      <c r="B361" s="1475"/>
      <c r="C361" s="1475"/>
      <c r="D361" s="1475"/>
      <c r="E361" s="1475"/>
      <c r="F361" s="1475"/>
      <c r="G361" s="1475"/>
      <c r="H361" s="1475"/>
      <c r="I361" s="1475"/>
      <c r="J361" s="1475"/>
      <c r="K361" s="1475"/>
      <c r="L361" s="1475"/>
      <c r="M361" s="1475"/>
      <c r="N361" s="1475"/>
      <c r="O361" s="1475"/>
      <c r="P361" s="1475"/>
      <c r="Q361" s="1475"/>
      <c r="R361" s="1475"/>
      <c r="S361" s="1475"/>
      <c r="T361" s="1475"/>
      <c r="U361" s="1475"/>
      <c r="V361" s="1475"/>
      <c r="W361" s="1475"/>
      <c r="X361" s="1475"/>
      <c r="Y361" s="1475"/>
      <c r="Z361" s="1475"/>
      <c r="AA361" s="1475"/>
      <c r="AB361" s="1475"/>
      <c r="AC361" s="1475"/>
      <c r="AD361" s="1475"/>
      <c r="AE361" s="1475"/>
      <c r="AF361" s="1475"/>
      <c r="AG361" s="1475"/>
      <c r="AH361" s="1475"/>
      <c r="AI361" s="1475"/>
      <c r="AJ361" s="1475"/>
      <c r="AK361" s="1475"/>
      <c r="AL361" s="1475"/>
      <c r="AM361" s="1475"/>
      <c r="AN361" s="1475"/>
      <c r="AO361" s="1475"/>
      <c r="AP361" s="1475"/>
      <c r="AQ361" s="1475"/>
      <c r="AR361" s="1475"/>
      <c r="AS361" s="1475"/>
      <c r="AT361" s="1475"/>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2051</v>
      </c>
      <c r="M364" s="1365" t="s">
        <v>545</v>
      </c>
      <c r="N364" s="1365"/>
      <c r="P364" t="s">
        <v>1637</v>
      </c>
      <c r="AJ364" s="1365" t="s">
        <v>591</v>
      </c>
      <c r="AK364" s="1365"/>
    </row>
    <row r="365" spans="1:66" ht="12.95" customHeight="1">
      <c r="D365" s="3" t="s">
        <v>1626</v>
      </c>
      <c r="M365" s="1365" t="s">
        <v>591</v>
      </c>
      <c r="N365" s="1365"/>
      <c r="P365" s="3" t="s">
        <v>1706</v>
      </c>
      <c r="AJ365" s="1385">
        <v>0</v>
      </c>
      <c r="AK365" s="1385"/>
    </row>
    <row r="366" spans="1:66" ht="12.95" customHeight="1">
      <c r="D366" s="3" t="s">
        <v>704</v>
      </c>
      <c r="M366" s="1365" t="s">
        <v>591</v>
      </c>
      <c r="N366" s="1365"/>
      <c r="P366" t="s">
        <v>1636</v>
      </c>
      <c r="AJ366" s="1365" t="s">
        <v>591</v>
      </c>
      <c r="AK366" s="1365"/>
    </row>
    <row r="367" spans="1:66" ht="12.95" customHeight="1">
      <c r="D367" s="3" t="s">
        <v>705</v>
      </c>
      <c r="M367" s="1365" t="s">
        <v>591</v>
      </c>
      <c r="N367" s="1365"/>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65" t="s">
        <v>591</v>
      </c>
      <c r="O372" s="1365"/>
      <c r="P372" s="40"/>
      <c r="Q372" s="40"/>
      <c r="R372" s="40"/>
      <c r="S372" s="40"/>
      <c r="T372" s="40"/>
      <c r="U372" s="40"/>
      <c r="V372" s="40"/>
      <c r="W372" s="40"/>
      <c r="X372" s="40"/>
      <c r="Y372" s="40"/>
      <c r="Z372" s="40"/>
      <c r="AC372" s="40"/>
      <c r="AD372" s="40"/>
      <c r="AE372" s="40"/>
    </row>
    <row r="373" spans="1:34" ht="12.95" customHeight="1">
      <c r="E373" t="s">
        <v>370</v>
      </c>
      <c r="Y373" s="1365" t="s">
        <v>591</v>
      </c>
      <c r="Z373" s="1365"/>
    </row>
    <row r="374" spans="1:34" ht="12.95" customHeight="1">
      <c r="D374" s="4" t="s">
        <v>976</v>
      </c>
      <c r="Q374" s="1274"/>
      <c r="R374" s="1274"/>
      <c r="S374" s="1274"/>
      <c r="T374" s="1274"/>
      <c r="U374" s="1274"/>
      <c r="V374" s="1274"/>
      <c r="W374" s="1274"/>
      <c r="X374" s="1274"/>
      <c r="Y374" s="1274"/>
      <c r="Z374" s="1274"/>
      <c r="AA374" s="1274"/>
      <c r="AB374" s="1274"/>
      <c r="AC374" s="1274"/>
      <c r="AD374" s="1274"/>
      <c r="AE374" s="1274"/>
      <c r="AF374" s="1274"/>
      <c r="AG374" s="127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65" t="s">
        <v>591</v>
      </c>
      <c r="K376" s="1365"/>
      <c r="L376" s="40"/>
      <c r="M376" s="40"/>
      <c r="N376" s="40"/>
      <c r="O376" s="40"/>
      <c r="P376" s="40"/>
      <c r="Q376" s="40"/>
      <c r="R376" s="40"/>
      <c r="S376" s="40"/>
      <c r="T376" s="40"/>
      <c r="U376" s="40"/>
      <c r="V376" s="40"/>
      <c r="W376" s="40"/>
      <c r="X376" s="40"/>
      <c r="Y376" s="40"/>
      <c r="Z376" s="40"/>
      <c r="AC376" s="40"/>
      <c r="AD376" s="40"/>
      <c r="AE376" s="40"/>
    </row>
    <row r="377" spans="1:34" ht="12.95" customHeight="1">
      <c r="E377" s="1468" t="s">
        <v>706</v>
      </c>
      <c r="F377" s="1468"/>
      <c r="G377" s="1468"/>
      <c r="H377" s="1468"/>
      <c r="I377" s="1468"/>
      <c r="J377" s="1468"/>
      <c r="K377" s="1468"/>
      <c r="L377" s="1468"/>
      <c r="M377" s="1468"/>
      <c r="N377" s="1468"/>
      <c r="O377" s="1468"/>
      <c r="P377" s="1468"/>
      <c r="Q377" s="1468"/>
      <c r="R377" s="1468"/>
      <c r="S377" s="1468"/>
      <c r="T377" s="1468"/>
      <c r="U377" s="1468"/>
      <c r="V377" s="1468"/>
      <c r="W377" s="1468"/>
      <c r="X377" s="1468"/>
      <c r="Y377" s="1468"/>
      <c r="Z377" s="1468"/>
      <c r="AA377" s="1468"/>
      <c r="AB377" s="1468"/>
      <c r="AC377" s="1468"/>
      <c r="AD377" s="1468"/>
      <c r="AE377" s="1468"/>
      <c r="AF377" s="1468"/>
      <c r="AG377" s="1468"/>
      <c r="AH377" s="1468"/>
    </row>
    <row r="378" spans="1:34" ht="12.95" customHeight="1">
      <c r="E378" s="1468"/>
      <c r="F378" s="1468"/>
      <c r="G378" s="1468"/>
      <c r="H378" s="1468"/>
      <c r="I378" s="1468"/>
      <c r="J378" s="1468"/>
      <c r="K378" s="1468"/>
      <c r="L378" s="1468"/>
      <c r="M378" s="1468"/>
      <c r="N378" s="1468"/>
      <c r="O378" s="1468"/>
      <c r="P378" s="1468"/>
      <c r="Q378" s="1468"/>
      <c r="R378" s="1468"/>
      <c r="S378" s="1468"/>
      <c r="T378" s="1468"/>
      <c r="U378" s="1468"/>
      <c r="V378" s="1468"/>
      <c r="W378" s="1468"/>
      <c r="X378" s="1468"/>
      <c r="Y378" s="1468"/>
      <c r="Z378" s="1468"/>
      <c r="AA378" s="1468"/>
      <c r="AB378" s="1468"/>
      <c r="AC378" s="1468"/>
      <c r="AD378" s="1468"/>
      <c r="AE378" s="1468"/>
      <c r="AF378" s="1468"/>
      <c r="AG378" s="1468"/>
      <c r="AH378" s="1468"/>
    </row>
    <row r="379" spans="1:34" ht="12.95" customHeight="1">
      <c r="E379" s="4" t="s">
        <v>448</v>
      </c>
      <c r="F379" s="4"/>
      <c r="G379" s="4"/>
      <c r="H379" s="4"/>
      <c r="I379" s="4"/>
      <c r="J379" s="4"/>
      <c r="K379" s="4"/>
      <c r="L379" s="4"/>
      <c r="N379" s="1297"/>
      <c r="O379" s="1297"/>
      <c r="P379" s="1297"/>
      <c r="Q379" s="1297"/>
      <c r="R379" s="4"/>
      <c r="U379" s="4" t="s">
        <v>449</v>
      </c>
      <c r="V379" s="4"/>
      <c r="W379" s="4"/>
      <c r="X379" s="4"/>
      <c r="Y379" s="4"/>
      <c r="Z379" s="4"/>
      <c r="AA379" s="4"/>
      <c r="AB379" s="4"/>
      <c r="AC379" s="1297"/>
      <c r="AD379" s="1297"/>
      <c r="AE379" s="1297"/>
      <c r="AF379" s="1297"/>
    </row>
    <row r="380" spans="1:34" ht="12.95" customHeight="1">
      <c r="E380" s="4" t="s">
        <v>450</v>
      </c>
      <c r="F380" s="4"/>
      <c r="G380" s="4"/>
      <c r="H380" s="4"/>
      <c r="I380" s="4"/>
      <c r="J380" s="4"/>
      <c r="K380" s="4"/>
      <c r="L380" s="4"/>
      <c r="N380" s="1297"/>
      <c r="O380" s="1297"/>
      <c r="P380" s="1297"/>
      <c r="Q380" s="1297"/>
      <c r="R380" s="4"/>
      <c r="U380" s="4" t="s">
        <v>0</v>
      </c>
      <c r="V380" s="4"/>
      <c r="W380" s="4"/>
      <c r="X380" s="4"/>
      <c r="Y380" s="4"/>
      <c r="Z380" s="4"/>
      <c r="AA380" s="4"/>
      <c r="AB380" s="4"/>
      <c r="AC380" s="1297"/>
      <c r="AD380" s="1297"/>
      <c r="AE380" s="1297"/>
      <c r="AF380" s="1297"/>
    </row>
    <row r="381" spans="1:34" ht="12.95" customHeight="1">
      <c r="E381" s="4" t="s">
        <v>1</v>
      </c>
      <c r="F381" s="4"/>
      <c r="G381" s="4"/>
      <c r="H381" s="4"/>
      <c r="I381" s="4"/>
      <c r="J381" s="4"/>
      <c r="K381" s="4"/>
      <c r="L381" s="4"/>
      <c r="N381" s="1297"/>
      <c r="O381" s="1297"/>
      <c r="P381" s="1297"/>
      <c r="Q381" s="1297"/>
      <c r="R381" s="4"/>
      <c r="V381" s="4"/>
      <c r="W381" s="4"/>
      <c r="X381" s="4"/>
      <c r="Y381" s="4"/>
      <c r="Z381" s="4"/>
      <c r="AA381" s="4"/>
      <c r="AB381" s="4"/>
    </row>
    <row r="382" spans="1:34" ht="12.95" customHeight="1">
      <c r="E382" s="4" t="s">
        <v>2</v>
      </c>
      <c r="F382" s="4"/>
      <c r="G382" s="4"/>
      <c r="H382" s="4"/>
      <c r="I382" s="4"/>
      <c r="J382" s="4"/>
      <c r="K382" s="4"/>
      <c r="L382" s="4"/>
      <c r="N382" s="1515"/>
      <c r="O382" s="1515"/>
      <c r="P382" s="1515"/>
      <c r="Q382" s="1515"/>
      <c r="R382" s="1515"/>
      <c r="S382" s="1515"/>
      <c r="T382" s="1515"/>
      <c r="U382" s="1515"/>
      <c r="V382" s="1515"/>
      <c r="W382" s="1515"/>
      <c r="X382" s="1515"/>
      <c r="Y382" s="1515"/>
      <c r="Z382" s="1515"/>
      <c r="AA382" s="1515"/>
      <c r="AB382" s="1515"/>
      <c r="AC382" s="1515"/>
      <c r="AD382" s="1515"/>
      <c r="AE382" s="1515"/>
      <c r="AF382" s="1515"/>
    </row>
    <row r="383" spans="1:34" ht="12.95" customHeight="1">
      <c r="E383" s="4"/>
      <c r="F383" s="4"/>
      <c r="G383" s="4"/>
      <c r="H383" s="4"/>
      <c r="I383" s="4"/>
      <c r="J383" s="4"/>
      <c r="K383" s="4"/>
      <c r="L383" s="4"/>
      <c r="N383" s="1516"/>
      <c r="O383" s="1516"/>
      <c r="P383" s="1516"/>
      <c r="Q383" s="1516"/>
      <c r="R383" s="1516"/>
      <c r="S383" s="1516"/>
      <c r="T383" s="1516"/>
      <c r="U383" s="1516"/>
      <c r="V383" s="1516"/>
      <c r="W383" s="1516"/>
      <c r="X383" s="1516"/>
      <c r="Y383" s="1516"/>
      <c r="Z383" s="1516"/>
      <c r="AA383" s="1516"/>
      <c r="AB383" s="1516"/>
      <c r="AC383" s="1516"/>
      <c r="AD383" s="1516"/>
      <c r="AE383" s="1516"/>
      <c r="AF383" s="1516"/>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2037</v>
      </c>
      <c r="F386" s="4"/>
      <c r="G386" s="4"/>
      <c r="H386" s="4"/>
      <c r="I386" s="4"/>
      <c r="J386" s="4"/>
      <c r="K386" s="4"/>
      <c r="L386" s="4"/>
      <c r="N386" t="s">
        <v>2033</v>
      </c>
      <c r="R386" s="27" t="s">
        <v>305</v>
      </c>
      <c r="S386" s="1459"/>
      <c r="T386" s="1459"/>
      <c r="U386" s="1" t="s">
        <v>306</v>
      </c>
      <c r="V386" s="1459"/>
      <c r="W386" s="1459"/>
      <c r="Y386" t="s">
        <v>2033</v>
      </c>
      <c r="AC386" s="27" t="s">
        <v>305</v>
      </c>
      <c r="AD386" s="1459"/>
      <c r="AE386" s="1459"/>
      <c r="AF386" s="1" t="s">
        <v>306</v>
      </c>
      <c r="AG386" s="1459"/>
      <c r="AH386" s="1459"/>
    </row>
    <row r="387" spans="1:36" ht="12.95" customHeight="1">
      <c r="E387" s="4" t="s">
        <v>985</v>
      </c>
      <c r="F387" s="4"/>
      <c r="G387" s="4"/>
      <c r="H387" s="4"/>
      <c r="I387" s="4"/>
      <c r="J387" s="4"/>
      <c r="K387" s="4"/>
      <c r="L387" s="4"/>
      <c r="N387" s="1459"/>
      <c r="O387" s="1459"/>
      <c r="P387" s="1459"/>
    </row>
    <row r="388" spans="1:36" ht="12.95" customHeight="1">
      <c r="E388" s="204" t="s">
        <v>2038</v>
      </c>
      <c r="F388" s="4"/>
      <c r="G388" s="4"/>
      <c r="H388" s="4"/>
      <c r="I388" s="4"/>
      <c r="J388" s="4"/>
      <c r="K388" s="4"/>
      <c r="L388" s="4"/>
      <c r="AG388" s="1398" t="s">
        <v>591</v>
      </c>
      <c r="AH388" s="1398"/>
    </row>
    <row r="389" spans="1:36" ht="12.95" customHeight="1">
      <c r="E389" s="4"/>
      <c r="F389" s="4"/>
      <c r="G389" s="4" t="s">
        <v>2039</v>
      </c>
      <c r="H389" s="4"/>
      <c r="I389" s="4"/>
      <c r="J389" s="4"/>
      <c r="K389" s="4"/>
      <c r="L389" s="4"/>
      <c r="AG389" s="1398" t="s">
        <v>591</v>
      </c>
      <c r="AH389" s="1398"/>
    </row>
    <row r="390" spans="1:36" ht="12.95" customHeight="1">
      <c r="E390" s="4"/>
      <c r="F390" s="4"/>
      <c r="G390" s="320" t="s">
        <v>986</v>
      </c>
      <c r="H390" s="4"/>
      <c r="I390" s="4"/>
      <c r="J390" s="4"/>
      <c r="K390" s="4"/>
      <c r="L390" s="4"/>
      <c r="V390" s="1365" t="s">
        <v>591</v>
      </c>
      <c r="W390" s="1365"/>
      <c r="Y390" s="22" t="s">
        <v>978</v>
      </c>
    </row>
    <row r="391" spans="1:36" ht="12.95" customHeight="1">
      <c r="E391" s="4" t="s">
        <v>979</v>
      </c>
      <c r="F391" s="4"/>
      <c r="G391" s="4"/>
      <c r="H391" s="4"/>
      <c r="I391" s="4"/>
      <c r="J391" s="4"/>
      <c r="K391" s="4"/>
      <c r="L391" s="4"/>
      <c r="V391" s="1365" t="s">
        <v>591</v>
      </c>
      <c r="W391" s="1365"/>
      <c r="Y391" s="4" t="s">
        <v>980</v>
      </c>
    </row>
    <row r="392" spans="1:36" ht="12.95" customHeight="1"/>
    <row r="393" spans="1:36" ht="12.95" customHeight="1">
      <c r="A393" s="2" t="s">
        <v>78</v>
      </c>
      <c r="B393" s="2"/>
    </row>
    <row r="394" spans="1:36" ht="12.95" customHeight="1">
      <c r="D394" t="s">
        <v>428</v>
      </c>
      <c r="J394" s="1464" t="s">
        <v>2728</v>
      </c>
      <c r="K394" s="1274"/>
      <c r="L394" s="1274"/>
      <c r="M394" s="1274"/>
      <c r="N394" s="1274"/>
      <c r="O394" s="1274"/>
      <c r="P394" s="1274"/>
      <c r="Q394" s="1274"/>
      <c r="R394" s="1274"/>
      <c r="S394" s="1274"/>
      <c r="T394" s="1274"/>
      <c r="U394" s="1274"/>
      <c r="V394" s="8" t="s">
        <v>83</v>
      </c>
      <c r="W394" s="8"/>
      <c r="X394" s="8"/>
      <c r="Y394" s="8"/>
      <c r="Z394" s="8"/>
      <c r="AA394" s="8"/>
      <c r="AB394" s="8"/>
      <c r="AC394" s="1274" t="s">
        <v>2790</v>
      </c>
      <c r="AD394" s="1274"/>
      <c r="AE394" s="1274"/>
      <c r="AF394" s="1274"/>
      <c r="AG394" s="1274"/>
      <c r="AH394" s="1274"/>
      <c r="AI394" s="1274"/>
      <c r="AJ394" s="1274"/>
    </row>
    <row r="395" spans="1:36" ht="12.95" customHeight="1">
      <c r="D395" s="3" t="s">
        <v>1180</v>
      </c>
      <c r="J395" s="1273" t="s">
        <v>2790</v>
      </c>
      <c r="K395" s="1273"/>
      <c r="L395" s="1273"/>
      <c r="M395" s="1273"/>
      <c r="N395" s="1273"/>
      <c r="O395" s="1273"/>
      <c r="P395" s="1273"/>
      <c r="Q395" s="1273"/>
      <c r="R395" s="1273"/>
      <c r="S395" s="1273"/>
      <c r="T395" s="1273"/>
      <c r="U395" s="1273"/>
      <c r="V395" s="3" t="s">
        <v>1180</v>
      </c>
      <c r="W395" s="8"/>
      <c r="X395" s="8"/>
      <c r="Y395" s="8"/>
      <c r="Z395" s="8"/>
      <c r="AA395" s="8"/>
      <c r="AB395" s="8"/>
      <c r="AC395" s="1274" t="s">
        <v>2790</v>
      </c>
      <c r="AD395" s="1274"/>
      <c r="AE395" s="1274"/>
      <c r="AF395" s="1274"/>
      <c r="AG395" s="1274"/>
      <c r="AH395" s="1274"/>
      <c r="AI395" s="1274"/>
      <c r="AJ395" s="1274"/>
    </row>
    <row r="396" spans="1:36" ht="12.95" customHeight="1">
      <c r="D396" s="3" t="s">
        <v>441</v>
      </c>
      <c r="J396" s="1471" t="s">
        <v>2803</v>
      </c>
      <c r="K396" s="1273"/>
      <c r="L396" s="1273"/>
      <c r="M396" s="1273"/>
      <c r="N396" s="1273"/>
      <c r="O396" s="1273"/>
      <c r="P396" s="1273"/>
      <c r="Q396" s="1273"/>
      <c r="R396" s="1273"/>
      <c r="S396" s="1273"/>
      <c r="T396" s="1273"/>
      <c r="U396" s="1273"/>
      <c r="V396" s="3" t="s">
        <v>441</v>
      </c>
      <c r="W396" s="8"/>
      <c r="X396" s="8"/>
      <c r="Y396" s="8"/>
      <c r="Z396" s="8"/>
      <c r="AA396" s="8"/>
      <c r="AB396" s="8"/>
      <c r="AC396" s="1274" t="s">
        <v>2803</v>
      </c>
      <c r="AD396" s="1274"/>
      <c r="AE396" s="1274"/>
      <c r="AF396" s="1274"/>
      <c r="AG396" s="1274"/>
      <c r="AH396" s="1274"/>
      <c r="AI396" s="1274"/>
      <c r="AJ396" s="1274"/>
    </row>
    <row r="397" spans="1:36" ht="12.95" customHeight="1">
      <c r="D397" t="s">
        <v>1176</v>
      </c>
      <c r="J397" s="1370" t="s">
        <v>2804</v>
      </c>
      <c r="K397" s="1368"/>
      <c r="L397" s="1368"/>
      <c r="M397" s="1368"/>
      <c r="N397" s="1368"/>
      <c r="O397" s="1368"/>
      <c r="P397" s="1368"/>
      <c r="Q397" s="1368"/>
      <c r="R397" s="1368"/>
      <c r="S397" s="1368"/>
      <c r="T397" s="1368"/>
      <c r="U397" s="1368"/>
      <c r="V397" s="1464" t="s">
        <v>2805</v>
      </c>
      <c r="W397" s="1274"/>
      <c r="X397" s="1274"/>
      <c r="Y397" s="1274"/>
      <c r="Z397" s="1274"/>
      <c r="AA397" s="1274"/>
      <c r="AB397" s="1274"/>
      <c r="AC397" s="1274"/>
      <c r="AD397" s="1274"/>
      <c r="AE397" s="1274"/>
      <c r="AF397" s="1274"/>
      <c r="AG397" s="1274"/>
      <c r="AH397" s="1274"/>
      <c r="AI397" s="1274"/>
      <c r="AJ397" s="1274"/>
    </row>
    <row r="398" spans="1:36" ht="12.95" customHeight="1">
      <c r="D398" t="s">
        <v>4</v>
      </c>
      <c r="Q398" s="1533">
        <v>46161</v>
      </c>
      <c r="R398" s="1533"/>
      <c r="S398" s="1533"/>
      <c r="T398" s="1533"/>
      <c r="U398" s="1533"/>
      <c r="V398" t="s">
        <v>309</v>
      </c>
      <c r="AI398" s="1365" t="s">
        <v>669</v>
      </c>
      <c r="AJ398" s="1365"/>
    </row>
    <row r="399" spans="1:36" ht="12.95" customHeight="1">
      <c r="D399" t="s">
        <v>5</v>
      </c>
      <c r="Q399" s="1535"/>
      <c r="R399" s="1536"/>
      <c r="S399" s="1536"/>
      <c r="T399" s="1536"/>
      <c r="U399" s="1536"/>
      <c r="W399" s="21" t="s">
        <v>74</v>
      </c>
      <c r="AG399" s="1400"/>
      <c r="AH399" s="1400"/>
      <c r="AI399" s="1400"/>
      <c r="AJ399" s="1400"/>
    </row>
    <row r="400" spans="1:36" ht="12.95" customHeight="1">
      <c r="D400" t="s">
        <v>427</v>
      </c>
      <c r="Q400" s="1401">
        <v>8700000</v>
      </c>
      <c r="R400" s="1401"/>
      <c r="S400" s="1401"/>
      <c r="T400" s="1401"/>
      <c r="U400" s="1401"/>
      <c r="V400" s="3" t="s">
        <v>1179</v>
      </c>
      <c r="AG400" s="1465">
        <v>46419</v>
      </c>
      <c r="AH400" s="1465"/>
      <c r="AI400" s="1465"/>
      <c r="AJ400" s="1465"/>
    </row>
    <row r="401" spans="4:36" ht="12.95" customHeight="1">
      <c r="D401" t="s">
        <v>88</v>
      </c>
      <c r="I401" s="1276" t="s">
        <v>2806</v>
      </c>
      <c r="J401" s="1279"/>
      <c r="K401" s="1279"/>
      <c r="L401" s="1279"/>
      <c r="M401" s="1279"/>
      <c r="N401" s="1279"/>
      <c r="Q401" s="4" t="s">
        <v>206</v>
      </c>
      <c r="S401" s="1399"/>
      <c r="T401" s="1399"/>
      <c r="U401" s="1399"/>
      <c r="V401" t="s">
        <v>73</v>
      </c>
      <c r="AI401" s="1365" t="s">
        <v>669</v>
      </c>
      <c r="AJ401" s="1365"/>
    </row>
    <row r="402" spans="4:36" ht="12.95" customHeight="1">
      <c r="D402" t="s">
        <v>310</v>
      </c>
      <c r="Q402" s="1523">
        <f>AG402/8</f>
        <v>25125</v>
      </c>
      <c r="R402" s="1523"/>
      <c r="S402" s="1523"/>
      <c r="T402" s="1523"/>
      <c r="U402" s="1523"/>
      <c r="V402" t="s">
        <v>311</v>
      </c>
      <c r="AG402" s="1400">
        <f>'Sources and Uses Budget'!C13</f>
        <v>201000</v>
      </c>
      <c r="AH402" s="1400"/>
      <c r="AI402" s="1400"/>
      <c r="AJ402" s="1400"/>
    </row>
    <row r="403" spans="4:36" ht="12.95" customHeight="1">
      <c r="D403" t="s">
        <v>312</v>
      </c>
      <c r="Q403" s="1512">
        <v>1.2500000000000001E-2</v>
      </c>
      <c r="R403" s="1512"/>
      <c r="S403" s="1512"/>
      <c r="T403" s="1512"/>
      <c r="U403" s="1512"/>
      <c r="V403" t="s">
        <v>1161</v>
      </c>
      <c r="AG403" s="1400"/>
      <c r="AH403" s="1400"/>
      <c r="AI403" s="1400"/>
      <c r="AJ403" s="1400"/>
    </row>
    <row r="404" spans="4:36" ht="12.95" customHeight="1">
      <c r="D404" t="s">
        <v>1160</v>
      </c>
      <c r="AG404" s="1400"/>
      <c r="AH404" s="1400"/>
      <c r="AI404" s="1400"/>
      <c r="AJ404" s="1400"/>
    </row>
    <row r="405" spans="4:36" ht="12.95" customHeight="1">
      <c r="AG405" s="456"/>
      <c r="AH405" s="456"/>
      <c r="AI405" s="456"/>
      <c r="AJ405" s="456"/>
    </row>
    <row r="406" spans="4:36" ht="12.95" customHeight="1">
      <c r="D406" s="3" t="s">
        <v>2095</v>
      </c>
      <c r="AG406" s="456"/>
      <c r="AH406" s="456"/>
      <c r="AI406" s="1365" t="s">
        <v>669</v>
      </c>
      <c r="AJ406" s="1365"/>
    </row>
    <row r="407" spans="4:36" ht="12.95" customHeight="1">
      <c r="D407" s="3" t="s">
        <v>1654</v>
      </c>
      <c r="T407" s="1417"/>
      <c r="U407" s="1417"/>
      <c r="V407" s="1417"/>
      <c r="W407" s="1417"/>
      <c r="X407" s="1417"/>
      <c r="Y407" s="1417"/>
      <c r="Z407" s="1417"/>
      <c r="AA407" s="1417"/>
      <c r="AB407" s="1417"/>
      <c r="AC407" s="1417"/>
      <c r="AD407" s="1417"/>
      <c r="AE407" s="1417"/>
      <c r="AF407" s="1417"/>
      <c r="AG407" s="1417"/>
      <c r="AH407" s="1417"/>
      <c r="AI407" s="1417"/>
      <c r="AJ407" s="1417"/>
    </row>
    <row r="408" spans="4:36" ht="12.95" customHeight="1">
      <c r="D408" s="3" t="s">
        <v>1653</v>
      </c>
      <c r="T408" s="1417"/>
      <c r="U408" s="1417"/>
      <c r="V408" s="1417"/>
      <c r="W408" s="1417"/>
      <c r="X408" s="1417"/>
      <c r="Y408" s="1417"/>
      <c r="Z408" s="1417"/>
      <c r="AA408" s="1417"/>
      <c r="AB408" s="1417"/>
      <c r="AC408" s="1417"/>
      <c r="AD408" s="1417"/>
      <c r="AE408" s="1417"/>
      <c r="AF408" s="1417"/>
      <c r="AG408" s="1417"/>
      <c r="AH408" s="1417"/>
      <c r="AI408" s="1417"/>
      <c r="AJ408" s="1417"/>
    </row>
    <row r="409" spans="4:36" ht="12.95" customHeight="1">
      <c r="AG409" s="456"/>
      <c r="AH409" s="456"/>
      <c r="AI409" s="456"/>
      <c r="AJ409" s="456"/>
    </row>
    <row r="410" spans="4:36" ht="12.95" customHeight="1">
      <c r="D410" s="3" t="s">
        <v>1647</v>
      </c>
      <c r="S410" s="1417" t="s">
        <v>545</v>
      </c>
      <c r="T410" s="1417"/>
      <c r="U410" s="1417"/>
      <c r="V410" t="s">
        <v>1648</v>
      </c>
      <c r="AG410" s="1467">
        <v>99</v>
      </c>
      <c r="AH410" s="1467"/>
      <c r="AI410" s="1467"/>
      <c r="AJ410" s="1467"/>
    </row>
    <row r="411" spans="4:36" ht="12.95" customHeight="1">
      <c r="D411" s="3" t="s">
        <v>1645</v>
      </c>
      <c r="S411" s="1417" t="s">
        <v>591</v>
      </c>
      <c r="T411" s="1417"/>
      <c r="U411" s="1417"/>
      <c r="V411" t="s">
        <v>1650</v>
      </c>
      <c r="AE411" s="1527">
        <v>672656.24999999988</v>
      </c>
      <c r="AF411" s="1527"/>
      <c r="AG411" s="1527"/>
      <c r="AH411" s="1527"/>
      <c r="AI411" s="1527"/>
      <c r="AJ411" s="1527"/>
    </row>
    <row r="412" spans="4:36" ht="12.95" customHeight="1">
      <c r="D412" s="3" t="s">
        <v>1646</v>
      </c>
      <c r="K412" s="1466"/>
      <c r="L412" s="1466"/>
      <c r="M412" s="1466"/>
      <c r="N412" s="1466"/>
      <c r="O412" s="1466"/>
      <c r="P412" s="1466"/>
      <c r="Q412" s="1466"/>
      <c r="R412" s="1466"/>
      <c r="S412" s="1466"/>
      <c r="T412" s="1466"/>
      <c r="U412" s="1466"/>
      <c r="V412" s="1466"/>
      <c r="W412" s="1466"/>
      <c r="X412" s="1466"/>
      <c r="Y412" s="1466"/>
      <c r="Z412" s="1466"/>
      <c r="AA412" s="1466"/>
      <c r="AB412" s="1466"/>
      <c r="AC412" s="1466"/>
      <c r="AD412" s="1466"/>
      <c r="AE412" s="1466"/>
      <c r="AF412" s="1466"/>
      <c r="AG412" s="1466"/>
      <c r="AH412" s="1466"/>
      <c r="AI412" s="1466"/>
      <c r="AJ412" s="1466"/>
    </row>
    <row r="413" spans="4:36" ht="12.95" customHeight="1">
      <c r="D413" s="3" t="s">
        <v>1649</v>
      </c>
      <c r="K413" s="1466" t="s">
        <v>2729</v>
      </c>
      <c r="L413" s="1466"/>
      <c r="M413" s="1466"/>
      <c r="N413" s="1466"/>
      <c r="O413" s="1466"/>
      <c r="P413" s="1466"/>
      <c r="Q413" s="1466"/>
      <c r="R413" s="1466"/>
      <c r="S413" s="1466"/>
      <c r="T413" s="1466"/>
      <c r="U413" s="1466"/>
      <c r="V413" s="1466"/>
      <c r="W413" s="1466"/>
      <c r="X413" s="1466"/>
      <c r="Y413" s="1466"/>
      <c r="Z413" s="1466"/>
      <c r="AA413" s="1466"/>
      <c r="AB413" s="1466"/>
      <c r="AC413" s="1466"/>
      <c r="AD413" s="1466"/>
      <c r="AE413" s="1466"/>
      <c r="AF413" s="1466"/>
      <c r="AG413" s="1466"/>
      <c r="AH413" s="1466"/>
      <c r="AI413" s="1466"/>
      <c r="AJ413" s="1466"/>
    </row>
    <row r="414" spans="4:36" ht="12.95" customHeight="1">
      <c r="D414" s="3" t="s">
        <v>1652</v>
      </c>
      <c r="E414" s="477"/>
      <c r="F414" s="477"/>
      <c r="G414" s="477"/>
      <c r="H414" s="477"/>
      <c r="I414" s="477"/>
      <c r="J414" s="477"/>
      <c r="K414" s="477"/>
      <c r="L414" s="477"/>
      <c r="M414" s="477"/>
      <c r="N414" s="477"/>
      <c r="O414" s="477"/>
      <c r="P414" s="477"/>
      <c r="Q414" s="477"/>
      <c r="R414" s="477"/>
      <c r="S414" s="1397" t="s">
        <v>2730</v>
      </c>
      <c r="T414" s="1397"/>
      <c r="U414" s="1397"/>
      <c r="V414" s="1397"/>
      <c r="W414" s="1397"/>
      <c r="X414" s="1397"/>
      <c r="Y414" s="1397"/>
      <c r="Z414" s="1397"/>
      <c r="AA414" s="1397"/>
      <c r="AB414" s="1397"/>
      <c r="AC414" s="1397"/>
      <c r="AD414" s="1397"/>
      <c r="AE414" s="1397"/>
      <c r="AF414" s="1397"/>
      <c r="AG414" s="1397"/>
      <c r="AH414" s="1397"/>
      <c r="AI414" s="1397"/>
      <c r="AJ414" s="1397"/>
    </row>
    <row r="415" spans="4:36" ht="12.95" customHeight="1">
      <c r="D415" s="1524" t="s">
        <v>1651</v>
      </c>
      <c r="E415" s="1524"/>
      <c r="F415" s="1524"/>
      <c r="G415" s="1524"/>
      <c r="H415" s="1524"/>
      <c r="I415" s="1524"/>
      <c r="J415" s="1524"/>
      <c r="K415" s="1524"/>
      <c r="L415" s="1524"/>
      <c r="M415" s="1524"/>
      <c r="N415" s="1524"/>
      <c r="O415" s="1524"/>
      <c r="P415" s="1524"/>
      <c r="Q415" s="1524"/>
      <c r="R415" s="1524"/>
      <c r="S415" s="1524"/>
      <c r="T415" s="1524"/>
      <c r="U415" s="1524"/>
      <c r="V415" s="1524"/>
      <c r="W415" s="1524"/>
      <c r="X415" s="1524"/>
      <c r="Y415" s="1524"/>
      <c r="Z415" s="1524"/>
      <c r="AA415" s="1524"/>
      <c r="AB415" s="1524"/>
      <c r="AC415" s="1524"/>
      <c r="AD415" s="1524"/>
      <c r="AE415" s="1524"/>
      <c r="AF415" s="1524"/>
      <c r="AG415" s="1524"/>
      <c r="AH415" s="1524"/>
      <c r="AI415" s="1524"/>
      <c r="AJ415" s="1524"/>
    </row>
    <row r="416" spans="4:36" ht="12.95" customHeight="1">
      <c r="D416" s="1524"/>
      <c r="E416" s="1524"/>
      <c r="F416" s="1524"/>
      <c r="G416" s="1524"/>
      <c r="H416" s="1524"/>
      <c r="I416" s="1524"/>
      <c r="J416" s="1524"/>
      <c r="K416" s="1524"/>
      <c r="L416" s="1524"/>
      <c r="M416" s="1524"/>
      <c r="N416" s="1524"/>
      <c r="O416" s="1524"/>
      <c r="P416" s="1524"/>
      <c r="Q416" s="1524"/>
      <c r="R416" s="1524"/>
      <c r="S416" s="1524"/>
      <c r="T416" s="1524"/>
      <c r="U416" s="1524"/>
      <c r="V416" s="1524"/>
      <c r="W416" s="1524"/>
      <c r="X416" s="1524"/>
      <c r="Y416" s="1524"/>
      <c r="Z416" s="1524"/>
      <c r="AA416" s="1524"/>
      <c r="AB416" s="1524"/>
      <c r="AC416" s="1524"/>
      <c r="AD416" s="1524"/>
      <c r="AE416" s="1524"/>
      <c r="AF416" s="1524"/>
      <c r="AG416" s="1524"/>
      <c r="AH416" s="1524"/>
      <c r="AI416" s="1524"/>
      <c r="AJ416" s="1524"/>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1202</v>
      </c>
      <c r="I419" s="1464" t="s">
        <v>2731</v>
      </c>
      <c r="J419" s="1464"/>
      <c r="K419" s="1464"/>
      <c r="L419" s="1464"/>
      <c r="M419" s="1464"/>
      <c r="N419" s="1464"/>
      <c r="O419" s="1464"/>
      <c r="P419" s="1464"/>
      <c r="Q419" s="1464"/>
      <c r="R419" s="1464"/>
      <c r="S419" s="1464"/>
      <c r="T419" s="1464"/>
      <c r="U419" s="1464"/>
      <c r="V419" s="1464"/>
      <c r="W419" s="1464"/>
      <c r="X419" s="1464"/>
      <c r="Y419" s="1464"/>
      <c r="Z419" s="1464"/>
      <c r="AA419" s="1464"/>
      <c r="AB419" s="1464"/>
      <c r="AC419" s="1464"/>
      <c r="AD419" s="1464"/>
      <c r="AE419" s="1464"/>
    </row>
    <row r="420" spans="1:39" ht="12.95" customHeight="1">
      <c r="E420" t="s">
        <v>106</v>
      </c>
      <c r="R420" s="1365" t="s">
        <v>545</v>
      </c>
      <c r="S420" s="1365"/>
      <c r="AC420" s="27" t="s">
        <v>570</v>
      </c>
      <c r="AD420" s="1297">
        <v>6</v>
      </c>
      <c r="AE420" s="1297"/>
    </row>
    <row r="421" spans="1:39" ht="12.95" customHeight="1">
      <c r="E421" t="s">
        <v>107</v>
      </c>
      <c r="R421" s="1365" t="s">
        <v>591</v>
      </c>
      <c r="S421" s="1365"/>
      <c r="AC421" s="27" t="s">
        <v>570</v>
      </c>
      <c r="AD421" s="1297"/>
      <c r="AE421" s="1297"/>
    </row>
    <row r="422" spans="1:39" ht="12.95" customHeight="1">
      <c r="E422" t="s">
        <v>108</v>
      </c>
      <c r="S422" s="1365" t="s">
        <v>591</v>
      </c>
      <c r="T422" s="1365"/>
    </row>
    <row r="423" spans="1:39" ht="12.95" customHeight="1">
      <c r="E423" t="s">
        <v>170</v>
      </c>
      <c r="H423" s="1513" t="s">
        <v>2732</v>
      </c>
      <c r="I423" s="1513"/>
      <c r="J423" s="1513"/>
      <c r="K423" s="1513"/>
      <c r="L423" s="1513"/>
      <c r="M423" s="1513"/>
      <c r="N423" s="1513"/>
      <c r="O423" s="1513"/>
      <c r="P423" s="1513"/>
      <c r="Q423" s="1513"/>
      <c r="R423" s="1513"/>
      <c r="S423" s="1513"/>
      <c r="T423" s="1513"/>
      <c r="U423" s="1513"/>
      <c r="V423" s="1513"/>
      <c r="W423" s="1513"/>
      <c r="X423" s="1513"/>
      <c r="Y423" s="1513"/>
      <c r="Z423" s="1513"/>
      <c r="AA423" s="1513"/>
      <c r="AB423" s="1513"/>
      <c r="AC423" s="1513"/>
      <c r="AD423" s="1513"/>
      <c r="AE423" s="1513"/>
    </row>
    <row r="424" spans="1:39" ht="12.95" customHeight="1">
      <c r="H424" s="1514"/>
      <c r="I424" s="1514"/>
      <c r="J424" s="1514"/>
      <c r="K424" s="1514"/>
      <c r="L424" s="1514"/>
      <c r="M424" s="1514"/>
      <c r="N424" s="1514"/>
      <c r="O424" s="1514"/>
      <c r="P424" s="1514"/>
      <c r="Q424" s="1514"/>
      <c r="R424" s="1514"/>
      <c r="S424" s="1514"/>
      <c r="T424" s="1514"/>
      <c r="U424" s="1514"/>
      <c r="V424" s="1514"/>
      <c r="W424" s="1514"/>
      <c r="X424" s="1514"/>
      <c r="Y424" s="1514"/>
      <c r="Z424" s="1514"/>
      <c r="AA424" s="1514"/>
      <c r="AB424" s="1514"/>
      <c r="AC424" s="1514"/>
      <c r="AD424" s="1514"/>
      <c r="AE424" s="1514"/>
    </row>
    <row r="425" spans="1:39" ht="12.95" customHeight="1"/>
    <row r="426" spans="1:39" ht="12.95" customHeight="1">
      <c r="A426" s="2" t="s">
        <v>590</v>
      </c>
      <c r="B426" s="2"/>
      <c r="C426" s="2"/>
      <c r="D426" s="2" t="s">
        <v>114</v>
      </c>
      <c r="AF426" s="2" t="s">
        <v>955</v>
      </c>
    </row>
    <row r="427" spans="1:39" ht="12.95" customHeight="1">
      <c r="E427" s="1459"/>
      <c r="F427" s="1459"/>
      <c r="G427" s="1459"/>
      <c r="H427" s="13" t="s">
        <v>115</v>
      </c>
      <c r="I427" s="1459"/>
      <c r="J427" s="1459"/>
      <c r="K427" s="1459"/>
      <c r="L427" t="s">
        <v>116</v>
      </c>
      <c r="N427" s="27" t="s">
        <v>575</v>
      </c>
      <c r="P427" s="1461">
        <v>0.69131313131313099</v>
      </c>
      <c r="Q427" s="1461"/>
      <c r="R427" s="1461"/>
      <c r="S427" t="s">
        <v>117</v>
      </c>
      <c r="W427" s="1463">
        <f>IF(E427&gt;0,(E427*I427),(P427*43560))</f>
        <v>30113.599999999988</v>
      </c>
      <c r="X427" s="1463"/>
      <c r="Y427" s="1463"/>
      <c r="Z427" t="s">
        <v>118</v>
      </c>
      <c r="AF427" s="1534">
        <f>IFERROR(IF(P427&gt;0,(AG446/P427),(AG446/(W427/43560))),0)</f>
        <v>175.02922267679727</v>
      </c>
      <c r="AG427" s="1534"/>
      <c r="AH427" s="1534"/>
      <c r="AM427" s="3"/>
    </row>
    <row r="428" spans="1:39" ht="12.95" customHeight="1">
      <c r="E428" t="s">
        <v>51</v>
      </c>
    </row>
    <row r="429" spans="1:39" ht="12.95" customHeight="1">
      <c r="E429" s="1450"/>
      <c r="F429" s="1450"/>
      <c r="G429" s="1450"/>
      <c r="H429" s="1450"/>
      <c r="I429" s="1450"/>
      <c r="J429" s="1450"/>
      <c r="K429" s="1450"/>
      <c r="L429" s="1450"/>
      <c r="M429" s="1450"/>
      <c r="N429" s="1450"/>
      <c r="O429" s="1450"/>
      <c r="P429" s="1450"/>
      <c r="Q429" s="1450"/>
      <c r="R429" s="1450"/>
      <c r="S429" s="1450"/>
      <c r="T429" s="1450"/>
      <c r="U429" s="1450"/>
      <c r="V429" s="1450"/>
      <c r="W429" s="1450"/>
      <c r="X429" s="1450"/>
      <c r="Y429" s="1450"/>
      <c r="Z429" s="1450"/>
      <c r="AA429" s="1450"/>
      <c r="AB429" s="1450"/>
      <c r="AC429" s="1450"/>
      <c r="AD429" s="1450"/>
      <c r="AE429" s="1450"/>
      <c r="AF429" s="1450"/>
      <c r="AG429" s="1450"/>
      <c r="AH429" s="1450"/>
      <c r="AI429" s="1450"/>
      <c r="AJ429" s="1450"/>
    </row>
    <row r="430" spans="1:39" ht="12.95" customHeight="1">
      <c r="E430" s="118" t="s">
        <v>1722</v>
      </c>
      <c r="F430" s="1007"/>
      <c r="G430" s="1007"/>
      <c r="H430" s="1007"/>
      <c r="I430" s="1460">
        <v>0.69131313131313099</v>
      </c>
      <c r="J430" s="1460"/>
      <c r="K430" s="1460"/>
      <c r="L430" s="1007"/>
      <c r="M430" s="118"/>
      <c r="N430" s="1007"/>
      <c r="O430" s="1007"/>
      <c r="P430" s="1521">
        <f>(DU763+DU786+DU808)/I430</f>
        <v>306.6627703097605</v>
      </c>
      <c r="Q430" s="1521"/>
      <c r="R430" s="1521"/>
      <c r="S430" s="118" t="s">
        <v>1723</v>
      </c>
      <c r="T430" s="1007"/>
      <c r="U430" s="1007"/>
      <c r="V430" s="1007"/>
      <c r="W430" s="1007"/>
      <c r="X430" s="1007"/>
      <c r="Y430" s="1007"/>
      <c r="Z430" s="1007"/>
      <c r="AA430" s="1007"/>
      <c r="AB430" s="1007"/>
      <c r="AC430" s="1007"/>
      <c r="AD430" s="1007"/>
      <c r="AE430" s="1007"/>
      <c r="AF430" s="1007"/>
      <c r="AG430" s="1007"/>
      <c r="AH430" s="1007"/>
      <c r="AI430" s="1007"/>
      <c r="AJ430" s="1007"/>
    </row>
    <row r="431" spans="1:39" ht="12.95" customHeight="1"/>
    <row r="432" spans="1:39" ht="12.95" customHeight="1">
      <c r="A432" s="2" t="s">
        <v>592</v>
      </c>
      <c r="B432" s="2"/>
      <c r="C432" s="2"/>
      <c r="D432" s="2" t="s">
        <v>120</v>
      </c>
    </row>
    <row r="433" spans="1:36" ht="12.95" customHeight="1">
      <c r="E433" t="s">
        <v>121</v>
      </c>
      <c r="P433" s="1365">
        <v>1</v>
      </c>
      <c r="Q433" s="1365"/>
      <c r="S433" t="s">
        <v>189</v>
      </c>
      <c r="AE433" s="1365">
        <v>1</v>
      </c>
      <c r="AF433" s="1365"/>
    </row>
    <row r="434" spans="1:36" ht="12.95" customHeight="1">
      <c r="E434" t="s">
        <v>190</v>
      </c>
      <c r="P434" s="1365">
        <v>0</v>
      </c>
      <c r="Q434" s="1365"/>
      <c r="S434" t="s">
        <v>131</v>
      </c>
      <c r="AE434" s="1365" t="s">
        <v>591</v>
      </c>
      <c r="AF434" s="1365"/>
    </row>
    <row r="435" spans="1:36" ht="12.95" customHeight="1">
      <c r="F435" s="28" t="s">
        <v>132</v>
      </c>
    </row>
    <row r="436" spans="1:36" ht="12.95" customHeight="1">
      <c r="F436" s="1472"/>
      <c r="G436" s="1472"/>
      <c r="H436" s="1472"/>
      <c r="I436" s="1472"/>
      <c r="J436" s="1472"/>
      <c r="K436" s="1472"/>
      <c r="L436" s="1472"/>
      <c r="M436" s="1472"/>
      <c r="N436" s="1472"/>
      <c r="O436" s="1472"/>
      <c r="P436" s="1472"/>
      <c r="Q436" s="1472"/>
      <c r="R436" s="1472"/>
      <c r="S436" s="1472"/>
      <c r="T436" s="1472"/>
      <c r="U436" s="1472"/>
      <c r="V436" s="1472"/>
      <c r="W436" s="1472"/>
      <c r="X436" s="1472"/>
      <c r="Y436" s="1472"/>
      <c r="Z436" s="1472"/>
      <c r="AA436" s="1472"/>
      <c r="AB436" s="1472"/>
      <c r="AC436" s="1472"/>
      <c r="AD436" s="1472"/>
      <c r="AE436" s="1472"/>
      <c r="AF436" s="1472"/>
      <c r="AG436" s="1472"/>
      <c r="AH436" s="1472"/>
    </row>
    <row r="437" spans="1:36" ht="12.95" customHeight="1">
      <c r="F437" s="1473"/>
      <c r="G437" s="1473"/>
      <c r="H437" s="1473"/>
      <c r="I437" s="1473"/>
      <c r="J437" s="1473"/>
      <c r="K437" s="1473"/>
      <c r="L437" s="1473"/>
      <c r="M437" s="1473"/>
      <c r="N437" s="1473"/>
      <c r="O437" s="1473"/>
      <c r="P437" s="1473"/>
      <c r="Q437" s="1473"/>
      <c r="R437" s="1473"/>
      <c r="S437" s="1473"/>
      <c r="T437" s="1473"/>
      <c r="U437" s="1473"/>
      <c r="V437" s="1473"/>
      <c r="W437" s="1473"/>
      <c r="X437" s="1473"/>
      <c r="Y437" s="1473"/>
      <c r="Z437" s="1473"/>
      <c r="AA437" s="1473"/>
      <c r="AB437" s="1473"/>
      <c r="AC437" s="1473"/>
      <c r="AD437" s="1473"/>
      <c r="AE437" s="1473"/>
      <c r="AF437" s="1473"/>
      <c r="AG437" s="1473"/>
      <c r="AH437" s="1473"/>
    </row>
    <row r="438" spans="1:36" ht="12.95" customHeight="1">
      <c r="E438" t="s">
        <v>608</v>
      </c>
      <c r="P438" s="1"/>
      <c r="Q438" s="1365" t="s">
        <v>545</v>
      </c>
      <c r="R438" s="1365"/>
    </row>
    <row r="439" spans="1:36" ht="12.95" customHeight="1">
      <c r="F439" t="s">
        <v>609</v>
      </c>
      <c r="P439" s="1"/>
      <c r="Q439" s="1"/>
      <c r="AF439" s="1365" t="s">
        <v>591</v>
      </c>
      <c r="AG439" s="1457"/>
    </row>
    <row r="440" spans="1:36" ht="12.95" customHeight="1"/>
    <row r="441" spans="1:36" ht="12.95" customHeight="1">
      <c r="A441" s="2"/>
      <c r="B441" s="2"/>
      <c r="C441" s="2"/>
      <c r="E441" s="4" t="s">
        <v>308</v>
      </c>
      <c r="Z441" s="1365" t="s">
        <v>669</v>
      </c>
      <c r="AA441" s="1365"/>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65" t="s">
        <v>591</v>
      </c>
      <c r="AA443" s="1365"/>
    </row>
    <row r="444" spans="1:36" ht="12.95" customHeight="1"/>
    <row r="445" spans="1:36" ht="12.95" customHeight="1">
      <c r="A445" s="2" t="s">
        <v>467</v>
      </c>
      <c r="B445" s="2"/>
      <c r="C445" s="2"/>
      <c r="D445" s="2" t="s">
        <v>764</v>
      </c>
      <c r="AF445" s="48"/>
    </row>
    <row r="446" spans="1:36" ht="12.95" customHeight="1">
      <c r="D446" s="1451" t="s">
        <v>43</v>
      </c>
      <c r="E446" s="1452"/>
      <c r="F446" s="1452"/>
      <c r="G446" s="1452"/>
      <c r="H446" s="1452"/>
      <c r="I446" s="1452"/>
      <c r="J446" s="1452"/>
      <c r="K446" s="1452"/>
      <c r="L446" s="1452"/>
      <c r="M446" s="1452"/>
      <c r="N446" s="1452"/>
      <c r="O446" s="1452"/>
      <c r="P446" s="1452"/>
      <c r="Q446" s="1452"/>
      <c r="R446" s="1452"/>
      <c r="S446" s="1452"/>
      <c r="T446" s="1452"/>
      <c r="U446" s="1452"/>
      <c r="V446" s="1452"/>
      <c r="W446" s="1452"/>
      <c r="X446" s="1452"/>
      <c r="Y446" s="1452"/>
      <c r="Z446" s="1452"/>
      <c r="AA446" s="1452"/>
      <c r="AB446" s="1452"/>
      <c r="AC446" s="1452"/>
      <c r="AD446" s="1452"/>
      <c r="AE446" s="1452"/>
      <c r="AF446" s="1453"/>
      <c r="AG446" s="1387">
        <v>121</v>
      </c>
      <c r="AH446" s="1387"/>
      <c r="AI446" s="1387"/>
      <c r="AJ446" s="1387"/>
    </row>
    <row r="447" spans="1:36" ht="12.95" customHeight="1">
      <c r="D447" s="1454" t="s">
        <v>1220</v>
      </c>
      <c r="E447" s="1455"/>
      <c r="F447" s="1455"/>
      <c r="G447" s="1455"/>
      <c r="H447" s="1455"/>
      <c r="I447" s="1455"/>
      <c r="J447" s="1455"/>
      <c r="K447" s="1455"/>
      <c r="L447" s="1455"/>
      <c r="M447" s="1455"/>
      <c r="N447" s="1455"/>
      <c r="O447" s="1455"/>
      <c r="P447" s="1455"/>
      <c r="Q447" s="1455"/>
      <c r="R447" s="1455"/>
      <c r="S447" s="1455"/>
      <c r="T447" s="1455"/>
      <c r="U447" s="1455"/>
      <c r="V447" s="1455"/>
      <c r="W447" s="1455"/>
      <c r="X447" s="1455"/>
      <c r="Y447" s="1455"/>
      <c r="Z447" s="1455"/>
      <c r="AA447" s="1455"/>
      <c r="AB447" s="1455"/>
      <c r="AC447" s="1455"/>
      <c r="AD447" s="1455"/>
      <c r="AE447" s="1455"/>
      <c r="AF447" s="1456"/>
      <c r="AG447" s="1522">
        <v>0</v>
      </c>
      <c r="AH447" s="1322"/>
      <c r="AI447" s="1322"/>
      <c r="AJ447" s="1322"/>
    </row>
    <row r="448" spans="1:36" ht="12.95" customHeight="1">
      <c r="D448" s="1454" t="s">
        <v>1029</v>
      </c>
      <c r="E448" s="1455"/>
      <c r="F448" s="1455"/>
      <c r="G448" s="1455"/>
      <c r="H448" s="1455"/>
      <c r="I448" s="1455"/>
      <c r="J448" s="1455"/>
      <c r="K448" s="1455"/>
      <c r="L448" s="1455"/>
      <c r="M448" s="1455"/>
      <c r="N448" s="1455"/>
      <c r="O448" s="1455"/>
      <c r="P448" s="1455"/>
      <c r="Q448" s="1455"/>
      <c r="R448" s="1455"/>
      <c r="S448" s="1455"/>
      <c r="T448" s="1455"/>
      <c r="U448" s="1455"/>
      <c r="V448" s="1455"/>
      <c r="W448" s="1455"/>
      <c r="X448" s="1455"/>
      <c r="Y448" s="1455"/>
      <c r="Z448" s="1455"/>
      <c r="AA448" s="1455"/>
      <c r="AB448" s="1455"/>
      <c r="AC448" s="1455"/>
      <c r="AD448" s="1455"/>
      <c r="AE448" s="1455"/>
      <c r="AF448" s="1456"/>
      <c r="AG448" s="1387">
        <f>AG446-1</f>
        <v>120</v>
      </c>
      <c r="AH448" s="1387"/>
      <c r="AI448" s="1387"/>
      <c r="AJ448" s="1387"/>
    </row>
    <row r="449" spans="4:55" ht="12.95" customHeight="1">
      <c r="D449" s="1454" t="s">
        <v>1030</v>
      </c>
      <c r="E449" s="1455"/>
      <c r="F449" s="1455"/>
      <c r="G449" s="1455"/>
      <c r="H449" s="1455"/>
      <c r="I449" s="1455"/>
      <c r="J449" s="1455"/>
      <c r="K449" s="1455"/>
      <c r="L449" s="1455"/>
      <c r="M449" s="1455"/>
      <c r="N449" s="1455"/>
      <c r="O449" s="1455"/>
      <c r="P449" s="1455"/>
      <c r="Q449" s="1455"/>
      <c r="R449" s="1455"/>
      <c r="S449" s="1455"/>
      <c r="T449" s="1455"/>
      <c r="U449" s="1455"/>
      <c r="V449" s="1455"/>
      <c r="W449" s="1455"/>
      <c r="X449" s="1455"/>
      <c r="Y449" s="1455"/>
      <c r="Z449" s="1455"/>
      <c r="AA449" s="1455"/>
      <c r="AB449" s="1455"/>
      <c r="AC449" s="1455"/>
      <c r="AD449" s="1455"/>
      <c r="AE449" s="1455"/>
      <c r="AF449" s="1456"/>
      <c r="AG449" s="1387">
        <f>AG448</f>
        <v>120</v>
      </c>
      <c r="AH449" s="1387"/>
      <c r="AI449" s="1387"/>
      <c r="AJ449" s="1387"/>
    </row>
    <row r="450" spans="4:55" ht="12.95" customHeight="1">
      <c r="D450" s="1454" t="s">
        <v>1032</v>
      </c>
      <c r="E450" s="1455"/>
      <c r="F450" s="1455"/>
      <c r="G450" s="1455"/>
      <c r="H450" s="1455"/>
      <c r="I450" s="1455"/>
      <c r="J450" s="1455"/>
      <c r="K450" s="1455"/>
      <c r="L450" s="1455"/>
      <c r="M450" s="1455"/>
      <c r="N450" s="1455"/>
      <c r="O450" s="1455"/>
      <c r="P450" s="1455"/>
      <c r="Q450" s="1455"/>
      <c r="R450" s="1455"/>
      <c r="S450" s="1455"/>
      <c r="T450" s="1455"/>
      <c r="U450" s="1455"/>
      <c r="V450" s="1455"/>
      <c r="W450" s="1455"/>
      <c r="X450" s="1455"/>
      <c r="Y450" s="1455"/>
      <c r="Z450" s="1455"/>
      <c r="AA450" s="1455"/>
      <c r="AB450" s="1455"/>
      <c r="AC450" s="1455"/>
      <c r="AD450" s="1455"/>
      <c r="AE450" s="1455"/>
      <c r="AF450" s="1456"/>
      <c r="AG450" s="1375">
        <f>IF(ISERROR(AG449/AG448),0,AG449/AG448)</f>
        <v>1</v>
      </c>
      <c r="AH450" s="1375"/>
      <c r="AI450" s="1375"/>
      <c r="AJ450" s="1375"/>
    </row>
    <row r="451" spans="4:55" ht="12.95" customHeight="1">
      <c r="D451" s="1454" t="s">
        <v>1031</v>
      </c>
      <c r="E451" s="1455"/>
      <c r="F451" s="1455"/>
      <c r="G451" s="1455"/>
      <c r="H451" s="1455"/>
      <c r="I451" s="1455"/>
      <c r="J451" s="1455"/>
      <c r="K451" s="1455"/>
      <c r="L451" s="1455"/>
      <c r="M451" s="1455"/>
      <c r="N451" s="1455"/>
      <c r="O451" s="1455"/>
      <c r="P451" s="1455"/>
      <c r="Q451" s="1455"/>
      <c r="R451" s="1455"/>
      <c r="S451" s="1455"/>
      <c r="T451" s="1455"/>
      <c r="U451" s="1455"/>
      <c r="V451" s="1455"/>
      <c r="W451" s="1455"/>
      <c r="X451" s="1455"/>
      <c r="Y451" s="1455"/>
      <c r="Z451" s="1455"/>
      <c r="AA451" s="1455"/>
      <c r="AB451" s="1455"/>
      <c r="AC451" s="1455"/>
      <c r="AD451" s="1455"/>
      <c r="AE451" s="1455"/>
      <c r="AF451" s="1456"/>
      <c r="AG451" s="1458">
        <f>79746-720</f>
        <v>79026</v>
      </c>
      <c r="AH451" s="1458"/>
      <c r="AI451" s="1458"/>
      <c r="AJ451" s="1458"/>
    </row>
    <row r="452" spans="4:55" ht="12.95" customHeight="1">
      <c r="D452" s="1454" t="s">
        <v>1033</v>
      </c>
      <c r="E452" s="1455"/>
      <c r="F452" s="1455"/>
      <c r="G452" s="1455"/>
      <c r="H452" s="1455"/>
      <c r="I452" s="1455"/>
      <c r="J452" s="1455"/>
      <c r="K452" s="1455"/>
      <c r="L452" s="1455"/>
      <c r="M452" s="1455"/>
      <c r="N452" s="1455"/>
      <c r="O452" s="1455"/>
      <c r="P452" s="1455"/>
      <c r="Q452" s="1455"/>
      <c r="R452" s="1455"/>
      <c r="S452" s="1455"/>
      <c r="T452" s="1455"/>
      <c r="U452" s="1455"/>
      <c r="V452" s="1455"/>
      <c r="W452" s="1455"/>
      <c r="X452" s="1455"/>
      <c r="Y452" s="1455"/>
      <c r="Z452" s="1455"/>
      <c r="AA452" s="1455"/>
      <c r="AB452" s="1455"/>
      <c r="AC452" s="1455"/>
      <c r="AD452" s="1455"/>
      <c r="AE452" s="1455"/>
      <c r="AF452" s="1456"/>
      <c r="AG452" s="1458">
        <f>AG451</f>
        <v>79026</v>
      </c>
      <c r="AH452" s="1458"/>
      <c r="AI452" s="1458"/>
      <c r="AJ452" s="1458"/>
    </row>
    <row r="453" spans="4:55" ht="12.95" customHeight="1">
      <c r="D453" s="1454" t="s">
        <v>1034</v>
      </c>
      <c r="E453" s="1455"/>
      <c r="F453" s="1455"/>
      <c r="G453" s="1455"/>
      <c r="H453" s="1455"/>
      <c r="I453" s="1455"/>
      <c r="J453" s="1455"/>
      <c r="K453" s="1455"/>
      <c r="L453" s="1455"/>
      <c r="M453" s="1455"/>
      <c r="N453" s="1455"/>
      <c r="O453" s="1455"/>
      <c r="P453" s="1455"/>
      <c r="Q453" s="1455"/>
      <c r="R453" s="1455"/>
      <c r="S453" s="1455"/>
      <c r="T453" s="1455"/>
      <c r="U453" s="1455"/>
      <c r="V453" s="1455"/>
      <c r="W453" s="1455"/>
      <c r="X453" s="1455"/>
      <c r="Y453" s="1455"/>
      <c r="Z453" s="1455"/>
      <c r="AA453" s="1455"/>
      <c r="AB453" s="1455"/>
      <c r="AC453" s="1455"/>
      <c r="AD453" s="1455"/>
      <c r="AE453" s="1455"/>
      <c r="AF453" s="1456"/>
      <c r="AG453" s="1375">
        <f>IF(ISERROR(AG452/AG451),0,AG452/AG451)</f>
        <v>1</v>
      </c>
      <c r="AH453" s="1375"/>
      <c r="AI453" s="1375"/>
      <c r="AJ453" s="1375"/>
    </row>
    <row r="454" spans="4:55" ht="12.95" customHeight="1">
      <c r="D454" s="1454" t="s">
        <v>1035</v>
      </c>
      <c r="E454" s="1455"/>
      <c r="F454" s="1455"/>
      <c r="G454" s="1455"/>
      <c r="H454" s="1455"/>
      <c r="I454" s="1455"/>
      <c r="J454" s="1455"/>
      <c r="K454" s="1455"/>
      <c r="L454" s="1455"/>
      <c r="M454" s="1455"/>
      <c r="N454" s="1455"/>
      <c r="O454" s="1455"/>
      <c r="P454" s="1455"/>
      <c r="Q454" s="1455"/>
      <c r="R454" s="1455"/>
      <c r="S454" s="1455"/>
      <c r="T454" s="1455"/>
      <c r="U454" s="1455"/>
      <c r="V454" s="1455"/>
      <c r="W454" s="1455"/>
      <c r="X454" s="1455"/>
      <c r="Y454" s="1455"/>
      <c r="Z454" s="1455"/>
      <c r="AA454" s="1455"/>
      <c r="AB454" s="1455"/>
      <c r="AC454" s="1455"/>
      <c r="AD454" s="1455"/>
      <c r="AE454" s="1455"/>
      <c r="AF454" s="1456"/>
      <c r="AG454" s="1375">
        <f>MIN(IF(AG450&gt;AG453,AG453,AG450),1)</f>
        <v>1</v>
      </c>
      <c r="AH454" s="1375"/>
      <c r="AI454" s="1375"/>
      <c r="AJ454" s="1375"/>
    </row>
    <row r="455" spans="4:55" ht="12.95" customHeight="1">
      <c r="D455" s="1454" t="s">
        <v>2040</v>
      </c>
      <c r="E455" s="1452"/>
      <c r="F455" s="1452"/>
      <c r="G455" s="1452"/>
      <c r="H455" s="1452"/>
      <c r="I455" s="1452"/>
      <c r="J455" s="1452"/>
      <c r="K455" s="1452"/>
      <c r="L455" s="1452"/>
      <c r="M455" s="1452"/>
      <c r="N455" s="1452"/>
      <c r="O455" s="1452"/>
      <c r="P455" s="1452"/>
      <c r="Q455" s="1452"/>
      <c r="R455" s="1452"/>
      <c r="S455" s="1452"/>
      <c r="T455" s="1452"/>
      <c r="U455" s="1452"/>
      <c r="V455" s="1452"/>
      <c r="W455" s="1452"/>
      <c r="X455" s="1452"/>
      <c r="Y455" s="1452"/>
      <c r="Z455" s="1452"/>
      <c r="AA455" s="1452"/>
      <c r="AB455" s="1452"/>
      <c r="AC455" s="1452"/>
      <c r="AD455" s="1452"/>
      <c r="AE455" s="1452"/>
      <c r="AF455" s="1453"/>
      <c r="AG455" s="1458">
        <v>3533</v>
      </c>
      <c r="AH455" s="1458"/>
      <c r="AI455" s="1458"/>
      <c r="AJ455" s="1458"/>
      <c r="AZ455" s="34"/>
      <c r="BA455" s="34"/>
      <c r="BB455" s="34"/>
      <c r="BC455" s="34"/>
    </row>
    <row r="456" spans="4:55" ht="12.95" customHeight="1">
      <c r="D456" s="1451" t="s">
        <v>569</v>
      </c>
      <c r="E456" s="1452"/>
      <c r="F456" s="1452"/>
      <c r="G456" s="1452"/>
      <c r="H456" s="1452"/>
      <c r="I456" s="1452"/>
      <c r="J456" s="1452"/>
      <c r="K456" s="1452"/>
      <c r="L456" s="1452"/>
      <c r="M456" s="1452"/>
      <c r="N456" s="1452"/>
      <c r="O456" s="1452"/>
      <c r="P456" s="1452"/>
      <c r="Q456" s="1452"/>
      <c r="R456" s="1452"/>
      <c r="S456" s="1452"/>
      <c r="T456" s="1452"/>
      <c r="U456" s="1452"/>
      <c r="V456" s="1452"/>
      <c r="W456" s="1452"/>
      <c r="X456" s="1452"/>
      <c r="Y456" s="1452"/>
      <c r="Z456" s="1452"/>
      <c r="AA456" s="1452"/>
      <c r="AB456" s="1452"/>
      <c r="AC456" s="1452"/>
      <c r="AD456" s="1452"/>
      <c r="AE456" s="1452"/>
      <c r="AF456" s="1453"/>
      <c r="AG456" s="1458">
        <v>0</v>
      </c>
      <c r="AH456" s="1458"/>
      <c r="AI456" s="1458"/>
      <c r="AJ456" s="1458"/>
      <c r="AZ456" s="3"/>
      <c r="BA456" s="3"/>
      <c r="BB456" s="3"/>
      <c r="BC456" s="3"/>
    </row>
    <row r="457" spans="4:55" ht="12.95" customHeight="1">
      <c r="D457" s="1454" t="s">
        <v>1203</v>
      </c>
      <c r="E457" s="1452"/>
      <c r="F457" s="1452"/>
      <c r="G457" s="1452"/>
      <c r="H457" s="1452"/>
      <c r="I457" s="1452"/>
      <c r="J457" s="1452"/>
      <c r="K457" s="1452"/>
      <c r="L457" s="1452"/>
      <c r="M457" s="1452"/>
      <c r="N457" s="1452"/>
      <c r="O457" s="1452"/>
      <c r="P457" s="1452"/>
      <c r="Q457" s="1452"/>
      <c r="R457" s="1452"/>
      <c r="S457" s="1452"/>
      <c r="T457" s="1452"/>
      <c r="U457" s="1452"/>
      <c r="V457" s="1452"/>
      <c r="W457" s="1452"/>
      <c r="X457" s="1452"/>
      <c r="Y457" s="1452"/>
      <c r="Z457" s="1452"/>
      <c r="AA457" s="1452"/>
      <c r="AB457" s="1452"/>
      <c r="AC457" s="1452"/>
      <c r="AD457" s="1452"/>
      <c r="AE457" s="1452"/>
      <c r="AF457" s="1453"/>
      <c r="AG457" s="1458">
        <f>98984-AG451-AG455</f>
        <v>16425</v>
      </c>
      <c r="AH457" s="1458"/>
      <c r="AI457" s="1458"/>
      <c r="AJ457" s="1458"/>
      <c r="AZ457" s="3"/>
      <c r="BA457" s="3"/>
      <c r="BB457" s="3"/>
      <c r="BC457" s="3"/>
    </row>
    <row r="458" spans="4:55" ht="12.95" customHeight="1">
      <c r="D458" s="1454" t="s">
        <v>1036</v>
      </c>
      <c r="E458" s="1452"/>
      <c r="F458" s="1452"/>
      <c r="G458" s="1452"/>
      <c r="H458" s="1452"/>
      <c r="I458" s="1452"/>
      <c r="J458" s="1452"/>
      <c r="K458" s="1452"/>
      <c r="L458" s="1452"/>
      <c r="M458" s="1452"/>
      <c r="N458" s="1452"/>
      <c r="O458" s="1452"/>
      <c r="P458" s="1452"/>
      <c r="Q458" s="1452"/>
      <c r="R458" s="1452"/>
      <c r="S458" s="1452"/>
      <c r="T458" s="1452"/>
      <c r="U458" s="1452"/>
      <c r="V458" s="1452"/>
      <c r="W458" s="1452"/>
      <c r="X458" s="1452"/>
      <c r="Y458" s="1452"/>
      <c r="Z458" s="1452"/>
      <c r="AA458" s="1452"/>
      <c r="AB458" s="1452"/>
      <c r="AC458" s="1452"/>
      <c r="AD458" s="1452"/>
      <c r="AE458" s="1452"/>
      <c r="AF458" s="1453"/>
      <c r="AG458" s="1458">
        <v>16772</v>
      </c>
      <c r="AH458" s="1458"/>
      <c r="AI458" s="1458"/>
      <c r="AJ458" s="1458"/>
      <c r="BB458" s="3"/>
      <c r="BC458" s="3"/>
    </row>
    <row r="459" spans="4:55" ht="12.95" customHeight="1">
      <c r="D459" s="1518" t="s">
        <v>1037</v>
      </c>
      <c r="E459" s="1519"/>
      <c r="F459" s="1519"/>
      <c r="G459" s="1519"/>
      <c r="H459" s="1519"/>
      <c r="I459" s="1519"/>
      <c r="J459" s="1519"/>
      <c r="K459" s="1519"/>
      <c r="L459" s="1519"/>
      <c r="M459" s="1519"/>
      <c r="N459" s="1519"/>
      <c r="O459" s="1519"/>
      <c r="P459" s="1519"/>
      <c r="Q459" s="1519"/>
      <c r="R459" s="1519"/>
      <c r="S459" s="1519"/>
      <c r="T459" s="1519"/>
      <c r="U459" s="1519"/>
      <c r="V459" s="1519"/>
      <c r="W459" s="1519"/>
      <c r="X459" s="1519"/>
      <c r="Y459" s="1519"/>
      <c r="Z459" s="1519"/>
      <c r="AA459" s="1519"/>
      <c r="AB459" s="1519"/>
      <c r="AC459" s="1519"/>
      <c r="AD459" s="1519"/>
      <c r="AE459" s="1519"/>
      <c r="AF459" s="1520"/>
      <c r="AG459" s="1371">
        <f>AG451+AG455+AG457+AG458</f>
        <v>115756</v>
      </c>
      <c r="AH459" s="1371"/>
      <c r="AI459" s="1371"/>
      <c r="AJ459" s="1371"/>
      <c r="AZ459" s="3"/>
      <c r="BA459" s="3"/>
      <c r="BB459" s="3"/>
      <c r="BC459" s="3"/>
    </row>
    <row r="460" spans="4:55" ht="12.95" customHeight="1">
      <c r="D460" s="1525" t="s">
        <v>1204</v>
      </c>
      <c r="E460" s="1525"/>
      <c r="F460" s="1525"/>
      <c r="G460" s="1525"/>
      <c r="H460" s="1525"/>
      <c r="I460" s="1525"/>
      <c r="J460" s="1525"/>
      <c r="K460" s="1525"/>
      <c r="L460" s="1525"/>
      <c r="M460" s="1525"/>
      <c r="N460" s="1525"/>
      <c r="O460" s="1525"/>
      <c r="P460" s="1525"/>
      <c r="Q460" s="1525"/>
      <c r="R460" s="1525"/>
      <c r="S460" s="1525"/>
      <c r="T460" s="1525"/>
      <c r="U460" s="1525"/>
      <c r="V460" s="1525"/>
      <c r="W460" s="1525"/>
      <c r="X460" s="1525"/>
      <c r="Y460" s="1525"/>
      <c r="Z460" s="1525"/>
      <c r="AA460" s="1525"/>
      <c r="AB460" s="1525"/>
      <c r="AC460" s="1525"/>
      <c r="AD460" s="1525"/>
      <c r="AE460" s="1525"/>
      <c r="AF460" s="1525"/>
      <c r="AG460" s="1525"/>
      <c r="AH460" s="1525"/>
      <c r="AI460" s="1525"/>
      <c r="AJ460" s="1525"/>
      <c r="AZ460" s="3"/>
      <c r="BA460" s="3"/>
      <c r="BB460" s="3"/>
      <c r="BC460" s="3"/>
    </row>
    <row r="461" spans="4:55" ht="12.95" customHeight="1">
      <c r="D461" s="1526"/>
      <c r="E461" s="1526"/>
      <c r="F461" s="1526"/>
      <c r="G461" s="1526"/>
      <c r="H461" s="1526"/>
      <c r="I461" s="1526"/>
      <c r="J461" s="1526"/>
      <c r="K461" s="1526"/>
      <c r="L461" s="1526"/>
      <c r="M461" s="1526"/>
      <c r="N461" s="1526"/>
      <c r="O461" s="1526"/>
      <c r="P461" s="1526"/>
      <c r="Q461" s="1526"/>
      <c r="R461" s="1526"/>
      <c r="S461" s="1526"/>
      <c r="T461" s="1526"/>
      <c r="U461" s="1526"/>
      <c r="V461" s="1526"/>
      <c r="W461" s="1526"/>
      <c r="X461" s="1526"/>
      <c r="Y461" s="1526"/>
      <c r="Z461" s="1526"/>
      <c r="AA461" s="1526"/>
      <c r="AB461" s="1526"/>
      <c r="AC461" s="1526"/>
      <c r="AD461" s="1526"/>
      <c r="AE461" s="1526"/>
      <c r="AF461" s="1526"/>
      <c r="AG461" s="1526"/>
      <c r="AH461" s="1526"/>
      <c r="AI461" s="1526"/>
      <c r="AJ461" s="1526"/>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80">
        <f>IF(AG446=0,"",'Sources and Uses Budget'!B105/Application!AG446)</f>
        <v>481517.22314049589</v>
      </c>
      <c r="AD463" s="1380"/>
      <c r="AE463" s="1380"/>
      <c r="AF463" s="1380"/>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80">
        <f>IF(AG446=0,"",'Sources and Uses Budget'!C105/Application!AG446)</f>
        <v>481517.22314049589</v>
      </c>
      <c r="AD464" s="1380"/>
      <c r="AE464" s="1380"/>
      <c r="AF464" s="1380"/>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80">
        <f>IF(AG446=0,"",('Sources and Uses Budget'!$S$107+'Sources and Uses Budget'!$T$107)/Application!AG446)</f>
        <v>447273.26446280989</v>
      </c>
      <c r="AD465" s="1380"/>
      <c r="AE465" s="1380"/>
      <c r="AF465" s="1380"/>
      <c r="AG465" s="177"/>
      <c r="AH465" s="177"/>
      <c r="AI465" s="177"/>
      <c r="AJ465" s="183"/>
      <c r="AZ465" s="3"/>
      <c r="BA465" s="3"/>
      <c r="BB465" s="3"/>
      <c r="BC465" s="3"/>
    </row>
    <row r="466" spans="1:55" ht="12.95" customHeight="1">
      <c r="D466" s="177"/>
      <c r="E466" s="177"/>
      <c r="F466" s="1192"/>
      <c r="G466" s="1192"/>
      <c r="H466" s="1192"/>
      <c r="I466" s="1192"/>
      <c r="J466" s="1192"/>
      <c r="K466" s="1192"/>
      <c r="L466" s="1192"/>
      <c r="M466" s="1192"/>
      <c r="N466" s="1192"/>
      <c r="O466" s="1192"/>
      <c r="P466" s="1192"/>
      <c r="Q466" s="1192"/>
      <c r="R466" s="1192"/>
      <c r="S466" s="1192"/>
      <c r="T466" s="1192"/>
      <c r="U466" s="1192"/>
      <c r="V466" s="1192"/>
      <c r="W466" s="1192"/>
      <c r="X466" s="1192"/>
      <c r="Y466" s="1192"/>
      <c r="Z466" s="1192"/>
      <c r="AA466" s="1192"/>
      <c r="AB466" s="1192"/>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41" t="s">
        <v>2052</v>
      </c>
      <c r="E473" s="1373"/>
      <c r="F473" s="1373"/>
      <c r="G473" s="1373"/>
      <c r="H473" s="1373"/>
      <c r="I473" s="1373"/>
      <c r="J473" s="1373"/>
      <c r="K473" s="1373"/>
      <c r="L473" s="1373"/>
      <c r="M473" s="1373"/>
      <c r="N473" s="1373"/>
      <c r="O473" s="1373"/>
      <c r="P473" s="1373"/>
      <c r="Q473" s="1373"/>
      <c r="R473" s="1373"/>
      <c r="S473" s="1373"/>
      <c r="T473" s="1373"/>
      <c r="U473" s="1373"/>
      <c r="V473" s="1374"/>
      <c r="W473" s="1344">
        <v>0</v>
      </c>
      <c r="X473" s="1345"/>
      <c r="Y473" s="134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72" t="s">
        <v>693</v>
      </c>
      <c r="E474" s="1373"/>
      <c r="F474" s="1373"/>
      <c r="G474" s="1373"/>
      <c r="H474" s="1373"/>
      <c r="I474" s="1373"/>
      <c r="J474" s="1373"/>
      <c r="K474" s="1373"/>
      <c r="L474" s="1373"/>
      <c r="M474" s="1373"/>
      <c r="N474" s="1373"/>
      <c r="O474" s="1373"/>
      <c r="P474" s="1373"/>
      <c r="Q474" s="1373"/>
      <c r="R474" s="1373"/>
      <c r="S474" s="1373"/>
      <c r="T474" s="1373"/>
      <c r="U474" s="1373"/>
      <c r="V474" s="1374"/>
      <c r="W474" s="1344">
        <v>0</v>
      </c>
      <c r="X474" s="1345"/>
      <c r="Y474" s="134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72" t="s">
        <v>694</v>
      </c>
      <c r="E475" s="1373"/>
      <c r="F475" s="1373"/>
      <c r="G475" s="1373"/>
      <c r="H475" s="1373"/>
      <c r="I475" s="1373"/>
      <c r="J475" s="1373"/>
      <c r="K475" s="1373"/>
      <c r="L475" s="1373"/>
      <c r="M475" s="1373"/>
      <c r="N475" s="1373"/>
      <c r="O475" s="1373"/>
      <c r="P475" s="1373"/>
      <c r="Q475" s="1373"/>
      <c r="R475" s="1373"/>
      <c r="S475" s="1373"/>
      <c r="T475" s="1373"/>
      <c r="U475" s="1373"/>
      <c r="V475" s="1374"/>
      <c r="W475" s="1344">
        <v>0</v>
      </c>
      <c r="X475" s="1345"/>
      <c r="Y475" s="1346"/>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72" t="s">
        <v>695</v>
      </c>
      <c r="E476" s="1373"/>
      <c r="F476" s="1373"/>
      <c r="G476" s="1373"/>
      <c r="H476" s="1373"/>
      <c r="I476" s="1373"/>
      <c r="J476" s="1373"/>
      <c r="K476" s="1373"/>
      <c r="L476" s="1373"/>
      <c r="M476" s="1373"/>
      <c r="N476" s="1373"/>
      <c r="O476" s="1373"/>
      <c r="P476" s="1373"/>
      <c r="Q476" s="1373"/>
      <c r="R476" s="1373"/>
      <c r="S476" s="1373"/>
      <c r="T476" s="1373"/>
      <c r="U476" s="1373"/>
      <c r="V476" s="1374"/>
      <c r="W476" s="1344">
        <v>0</v>
      </c>
      <c r="X476" s="1345"/>
      <c r="Y476" s="1346"/>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72" t="s">
        <v>880</v>
      </c>
      <c r="E477" s="1373"/>
      <c r="F477" s="1373"/>
      <c r="G477" s="1373"/>
      <c r="H477" s="1373"/>
      <c r="I477" s="1373"/>
      <c r="J477" s="1373"/>
      <c r="K477" s="1373"/>
      <c r="L477" s="1373"/>
      <c r="M477" s="1373"/>
      <c r="N477" s="1373"/>
      <c r="O477" s="1373"/>
      <c r="P477" s="1373"/>
      <c r="Q477" s="1373"/>
      <c r="R477" s="1373"/>
      <c r="S477" s="1373"/>
      <c r="T477" s="1373"/>
      <c r="U477" s="1373"/>
      <c r="V477" s="1374"/>
      <c r="W477" s="1344">
        <v>0</v>
      </c>
      <c r="X477" s="1345"/>
      <c r="Y477" s="1346"/>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72" t="s">
        <v>696</v>
      </c>
      <c r="E478" s="1373"/>
      <c r="F478" s="1373"/>
      <c r="G478" s="1373"/>
      <c r="H478" s="1373"/>
      <c r="I478" s="1373"/>
      <c r="J478" s="1373"/>
      <c r="K478" s="1373"/>
      <c r="L478" s="1373"/>
      <c r="M478" s="1373"/>
      <c r="N478" s="1373"/>
      <c r="O478" s="1373"/>
      <c r="P478" s="1373"/>
      <c r="Q478" s="1373"/>
      <c r="R478" s="1373"/>
      <c r="S478" s="1373"/>
      <c r="T478" s="1373"/>
      <c r="U478" s="1373"/>
      <c r="V478" s="1374"/>
      <c r="W478" s="1344">
        <v>0</v>
      </c>
      <c r="X478" s="1345"/>
      <c r="Y478" s="1346"/>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372" t="s">
        <v>1010</v>
      </c>
      <c r="E479" s="1373"/>
      <c r="F479" s="1373"/>
      <c r="G479" s="1373"/>
      <c r="H479" s="1373"/>
      <c r="I479" s="1373"/>
      <c r="J479" s="1373"/>
      <c r="K479" s="1373"/>
      <c r="L479" s="1373"/>
      <c r="M479" s="1373"/>
      <c r="N479" s="1373"/>
      <c r="O479" s="1373"/>
      <c r="P479" s="1373"/>
      <c r="Q479" s="1373"/>
      <c r="R479" s="1373"/>
      <c r="S479" s="1373"/>
      <c r="T479" s="1373"/>
      <c r="U479" s="1373"/>
      <c r="V479" s="1374"/>
      <c r="W479" s="1344">
        <v>0</v>
      </c>
      <c r="X479" s="1345"/>
      <c r="Y479" s="1346"/>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41" t="s">
        <v>2142</v>
      </c>
      <c r="E480" s="1342"/>
      <c r="F480" s="1342"/>
      <c r="G480" s="1342"/>
      <c r="H480" s="1342"/>
      <c r="I480" s="1342"/>
      <c r="J480" s="1342"/>
      <c r="K480" s="1342"/>
      <c r="L480" s="1342"/>
      <c r="M480" s="1342"/>
      <c r="N480" s="1342"/>
      <c r="O480" s="1342"/>
      <c r="P480" s="1342"/>
      <c r="Q480" s="1342"/>
      <c r="R480" s="1342"/>
      <c r="S480" s="1342"/>
      <c r="T480" s="1342"/>
      <c r="U480" s="1342"/>
      <c r="V480" s="1343"/>
      <c r="W480" s="1344">
        <v>0</v>
      </c>
      <c r="X480" s="1345"/>
      <c r="Y480" s="1346"/>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41" t="s">
        <v>1641</v>
      </c>
      <c r="E481" s="1373"/>
      <c r="F481" s="1373"/>
      <c r="G481" s="1373"/>
      <c r="H481" s="1373"/>
      <c r="I481" s="1373"/>
      <c r="J481" s="1373"/>
      <c r="K481" s="1373"/>
      <c r="L481" s="1373"/>
      <c r="M481" s="1373"/>
      <c r="N481" s="1373"/>
      <c r="O481" s="1373"/>
      <c r="P481" s="1373"/>
      <c r="Q481" s="1373"/>
      <c r="R481" s="1373"/>
      <c r="S481" s="1373"/>
      <c r="T481" s="1373"/>
      <c r="U481" s="1373"/>
      <c r="V481" s="1374"/>
      <c r="W481" s="1344">
        <f>19+13</f>
        <v>32</v>
      </c>
      <c r="X481" s="1345"/>
      <c r="Y481" s="1346"/>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81"/>
      <c r="H482" s="1782"/>
      <c r="I482" s="1782"/>
      <c r="J482" s="1782"/>
      <c r="K482" s="1782"/>
      <c r="L482" s="1782"/>
      <c r="M482" s="1782"/>
      <c r="N482" s="1782"/>
      <c r="O482" s="1782"/>
      <c r="P482" s="1782"/>
      <c r="Q482" s="1782"/>
      <c r="R482" s="1782"/>
      <c r="S482" s="1782"/>
      <c r="T482" s="1782"/>
      <c r="U482" s="1782"/>
      <c r="V482" s="1783"/>
      <c r="W482" s="1344">
        <v>0</v>
      </c>
      <c r="X482" s="1345"/>
      <c r="Y482" s="1346"/>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475" t="s">
        <v>810</v>
      </c>
      <c r="B488" s="1475"/>
      <c r="C488" s="1475"/>
      <c r="D488" s="1475"/>
      <c r="E488" s="1475"/>
      <c r="F488" s="1475"/>
      <c r="G488" s="1475"/>
      <c r="H488" s="1475"/>
      <c r="I488" s="1475"/>
      <c r="J488" s="1475"/>
      <c r="K488" s="1475"/>
      <c r="L488" s="1475"/>
      <c r="M488" s="1475"/>
      <c r="N488" s="1475"/>
      <c r="O488" s="1475"/>
      <c r="P488" s="1475"/>
      <c r="Q488" s="1475"/>
      <c r="R488" s="1475"/>
      <c r="S488" s="1475"/>
      <c r="T488" s="1475"/>
      <c r="U488" s="1475"/>
      <c r="V488" s="1475"/>
      <c r="W488" s="1475"/>
      <c r="X488" s="1475"/>
      <c r="Y488" s="1475"/>
      <c r="Z488" s="1475"/>
      <c r="AA488" s="1475"/>
      <c r="AB488" s="1475"/>
      <c r="AC488" s="1475"/>
      <c r="AD488" s="1475"/>
      <c r="AE488" s="1475"/>
      <c r="AF488" s="1475"/>
      <c r="AG488" s="1475"/>
      <c r="AH488" s="1475"/>
      <c r="AI488" s="1475"/>
      <c r="AJ488" s="1475"/>
      <c r="AK488" s="1475"/>
      <c r="AL488" s="1475"/>
      <c r="AM488" s="1475"/>
      <c r="AN488" s="1475"/>
      <c r="AO488" s="1475"/>
      <c r="AP488" s="1475"/>
      <c r="AQ488" s="1475"/>
      <c r="AR488" s="1475"/>
      <c r="AS488" s="1475"/>
      <c r="AT488" s="1475"/>
      <c r="AU488" s="95"/>
      <c r="AV488" s="95"/>
      <c r="AW488" s="95"/>
      <c r="AX488" s="95"/>
      <c r="AY488" s="95"/>
      <c r="AZ488" s="3"/>
      <c r="BB488" s="3"/>
      <c r="BC488" s="3"/>
    </row>
    <row r="489" spans="1:55" ht="12.95" customHeight="1">
      <c r="A489" s="1475"/>
      <c r="B489" s="1475"/>
      <c r="C489" s="1475"/>
      <c r="D489" s="1475"/>
      <c r="E489" s="1475"/>
      <c r="F489" s="1475"/>
      <c r="G489" s="1475"/>
      <c r="H489" s="1475"/>
      <c r="I489" s="1475"/>
      <c r="J489" s="1475"/>
      <c r="K489" s="1475"/>
      <c r="L489" s="1475"/>
      <c r="M489" s="1475"/>
      <c r="N489" s="1475"/>
      <c r="O489" s="1475"/>
      <c r="P489" s="1475"/>
      <c r="Q489" s="1475"/>
      <c r="R489" s="1475"/>
      <c r="S489" s="1475"/>
      <c r="T489" s="1475"/>
      <c r="U489" s="1475"/>
      <c r="V489" s="1475"/>
      <c r="W489" s="1475"/>
      <c r="X489" s="1475"/>
      <c r="Y489" s="1475"/>
      <c r="Z489" s="1475"/>
      <c r="AA489" s="1475"/>
      <c r="AB489" s="1475"/>
      <c r="AC489" s="1475"/>
      <c r="AD489" s="1475"/>
      <c r="AE489" s="1475"/>
      <c r="AF489" s="1475"/>
      <c r="AG489" s="1475"/>
      <c r="AH489" s="1475"/>
      <c r="AI489" s="1475"/>
      <c r="AJ489" s="1475"/>
      <c r="AK489" s="1475"/>
      <c r="AL489" s="1475"/>
      <c r="AM489" s="1475"/>
      <c r="AN489" s="1475"/>
      <c r="AO489" s="1475"/>
      <c r="AP489" s="1475"/>
      <c r="AQ489" s="1475"/>
      <c r="AR489" s="1475"/>
      <c r="AS489" s="1475"/>
      <c r="AT489" s="1475"/>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88" t="s">
        <v>393</v>
      </c>
      <c r="R493" s="1389"/>
      <c r="S493" s="1389"/>
      <c r="T493" s="1389"/>
      <c r="U493" s="1389"/>
      <c r="V493" s="1389"/>
      <c r="W493" s="1389"/>
      <c r="X493" s="1389"/>
      <c r="Y493" s="1389"/>
      <c r="Z493" s="1389"/>
      <c r="AA493" s="1389"/>
      <c r="AB493" s="1389"/>
      <c r="AC493" s="1389"/>
      <c r="AD493" s="1389"/>
      <c r="AE493" s="1389"/>
      <c r="AF493" s="1389"/>
      <c r="AG493" s="1389"/>
      <c r="AH493" s="1389"/>
      <c r="AI493" s="1389"/>
      <c r="AJ493" s="1389"/>
      <c r="AK493" s="1390"/>
      <c r="AZ493" s="3"/>
      <c r="BB493" s="3"/>
      <c r="BC493" s="3"/>
    </row>
    <row r="494" spans="1:55" ht="18.75" customHeight="1">
      <c r="B494" s="45" t="s">
        <v>394</v>
      </c>
      <c r="C494" s="5"/>
      <c r="D494" s="5"/>
      <c r="E494" s="5"/>
      <c r="F494" s="5"/>
      <c r="G494" s="5"/>
      <c r="H494" s="5"/>
      <c r="I494" s="5"/>
      <c r="J494" s="5"/>
      <c r="K494" s="5"/>
      <c r="L494" s="5"/>
      <c r="M494" s="5"/>
      <c r="N494" s="5"/>
      <c r="O494" s="5"/>
      <c r="P494" s="5"/>
      <c r="Q494" s="1517" t="s">
        <v>2796</v>
      </c>
      <c r="R494" s="1273"/>
      <c r="S494" s="1273"/>
      <c r="T494" s="1273"/>
      <c r="U494" s="1273"/>
      <c r="V494" s="1273"/>
      <c r="W494" s="1273"/>
      <c r="X494" s="1273"/>
      <c r="Y494" s="1273"/>
      <c r="Z494" s="1273"/>
      <c r="AA494" s="1273"/>
      <c r="AB494" s="1273"/>
      <c r="AC494" s="1273"/>
      <c r="AD494" s="1273"/>
      <c r="AE494" s="1273"/>
      <c r="AF494" s="1273"/>
      <c r="AG494" s="1273"/>
      <c r="AH494" s="1273"/>
      <c r="AI494" s="1273"/>
      <c r="AJ494" s="1273"/>
      <c r="AK494" s="1379"/>
      <c r="AZ494" s="3"/>
      <c r="BB494" s="3"/>
      <c r="BC494" s="3"/>
    </row>
    <row r="495" spans="1:55" ht="12.95" customHeight="1">
      <c r="B495" s="45" t="s">
        <v>395</v>
      </c>
      <c r="C495" s="5"/>
      <c r="D495" s="5"/>
      <c r="E495" s="5"/>
      <c r="F495" s="5"/>
      <c r="G495" s="5"/>
      <c r="H495" s="5"/>
      <c r="I495" s="5"/>
      <c r="J495" s="5"/>
      <c r="K495" s="5"/>
      <c r="L495" s="5"/>
      <c r="M495" s="5"/>
      <c r="N495" s="5"/>
      <c r="O495" s="5"/>
      <c r="P495" s="5"/>
      <c r="Q495" s="1517" t="s">
        <v>2798</v>
      </c>
      <c r="R495" s="1273"/>
      <c r="S495" s="1273"/>
      <c r="T495" s="1273"/>
      <c r="U495" s="1273"/>
      <c r="V495" s="1273"/>
      <c r="W495" s="1273"/>
      <c r="X495" s="1273"/>
      <c r="Y495" s="1273"/>
      <c r="Z495" s="1273"/>
      <c r="AA495" s="1273"/>
      <c r="AB495" s="1273"/>
      <c r="AC495" s="1273"/>
      <c r="AD495" s="1273"/>
      <c r="AE495" s="1273"/>
      <c r="AF495" s="1273"/>
      <c r="AG495" s="1273"/>
      <c r="AH495" s="1273"/>
      <c r="AI495" s="1273"/>
      <c r="AJ495" s="1273"/>
      <c r="AK495" s="1379"/>
      <c r="AZ495" s="3"/>
      <c r="BB495" s="3"/>
      <c r="BC495" s="3"/>
    </row>
    <row r="496" spans="1:55" ht="27.75" customHeight="1">
      <c r="B496" s="45" t="s">
        <v>396</v>
      </c>
      <c r="C496" s="5"/>
      <c r="D496" s="5"/>
      <c r="E496" s="5"/>
      <c r="F496" s="5"/>
      <c r="G496" s="5"/>
      <c r="H496" s="5"/>
      <c r="I496" s="5"/>
      <c r="J496" s="5"/>
      <c r="K496" s="5"/>
      <c r="L496" s="5"/>
      <c r="M496" s="5"/>
      <c r="N496" s="5"/>
      <c r="O496" s="5"/>
      <c r="P496" s="5"/>
      <c r="Q496" s="1415" t="s">
        <v>2799</v>
      </c>
      <c r="R496" s="1273"/>
      <c r="S496" s="1273"/>
      <c r="T496" s="1273"/>
      <c r="U496" s="1273"/>
      <c r="V496" s="1273"/>
      <c r="W496" s="1273"/>
      <c r="X496" s="1273"/>
      <c r="Y496" s="1273"/>
      <c r="Z496" s="1273"/>
      <c r="AA496" s="1273"/>
      <c r="AB496" s="1273"/>
      <c r="AC496" s="1273"/>
      <c r="AD496" s="1273"/>
      <c r="AE496" s="1273"/>
      <c r="AF496" s="1273"/>
      <c r="AG496" s="1273"/>
      <c r="AH496" s="1273"/>
      <c r="AI496" s="1273"/>
      <c r="AJ496" s="1273"/>
      <c r="AK496" s="1379"/>
      <c r="AZ496" s="3"/>
      <c r="BA496" s="3"/>
      <c r="BB496" s="3"/>
      <c r="BC496" s="3"/>
    </row>
    <row r="497" spans="1:66" ht="12.95" customHeight="1">
      <c r="B497" s="1405" t="s">
        <v>397</v>
      </c>
      <c r="C497" s="1406"/>
      <c r="D497" s="1406"/>
      <c r="E497" s="1406"/>
      <c r="F497" s="1406"/>
      <c r="G497" s="1406"/>
      <c r="H497" s="1406"/>
      <c r="I497" s="1406"/>
      <c r="J497" s="1406"/>
      <c r="K497" s="1406"/>
      <c r="L497" s="1406"/>
      <c r="M497" s="1406"/>
      <c r="N497" s="1406"/>
      <c r="O497" s="1406"/>
      <c r="P497" s="1407"/>
      <c r="Q497" s="1411" t="s">
        <v>669</v>
      </c>
      <c r="R497" s="1412"/>
      <c r="S497" s="1528" t="s">
        <v>166</v>
      </c>
      <c r="T497" s="1529"/>
      <c r="U497" s="1529"/>
      <c r="V497" s="1529"/>
      <c r="W497" s="1529"/>
      <c r="X497" s="1529"/>
      <c r="Y497" s="1529"/>
      <c r="Z497" s="1529"/>
      <c r="AA497" s="1529"/>
      <c r="AB497" s="1529"/>
      <c r="AC497" s="1529"/>
      <c r="AD497" s="1529"/>
      <c r="AE497" s="1529"/>
      <c r="AF497" s="1529"/>
      <c r="AG497" s="1529"/>
      <c r="AH497" s="1529"/>
      <c r="AI497" s="1529"/>
      <c r="AJ497" s="1529"/>
      <c r="AK497" s="1530"/>
      <c r="AZ497" s="3"/>
      <c r="BA497" s="3"/>
      <c r="BB497" s="3"/>
      <c r="BC497" s="3"/>
    </row>
    <row r="498" spans="1:66" ht="12.95" customHeight="1">
      <c r="B498" s="1408"/>
      <c r="C498" s="1409"/>
      <c r="D498" s="1409"/>
      <c r="E498" s="1409"/>
      <c r="F498" s="1409"/>
      <c r="G498" s="1409"/>
      <c r="H498" s="1409"/>
      <c r="I498" s="1409"/>
      <c r="J498" s="1409"/>
      <c r="K498" s="1409"/>
      <c r="L498" s="1409"/>
      <c r="M498" s="1409"/>
      <c r="N498" s="1409"/>
      <c r="O498" s="1409"/>
      <c r="P498" s="1410"/>
      <c r="Q498" s="1413"/>
      <c r="R498" s="1414"/>
      <c r="S498" s="1531"/>
      <c r="T498" s="1473"/>
      <c r="U498" s="1473"/>
      <c r="V498" s="1473"/>
      <c r="W498" s="1473"/>
      <c r="X498" s="1473"/>
      <c r="Y498" s="1473"/>
      <c r="Z498" s="1473"/>
      <c r="AA498" s="1473"/>
      <c r="AB498" s="1473"/>
      <c r="AC498" s="1473"/>
      <c r="AD498" s="1473"/>
      <c r="AE498" s="1473"/>
      <c r="AF498" s="1473"/>
      <c r="AG498" s="1473"/>
      <c r="AH498" s="1473"/>
      <c r="AI498" s="1473"/>
      <c r="AJ498" s="1473"/>
      <c r="AK498" s="1532"/>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381" t="s">
        <v>591</v>
      </c>
      <c r="R499" s="1382"/>
      <c r="S499" s="1382"/>
      <c r="T499" s="1382"/>
      <c r="U499" s="1382"/>
      <c r="V499" s="1382"/>
      <c r="W499" s="1382"/>
      <c r="X499" s="1382"/>
      <c r="Y499" s="1382"/>
      <c r="Z499" s="1382"/>
      <c r="AA499" s="1382"/>
      <c r="AB499" s="1382"/>
      <c r="AC499" s="1382"/>
      <c r="AD499" s="1382"/>
      <c r="AE499" s="1382"/>
      <c r="AF499" s="1382"/>
      <c r="AG499" s="1382"/>
      <c r="AH499" s="1382"/>
      <c r="AI499" s="1382"/>
      <c r="AJ499" s="1382"/>
      <c r="AK499" s="1383"/>
      <c r="AZ499" s="3"/>
      <c r="BA499" s="3"/>
      <c r="BB499" s="3"/>
      <c r="BC499" s="3"/>
    </row>
    <row r="500" spans="1:66" ht="30.75" customHeight="1">
      <c r="B500" s="45" t="s">
        <v>398</v>
      </c>
      <c r="C500" s="5"/>
      <c r="D500" s="5"/>
      <c r="E500" s="5"/>
      <c r="F500" s="5"/>
      <c r="G500" s="5"/>
      <c r="H500" s="5"/>
      <c r="I500" s="5"/>
      <c r="J500" s="5"/>
      <c r="K500" s="5"/>
      <c r="L500" s="5"/>
      <c r="M500" s="5"/>
      <c r="N500" s="5"/>
      <c r="O500" s="5"/>
      <c r="P500" s="5"/>
      <c r="Q500" s="1415" t="s">
        <v>2797</v>
      </c>
      <c r="R500" s="1273"/>
      <c r="S500" s="1273"/>
      <c r="T500" s="1273"/>
      <c r="U500" s="1273"/>
      <c r="V500" s="1273"/>
      <c r="W500" s="1273"/>
      <c r="X500" s="1273"/>
      <c r="Y500" s="1273"/>
      <c r="Z500" s="1273"/>
      <c r="AA500" s="1273"/>
      <c r="AB500" s="1273"/>
      <c r="AC500" s="1273"/>
      <c r="AD500" s="1273"/>
      <c r="AE500" s="1273"/>
      <c r="AF500" s="1273"/>
      <c r="AG500" s="1273"/>
      <c r="AH500" s="1273"/>
      <c r="AI500" s="1273"/>
      <c r="AJ500" s="1273"/>
      <c r="AK500" s="1379"/>
      <c r="AZ500" s="3"/>
      <c r="BA500" s="3"/>
      <c r="BB500" s="3"/>
      <c r="BC500" s="3"/>
    </row>
    <row r="501" spans="1:66" ht="12.95" customHeight="1">
      <c r="B501" s="45" t="s">
        <v>399</v>
      </c>
      <c r="C501" s="5"/>
      <c r="D501" s="5"/>
      <c r="E501" s="5"/>
      <c r="F501" s="5"/>
      <c r="G501" s="5"/>
      <c r="H501" s="5"/>
      <c r="I501" s="5"/>
      <c r="J501" s="5"/>
      <c r="K501" s="5"/>
      <c r="L501" s="5"/>
      <c r="M501" s="5"/>
      <c r="N501" s="5"/>
      <c r="O501" s="5"/>
      <c r="P501" s="5"/>
      <c r="Q501" s="1378">
        <v>0</v>
      </c>
      <c r="R501" s="1273"/>
      <c r="S501" s="1273"/>
      <c r="T501" s="1273"/>
      <c r="U501" s="1273"/>
      <c r="V501" s="1273"/>
      <c r="W501" s="1273"/>
      <c r="X501" s="1273"/>
      <c r="Y501" s="1273"/>
      <c r="Z501" s="1273"/>
      <c r="AA501" s="1273"/>
      <c r="AB501" s="1273"/>
      <c r="AC501" s="1273"/>
      <c r="AD501" s="1273"/>
      <c r="AE501" s="1273"/>
      <c r="AF501" s="1273"/>
      <c r="AG501" s="1273"/>
      <c r="AH501" s="1273"/>
      <c r="AI501" s="1273"/>
      <c r="AJ501" s="1273"/>
      <c r="AK501" s="1379"/>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378">
        <v>51</v>
      </c>
      <c r="R502" s="1273"/>
      <c r="S502" s="1273"/>
      <c r="T502" s="1273"/>
      <c r="U502" s="1273"/>
      <c r="V502" s="1273"/>
      <c r="W502" s="1273"/>
      <c r="X502" s="1273"/>
      <c r="Y502" s="1273"/>
      <c r="Z502" s="1273"/>
      <c r="AA502" s="1273"/>
      <c r="AB502" s="1273"/>
      <c r="AC502" s="1273"/>
      <c r="AD502" s="1273"/>
      <c r="AE502" s="1273"/>
      <c r="AF502" s="1273"/>
      <c r="AG502" s="1273"/>
      <c r="AH502" s="1273"/>
      <c r="AI502" s="1273"/>
      <c r="AJ502" s="1273"/>
      <c r="AK502" s="1379"/>
      <c r="AZ502" s="3"/>
      <c r="BA502" s="3"/>
      <c r="BB502" s="3"/>
      <c r="BC502" s="3"/>
    </row>
    <row r="503" spans="1:66" ht="12.95" customHeight="1">
      <c r="B503" s="121" t="s">
        <v>1656</v>
      </c>
      <c r="C503" s="5"/>
      <c r="D503" s="5"/>
      <c r="E503" s="5"/>
      <c r="F503" s="5"/>
      <c r="G503" s="5"/>
      <c r="H503" s="5"/>
      <c r="I503" s="5"/>
      <c r="J503" s="5"/>
      <c r="K503" s="5"/>
      <c r="L503" s="5"/>
      <c r="M503" s="1384">
        <v>51</v>
      </c>
      <c r="N503" s="1385"/>
      <c r="O503" s="1385"/>
      <c r="P503" s="1386"/>
      <c r="Q503" s="121" t="s">
        <v>1657</v>
      </c>
      <c r="R503" s="5"/>
      <c r="S503" s="5"/>
      <c r="T503" s="5"/>
      <c r="U503" s="5"/>
      <c r="V503" s="5"/>
      <c r="W503" s="5"/>
      <c r="X503" s="5"/>
      <c r="Y503" s="5"/>
      <c r="Z503" s="5"/>
      <c r="AA503" s="5"/>
      <c r="AB503" s="5"/>
      <c r="AC503" s="5"/>
      <c r="AD503" s="5"/>
      <c r="AE503" s="5"/>
      <c r="AF503" s="5"/>
      <c r="AG503" s="5"/>
      <c r="AH503" s="1384"/>
      <c r="AI503" s="1385"/>
      <c r="AJ503" s="1385"/>
      <c r="AK503" s="138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88" t="s">
        <v>401</v>
      </c>
      <c r="AD507" s="1389"/>
      <c r="AE507" s="1389"/>
      <c r="AF507" s="1389"/>
      <c r="AG507" s="1389"/>
      <c r="AH507" s="1389"/>
      <c r="AI507" s="1389"/>
      <c r="AJ507" s="1389"/>
      <c r="AK507" s="1390"/>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88" t="s">
        <v>402</v>
      </c>
      <c r="AD508" s="1389"/>
      <c r="AE508" s="1389"/>
      <c r="AF508" s="1389"/>
      <c r="AG508" s="50" t="s">
        <v>403</v>
      </c>
      <c r="AH508" s="1389" t="s">
        <v>404</v>
      </c>
      <c r="AI508" s="1389"/>
      <c r="AJ508" s="1389"/>
      <c r="AK508" s="1390"/>
      <c r="AZ508" s="3"/>
      <c r="BA508" s="3"/>
      <c r="BB508" s="3"/>
      <c r="BC508" s="3"/>
      <c r="BD508" s="3"/>
      <c r="BE508" s="3"/>
      <c r="BF508" s="3"/>
      <c r="BG508" s="3"/>
      <c r="BH508" s="3"/>
      <c r="BI508" s="3"/>
      <c r="BJ508" s="3"/>
      <c r="BK508" s="3"/>
      <c r="BL508" s="3"/>
      <c r="BM508" s="3"/>
      <c r="BN508" s="3"/>
    </row>
    <row r="509" spans="1:66" ht="12.95" customHeight="1">
      <c r="B509" s="1347" t="s">
        <v>405</v>
      </c>
      <c r="C509" s="1348"/>
      <c r="D509" s="1348"/>
      <c r="E509" s="1348"/>
      <c r="F509" s="1348"/>
      <c r="G509" s="1348"/>
      <c r="H509" s="1349"/>
      <c r="I509" s="42" t="s">
        <v>406</v>
      </c>
      <c r="J509" s="42"/>
      <c r="K509" s="42"/>
      <c r="L509" s="42"/>
      <c r="M509" s="42"/>
      <c r="N509" s="42"/>
      <c r="O509" s="42"/>
      <c r="P509" s="42"/>
      <c r="Q509" s="42"/>
      <c r="R509" s="42"/>
      <c r="S509" s="42"/>
      <c r="T509" s="42"/>
      <c r="U509" s="42"/>
      <c r="V509" s="42"/>
      <c r="W509" s="42"/>
      <c r="AC509" s="1376" t="s">
        <v>591</v>
      </c>
      <c r="AD509" s="1297"/>
      <c r="AE509" s="1297"/>
      <c r="AF509" s="1297"/>
      <c r="AG509" s="13" t="s">
        <v>403</v>
      </c>
      <c r="AH509" s="1368">
        <v>0</v>
      </c>
      <c r="AI509" s="1368"/>
      <c r="AJ509" s="1368"/>
      <c r="AK509" s="1369"/>
      <c r="AZ509" s="3"/>
      <c r="BA509" s="3"/>
      <c r="BB509" s="3"/>
      <c r="BC509" s="3"/>
      <c r="BD509" s="3"/>
      <c r="BE509" s="3"/>
      <c r="BF509" s="3"/>
      <c r="BG509" s="3"/>
      <c r="BH509" s="3"/>
      <c r="BI509" s="3"/>
      <c r="BJ509" s="3"/>
      <c r="BK509" s="3"/>
      <c r="BL509" s="3"/>
      <c r="BM509" s="3"/>
      <c r="BN509" s="3"/>
    </row>
    <row r="510" spans="1:66" ht="12.95" customHeight="1">
      <c r="B510" s="1350"/>
      <c r="C510" s="1351"/>
      <c r="D510" s="1351"/>
      <c r="E510" s="1351"/>
      <c r="F510" s="1351"/>
      <c r="G510" s="1351"/>
      <c r="H510" s="1352"/>
      <c r="I510" s="48" t="s">
        <v>407</v>
      </c>
      <c r="J510" s="48"/>
      <c r="K510" s="48"/>
      <c r="L510" s="48"/>
      <c r="M510" s="48"/>
      <c r="N510" s="48"/>
      <c r="O510" s="48"/>
      <c r="P510" s="48"/>
      <c r="Q510" s="48"/>
      <c r="R510" s="48"/>
      <c r="S510" s="48"/>
      <c r="T510" s="48"/>
      <c r="U510" s="48"/>
      <c r="V510" s="48"/>
      <c r="W510" s="48"/>
      <c r="X510" s="48"/>
      <c r="Y510" s="48"/>
      <c r="Z510" s="48"/>
      <c r="AA510" s="48"/>
      <c r="AB510" s="48"/>
      <c r="AC510" s="1376">
        <v>5</v>
      </c>
      <c r="AD510" s="1297"/>
      <c r="AE510" s="1297"/>
      <c r="AF510" s="1297"/>
      <c r="AG510" s="38" t="s">
        <v>403</v>
      </c>
      <c r="AH510" s="1368">
        <v>2026</v>
      </c>
      <c r="AI510" s="1368"/>
      <c r="AJ510" s="1368"/>
      <c r="AK510" s="1369"/>
      <c r="AZ510" s="3"/>
      <c r="BA510" s="3"/>
      <c r="BB510" s="3"/>
      <c r="BC510" s="3"/>
      <c r="BD510" s="3"/>
      <c r="BE510" s="3"/>
      <c r="BF510" s="3"/>
      <c r="BG510" s="3"/>
      <c r="BH510" s="3"/>
      <c r="BI510" s="3"/>
      <c r="BJ510" s="3"/>
      <c r="BK510" s="3"/>
      <c r="BL510" s="3"/>
      <c r="BM510" s="3"/>
      <c r="BN510" s="3"/>
    </row>
    <row r="511" spans="1:66" ht="12.95" customHeight="1">
      <c r="B511" s="1347" t="s">
        <v>408</v>
      </c>
      <c r="C511" s="1348"/>
      <c r="D511" s="1348"/>
      <c r="E511" s="1348"/>
      <c r="F511" s="1348"/>
      <c r="G511" s="1348"/>
      <c r="H511" s="1349"/>
      <c r="I511" s="42" t="s">
        <v>409</v>
      </c>
      <c r="J511" s="42"/>
      <c r="K511" s="42"/>
      <c r="L511" s="42"/>
      <c r="M511" s="42"/>
      <c r="N511" s="42"/>
      <c r="O511" s="42"/>
      <c r="P511" s="42"/>
      <c r="Q511" s="42"/>
      <c r="R511" s="42"/>
      <c r="S511" s="42"/>
      <c r="T511" s="42"/>
      <c r="U511" s="42"/>
      <c r="V511" s="42"/>
      <c r="W511" s="42"/>
      <c r="AC511" s="1376" t="s">
        <v>591</v>
      </c>
      <c r="AD511" s="1297"/>
      <c r="AE511" s="1297"/>
      <c r="AF511" s="1297"/>
      <c r="AG511" s="13" t="s">
        <v>403</v>
      </c>
      <c r="AH511" s="1368"/>
      <c r="AI511" s="1368"/>
      <c r="AJ511" s="1368"/>
      <c r="AK511" s="1369"/>
      <c r="AZ511" s="3"/>
      <c r="BA511" s="3"/>
      <c r="BB511" s="3"/>
      <c r="BC511" s="3"/>
      <c r="BD511" s="3"/>
      <c r="BE511" s="3"/>
      <c r="BF511" s="3"/>
      <c r="BG511" s="3"/>
      <c r="BH511" s="3"/>
      <c r="BI511" s="3"/>
      <c r="BJ511" s="3"/>
      <c r="BK511" s="3"/>
      <c r="BL511" s="3"/>
      <c r="BM511" s="3"/>
      <c r="BN511" s="3"/>
    </row>
    <row r="512" spans="1:66" ht="12.95" customHeight="1">
      <c r="B512" s="1350"/>
      <c r="C512" s="1351"/>
      <c r="D512" s="1351"/>
      <c r="E512" s="1351"/>
      <c r="F512" s="1351"/>
      <c r="G512" s="1351"/>
      <c r="H512" s="1352"/>
      <c r="I512" t="s">
        <v>410</v>
      </c>
      <c r="AC512" s="1376" t="s">
        <v>591</v>
      </c>
      <c r="AD512" s="1297"/>
      <c r="AE512" s="1297"/>
      <c r="AF512" s="1297"/>
      <c r="AG512" s="13" t="s">
        <v>403</v>
      </c>
      <c r="AH512" s="1368"/>
      <c r="AI512" s="1368"/>
      <c r="AJ512" s="1368"/>
      <c r="AK512" s="1369"/>
      <c r="AZ512" s="3"/>
      <c r="BA512" s="3"/>
      <c r="BB512" s="3"/>
      <c r="BC512" s="3"/>
      <c r="BD512" s="3"/>
      <c r="BE512" s="3"/>
      <c r="BF512" s="3"/>
      <c r="BG512" s="3"/>
      <c r="BH512" s="3"/>
      <c r="BI512" s="3"/>
      <c r="BJ512" s="3"/>
      <c r="BK512" s="3"/>
      <c r="BL512" s="3"/>
      <c r="BM512" s="3"/>
      <c r="BN512" s="3"/>
    </row>
    <row r="513" spans="2:66" ht="12.95" customHeight="1">
      <c r="B513" s="1350"/>
      <c r="C513" s="1351"/>
      <c r="D513" s="1351"/>
      <c r="E513" s="1351"/>
      <c r="F513" s="1351"/>
      <c r="G513" s="1351"/>
      <c r="H513" s="1352"/>
      <c r="I513" t="s">
        <v>411</v>
      </c>
      <c r="AC513" s="1376">
        <v>1</v>
      </c>
      <c r="AD513" s="1297"/>
      <c r="AE513" s="1297"/>
      <c r="AF513" s="1297"/>
      <c r="AG513" s="13" t="s">
        <v>403</v>
      </c>
      <c r="AH513" s="1368">
        <v>2027</v>
      </c>
      <c r="AI513" s="1368"/>
      <c r="AJ513" s="1368"/>
      <c r="AK513" s="1369"/>
      <c r="AZ513" s="3"/>
      <c r="BA513" s="3"/>
      <c r="BB513" s="3"/>
      <c r="BC513" s="3"/>
      <c r="BD513" s="3"/>
      <c r="BE513" s="3"/>
      <c r="BF513" s="3"/>
      <c r="BG513" s="3"/>
      <c r="BH513" s="3"/>
      <c r="BI513" s="3"/>
      <c r="BJ513" s="3"/>
      <c r="BK513" s="3"/>
      <c r="BL513" s="3"/>
      <c r="BM513" s="3"/>
      <c r="BN513" s="3"/>
    </row>
    <row r="514" spans="2:66" ht="12.95" customHeight="1">
      <c r="B514" s="1350"/>
      <c r="C514" s="1351"/>
      <c r="D514" s="1351"/>
      <c r="E514" s="1351"/>
      <c r="F514" s="1351"/>
      <c r="G514" s="1351"/>
      <c r="H514" s="1352"/>
      <c r="I514" t="s">
        <v>412</v>
      </c>
      <c r="AC514" s="1376">
        <v>1</v>
      </c>
      <c r="AD514" s="1297"/>
      <c r="AE514" s="1297"/>
      <c r="AF514" s="1297"/>
      <c r="AG514" s="13" t="s">
        <v>403</v>
      </c>
      <c r="AH514" s="1368">
        <v>2027</v>
      </c>
      <c r="AI514" s="1368"/>
      <c r="AJ514" s="1368"/>
      <c r="AK514" s="1369"/>
      <c r="AZ514" s="3"/>
      <c r="BA514" s="3"/>
      <c r="BB514" s="3"/>
      <c r="BC514" s="3"/>
      <c r="BD514" s="3"/>
      <c r="BE514" s="3"/>
      <c r="BF514" s="3"/>
      <c r="BG514" s="3"/>
      <c r="BH514" s="3"/>
      <c r="BI514" s="3"/>
      <c r="BJ514" s="3"/>
      <c r="BK514" s="3"/>
      <c r="BL514" s="3"/>
      <c r="BM514" s="3"/>
      <c r="BN514" s="3"/>
    </row>
    <row r="515" spans="2:66" ht="12.95" customHeight="1">
      <c r="B515" s="1350"/>
      <c r="C515" s="1351"/>
      <c r="D515" s="1351"/>
      <c r="E515" s="1351"/>
      <c r="F515" s="1351"/>
      <c r="G515" s="1351"/>
      <c r="H515" s="1352"/>
      <c r="I515" s="3" t="s">
        <v>413</v>
      </c>
      <c r="AC515" s="1285">
        <v>1</v>
      </c>
      <c r="AD515" s="1286"/>
      <c r="AE515" s="1286"/>
      <c r="AF515" s="1286"/>
      <c r="AG515" s="13" t="s">
        <v>403</v>
      </c>
      <c r="AH515" s="1370">
        <v>2027</v>
      </c>
      <c r="AI515" s="1368"/>
      <c r="AJ515" s="1368"/>
      <c r="AK515" s="1369"/>
      <c r="AZ515" s="3"/>
      <c r="BA515" s="3"/>
      <c r="BB515" s="3"/>
      <c r="BC515" s="3"/>
      <c r="BD515" s="3"/>
      <c r="BE515" s="3"/>
      <c r="BF515" s="3"/>
      <c r="BG515" s="3"/>
      <c r="BH515" s="3"/>
      <c r="BI515" s="3"/>
      <c r="BJ515" s="3"/>
      <c r="BK515" s="3"/>
      <c r="BL515" s="3"/>
      <c r="BM515" s="3"/>
      <c r="BN515" s="3"/>
    </row>
    <row r="516" spans="2:66" ht="12.95" customHeight="1">
      <c r="B516" s="1350"/>
      <c r="C516" s="1351"/>
      <c r="D516" s="1351"/>
      <c r="E516" s="1351"/>
      <c r="F516" s="1351"/>
      <c r="G516" s="1351"/>
      <c r="H516" s="1352"/>
      <c r="I516" s="892" t="s">
        <v>170</v>
      </c>
      <c r="J516" s="48"/>
      <c r="K516" s="48"/>
      <c r="L516" s="1416" t="s">
        <v>334</v>
      </c>
      <c r="M516" s="1417"/>
      <c r="N516" s="1417"/>
      <c r="O516" s="1417"/>
      <c r="P516" s="1417"/>
      <c r="Q516" s="1417"/>
      <c r="R516" s="1417"/>
      <c r="S516" s="1417"/>
      <c r="T516" s="1417"/>
      <c r="U516" s="1417"/>
      <c r="V516" s="1417"/>
      <c r="W516" s="1417"/>
      <c r="X516" s="1417"/>
      <c r="Y516" s="1417"/>
      <c r="Z516" s="1417"/>
      <c r="AA516" s="1417"/>
      <c r="AB516" s="1418"/>
      <c r="AC516" s="1376" t="s">
        <v>591</v>
      </c>
      <c r="AD516" s="1297"/>
      <c r="AE516" s="1297"/>
      <c r="AF516" s="1297"/>
      <c r="AG516" s="38" t="s">
        <v>403</v>
      </c>
      <c r="AH516" s="1368"/>
      <c r="AI516" s="1368"/>
      <c r="AJ516" s="1368"/>
      <c r="AK516" s="1369"/>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387" t="s">
        <v>1182</v>
      </c>
      <c r="AD517" s="1387"/>
      <c r="AE517" s="1387"/>
      <c r="AF517" s="1387"/>
      <c r="AG517" s="13"/>
      <c r="AH517" s="1356"/>
      <c r="AI517" s="1356"/>
      <c r="AJ517" s="1356"/>
      <c r="AK517" s="135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285"/>
      <c r="AD518" s="1286"/>
      <c r="AE518" s="1286"/>
      <c r="AF518" s="1287"/>
      <c r="AG518" s="13"/>
      <c r="AH518" s="1356"/>
      <c r="AI518" s="1356"/>
      <c r="AJ518" s="1356"/>
      <c r="AK518" s="135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0"/>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02">
        <v>0.25</v>
      </c>
      <c r="AD520" s="1403"/>
      <c r="AE520" s="1403"/>
      <c r="AF520" s="1404"/>
      <c r="AG520" s="38"/>
      <c r="AH520" s="1762"/>
      <c r="AI520" s="1762"/>
      <c r="AJ520" s="1762"/>
      <c r="AK520" s="1763"/>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1"/>
      <c r="Y521" s="1001"/>
      <c r="Z521" s="1001"/>
      <c r="AA521" s="1001"/>
      <c r="AB521" s="1008"/>
      <c r="AC521" s="1774" t="s">
        <v>402</v>
      </c>
      <c r="AD521" s="1366"/>
      <c r="AE521" s="1366"/>
      <c r="AF521" s="1366"/>
      <c r="AG521" s="38" t="s">
        <v>403</v>
      </c>
      <c r="AH521" s="1366" t="s">
        <v>404</v>
      </c>
      <c r="AI521" s="1366"/>
      <c r="AJ521" s="1366"/>
      <c r="AK521" s="1367"/>
      <c r="AZ521" s="3"/>
      <c r="BA521" s="3"/>
      <c r="BB521" s="3"/>
      <c r="BC521" s="3"/>
      <c r="BD521" s="3"/>
      <c r="BE521" s="3"/>
      <c r="BF521" s="3"/>
      <c r="BG521" s="3"/>
      <c r="BH521" s="3"/>
      <c r="BI521" s="3"/>
      <c r="BJ521" s="3"/>
      <c r="BK521" s="3"/>
      <c r="BL521" s="3"/>
      <c r="BM521" s="3"/>
      <c r="BN521" s="3" t="s">
        <v>2057</v>
      </c>
    </row>
    <row r="522" spans="2:66" ht="12.95" customHeight="1">
      <c r="B522" s="1347" t="s">
        <v>414</v>
      </c>
      <c r="C522" s="1348"/>
      <c r="D522" s="1348"/>
      <c r="E522" s="1348"/>
      <c r="F522" s="1348"/>
      <c r="G522" s="1348"/>
      <c r="H522" s="1349"/>
      <c r="I522" s="42" t="s">
        <v>415</v>
      </c>
      <c r="J522" s="42"/>
      <c r="K522" s="42"/>
      <c r="L522" s="42"/>
      <c r="M522" s="42"/>
      <c r="N522" s="42"/>
      <c r="O522" s="42"/>
      <c r="P522" s="42"/>
      <c r="Q522" s="42"/>
      <c r="R522" s="42"/>
      <c r="S522" s="42"/>
      <c r="T522" s="42"/>
      <c r="U522" s="42"/>
      <c r="V522" s="42"/>
      <c r="W522" s="42"/>
      <c r="AC522" s="1376">
        <v>5</v>
      </c>
      <c r="AD522" s="1297"/>
      <c r="AE522" s="1297"/>
      <c r="AF522" s="1297"/>
      <c r="AG522" s="13" t="s">
        <v>403</v>
      </c>
      <c r="AH522" s="1368">
        <v>2026</v>
      </c>
      <c r="AI522" s="1368"/>
      <c r="AJ522" s="1368"/>
      <c r="AK522" s="1369"/>
      <c r="AZ522" s="3"/>
      <c r="BA522" s="3"/>
      <c r="BB522" s="3"/>
      <c r="BC522" s="3"/>
      <c r="BD522" s="3"/>
      <c r="BE522" s="3"/>
      <c r="BF522" s="3"/>
      <c r="BG522" s="3"/>
      <c r="BH522" s="3"/>
      <c r="BI522" s="3"/>
      <c r="BJ522" s="3"/>
      <c r="BK522" s="3"/>
      <c r="BL522" s="3"/>
      <c r="BM522" s="3"/>
      <c r="BN522" s="3" t="s">
        <v>2058</v>
      </c>
    </row>
    <row r="523" spans="2:66" ht="12.95" customHeight="1">
      <c r="B523" s="1350"/>
      <c r="C523" s="1351"/>
      <c r="D523" s="1351"/>
      <c r="E523" s="1351"/>
      <c r="F523" s="1351"/>
      <c r="G523" s="1351"/>
      <c r="H523" s="1352"/>
      <c r="I523" t="s">
        <v>416</v>
      </c>
      <c r="AC523" s="1376">
        <v>5</v>
      </c>
      <c r="AD523" s="1297"/>
      <c r="AE523" s="1297"/>
      <c r="AF523" s="1297"/>
      <c r="AG523" s="13" t="s">
        <v>403</v>
      </c>
      <c r="AH523" s="1368">
        <v>2026</v>
      </c>
      <c r="AI523" s="1368"/>
      <c r="AJ523" s="1368"/>
      <c r="AK523" s="1369"/>
      <c r="AZ523" s="3"/>
      <c r="BA523" s="3"/>
      <c r="BB523" s="3"/>
      <c r="BC523" s="3"/>
      <c r="BD523" s="3"/>
      <c r="BE523" s="3"/>
      <c r="BF523" s="3"/>
      <c r="BG523" s="3"/>
      <c r="BH523" s="3"/>
      <c r="BI523" s="3"/>
      <c r="BJ523" s="3"/>
      <c r="BK523" s="3"/>
      <c r="BL523" s="3"/>
      <c r="BM523" s="3"/>
      <c r="BN523" s="3" t="s">
        <v>2059</v>
      </c>
    </row>
    <row r="524" spans="2:66" ht="12.95" customHeight="1">
      <c r="B524" s="1350"/>
      <c r="C524" s="1351"/>
      <c r="D524" s="1351"/>
      <c r="E524" s="1351"/>
      <c r="F524" s="1351"/>
      <c r="G524" s="1351"/>
      <c r="H524" s="1352"/>
      <c r="I524" s="48" t="s">
        <v>417</v>
      </c>
      <c r="J524" s="48"/>
      <c r="K524" s="48"/>
      <c r="L524" s="48"/>
      <c r="M524" s="48"/>
      <c r="N524" s="48"/>
      <c r="O524" s="48"/>
      <c r="P524" s="48"/>
      <c r="Q524" s="48"/>
      <c r="R524" s="48"/>
      <c r="S524" s="48"/>
      <c r="T524" s="48"/>
      <c r="U524" s="48"/>
      <c r="V524" s="48"/>
      <c r="W524" s="48"/>
      <c r="X524" s="48"/>
      <c r="Y524" s="48"/>
      <c r="Z524" s="48"/>
      <c r="AA524" s="48"/>
      <c r="AB524" s="48"/>
      <c r="AC524" s="1376">
        <v>2</v>
      </c>
      <c r="AD524" s="1297"/>
      <c r="AE524" s="1297"/>
      <c r="AF524" s="1297"/>
      <c r="AG524" s="38" t="s">
        <v>403</v>
      </c>
      <c r="AH524" s="1368">
        <v>2027</v>
      </c>
      <c r="AI524" s="1368"/>
      <c r="AJ524" s="1368"/>
      <c r="AK524" s="1369"/>
      <c r="AZ524" s="3"/>
      <c r="BA524" s="3"/>
      <c r="BB524" s="3"/>
      <c r="BC524" s="3"/>
      <c r="BD524" s="3"/>
      <c r="BE524" s="3"/>
      <c r="BF524" s="3"/>
      <c r="BG524" s="3"/>
      <c r="BH524" s="3"/>
      <c r="BI524" s="3"/>
      <c r="BJ524" s="3"/>
      <c r="BK524" s="3"/>
      <c r="BL524" s="3"/>
      <c r="BM524" s="3"/>
      <c r="BN524" s="3" t="s">
        <v>2060</v>
      </c>
    </row>
    <row r="525" spans="2:66" ht="12.95" customHeight="1">
      <c r="B525" s="1347" t="s">
        <v>418</v>
      </c>
      <c r="C525" s="1348"/>
      <c r="D525" s="1348"/>
      <c r="E525" s="1348"/>
      <c r="F525" s="1348"/>
      <c r="G525" s="1348"/>
      <c r="H525" s="1349"/>
      <c r="I525" s="42" t="s">
        <v>415</v>
      </c>
      <c r="J525" s="42"/>
      <c r="K525" s="42"/>
      <c r="L525" s="42"/>
      <c r="M525" s="42"/>
      <c r="N525" s="42"/>
      <c r="O525" s="42"/>
      <c r="P525" s="42"/>
      <c r="Q525" s="42"/>
      <c r="R525" s="42"/>
      <c r="S525" s="42"/>
      <c r="T525" s="42"/>
      <c r="U525" s="42"/>
      <c r="V525" s="42"/>
      <c r="W525" s="42"/>
      <c r="X525" s="42"/>
      <c r="Y525" s="42"/>
      <c r="Z525" s="42"/>
      <c r="AA525" s="42"/>
      <c r="AB525" s="42"/>
      <c r="AC525" s="1285">
        <v>5</v>
      </c>
      <c r="AD525" s="1286"/>
      <c r="AE525" s="1286"/>
      <c r="AF525" s="1286"/>
      <c r="AG525" s="129" t="s">
        <v>403</v>
      </c>
      <c r="AH525" s="1368">
        <v>2026</v>
      </c>
      <c r="AI525" s="1368"/>
      <c r="AJ525" s="1368"/>
      <c r="AK525" s="1369"/>
      <c r="AZ525" s="3"/>
      <c r="BB525" s="3"/>
      <c r="BC525" s="3"/>
      <c r="BD525" s="3"/>
      <c r="BE525" s="3"/>
      <c r="BF525" s="3"/>
      <c r="BG525" s="3"/>
      <c r="BH525" s="3"/>
      <c r="BI525" s="3"/>
      <c r="BJ525" s="3"/>
      <c r="BK525" s="3"/>
      <c r="BL525" s="3"/>
      <c r="BM525" s="3"/>
      <c r="BN525" s="3" t="s">
        <v>2061</v>
      </c>
    </row>
    <row r="526" spans="2:66" ht="12.95" customHeight="1">
      <c r="B526" s="1350"/>
      <c r="C526" s="1351"/>
      <c r="D526" s="1351"/>
      <c r="E526" s="1351"/>
      <c r="F526" s="1351"/>
      <c r="G526" s="1351"/>
      <c r="H526" s="1352"/>
      <c r="I526" t="s">
        <v>416</v>
      </c>
      <c r="AC526" s="1376">
        <v>5</v>
      </c>
      <c r="AD526" s="1297"/>
      <c r="AE526" s="1297"/>
      <c r="AF526" s="1297"/>
      <c r="AG526" s="13" t="s">
        <v>403</v>
      </c>
      <c r="AH526" s="1368">
        <v>2026</v>
      </c>
      <c r="AI526" s="1368"/>
      <c r="AJ526" s="1368"/>
      <c r="AK526" s="1369"/>
      <c r="BB526" s="3"/>
      <c r="BC526" s="3"/>
      <c r="BD526" s="3"/>
      <c r="BE526" s="3"/>
      <c r="BF526" s="3"/>
      <c r="BG526" s="3"/>
      <c r="BH526" s="3"/>
      <c r="BI526" s="3"/>
      <c r="BJ526" s="3"/>
      <c r="BK526" s="3"/>
      <c r="BL526" s="3"/>
      <c r="BM526" s="3"/>
      <c r="BN526" s="3" t="s">
        <v>2062</v>
      </c>
    </row>
    <row r="527" spans="2:66" ht="12.95" customHeight="1">
      <c r="B527" s="1353"/>
      <c r="C527" s="1354"/>
      <c r="D527" s="1354"/>
      <c r="E527" s="1354"/>
      <c r="F527" s="1354"/>
      <c r="G527" s="1354"/>
      <c r="H527" s="1355"/>
      <c r="I527" s="48" t="s">
        <v>417</v>
      </c>
      <c r="J527" s="48"/>
      <c r="K527" s="48"/>
      <c r="L527" s="48"/>
      <c r="M527" s="48"/>
      <c r="N527" s="48"/>
      <c r="O527" s="48"/>
      <c r="P527" s="48"/>
      <c r="Q527" s="48"/>
      <c r="R527" s="48"/>
      <c r="S527" s="48"/>
      <c r="T527" s="48"/>
      <c r="U527" s="48"/>
      <c r="V527" s="48"/>
      <c r="W527" s="48"/>
      <c r="X527" s="48"/>
      <c r="Y527" s="48"/>
      <c r="Z527" s="48"/>
      <c r="AA527" s="48"/>
      <c r="AB527" s="48"/>
      <c r="AC527" s="1376">
        <v>9</v>
      </c>
      <c r="AD527" s="1297"/>
      <c r="AE527" s="1297"/>
      <c r="AF527" s="1297"/>
      <c r="AG527" s="38" t="s">
        <v>403</v>
      </c>
      <c r="AH527" s="1368">
        <v>2029</v>
      </c>
      <c r="AI527" s="1368"/>
      <c r="AJ527" s="1368"/>
      <c r="AK527" s="1369"/>
      <c r="BB527" s="3"/>
      <c r="BC527" s="3"/>
      <c r="BD527" s="3"/>
      <c r="BE527" s="3"/>
      <c r="BF527" s="3"/>
      <c r="BG527" s="3"/>
      <c r="BH527" s="3"/>
      <c r="BI527" s="3"/>
      <c r="BJ527" s="3"/>
      <c r="BK527" s="3"/>
      <c r="BL527" s="3"/>
      <c r="BM527" s="3"/>
      <c r="BN527" s="3" t="s">
        <v>2063</v>
      </c>
    </row>
    <row r="528" spans="2:66" ht="12.95" customHeight="1">
      <c r="B528" s="1347" t="s">
        <v>419</v>
      </c>
      <c r="C528" s="1348"/>
      <c r="D528" s="1348"/>
      <c r="E528" s="1348"/>
      <c r="F528" s="1348"/>
      <c r="G528" s="1348"/>
      <c r="H528" s="1349"/>
      <c r="I528" s="41" t="s">
        <v>420</v>
      </c>
      <c r="J528" s="42"/>
      <c r="K528" s="42"/>
      <c r="L528" s="42"/>
      <c r="M528" s="42"/>
      <c r="N528" s="42"/>
      <c r="O528" s="1416" t="s">
        <v>334</v>
      </c>
      <c r="P528" s="1417"/>
      <c r="Q528" s="1417"/>
      <c r="R528" s="1417"/>
      <c r="S528" s="1417"/>
      <c r="T528" s="1417"/>
      <c r="U528" s="1417"/>
      <c r="V528" s="1417"/>
      <c r="W528" s="1417"/>
      <c r="X528" s="1417"/>
      <c r="Y528" s="1417"/>
      <c r="Z528" s="1417"/>
      <c r="AA528" s="1417"/>
      <c r="AB528" s="58"/>
      <c r="AC528" s="1285" t="s">
        <v>591</v>
      </c>
      <c r="AD528" s="1286"/>
      <c r="AE528" s="1286"/>
      <c r="AF528" s="1286"/>
      <c r="AG528" s="129" t="s">
        <v>403</v>
      </c>
      <c r="AH528" s="1368"/>
      <c r="AI528" s="1368"/>
      <c r="AJ528" s="1368"/>
      <c r="AK528" s="1369"/>
      <c r="AZ528" s="3"/>
      <c r="BB528" s="3"/>
      <c r="BC528" s="3"/>
      <c r="BD528" s="3"/>
      <c r="BE528" s="3"/>
      <c r="BF528" s="3"/>
      <c r="BG528" s="3"/>
      <c r="BH528" s="3"/>
      <c r="BI528" s="3"/>
      <c r="BJ528" s="3"/>
      <c r="BK528" s="3"/>
      <c r="BL528" s="3"/>
      <c r="BM528" s="3"/>
      <c r="BN528" s="3" t="s">
        <v>2064</v>
      </c>
    </row>
    <row r="529" spans="2:66" ht="12.95" customHeight="1">
      <c r="B529" s="1350"/>
      <c r="C529" s="1351"/>
      <c r="D529" s="1351"/>
      <c r="E529" s="1351"/>
      <c r="F529" s="1351"/>
      <c r="G529" s="1351"/>
      <c r="H529" s="1352"/>
      <c r="I529" s="114" t="s">
        <v>421</v>
      </c>
      <c r="AB529" s="65"/>
      <c r="AC529" s="1376" t="s">
        <v>591</v>
      </c>
      <c r="AD529" s="1297"/>
      <c r="AE529" s="1297"/>
      <c r="AF529" s="1297"/>
      <c r="AG529" s="13" t="s">
        <v>403</v>
      </c>
      <c r="AH529" s="1368"/>
      <c r="AI529" s="1368"/>
      <c r="AJ529" s="1368"/>
      <c r="AK529" s="1369"/>
      <c r="AZ529" s="3"/>
      <c r="BB529" s="3"/>
      <c r="BC529" s="3"/>
      <c r="BD529" s="3"/>
      <c r="BE529" s="3"/>
      <c r="BF529" s="3"/>
      <c r="BG529" s="3"/>
      <c r="BH529" s="3"/>
      <c r="BI529" s="3"/>
      <c r="BJ529" s="3"/>
      <c r="BK529" s="3"/>
      <c r="BL529" s="3"/>
      <c r="BM529" s="3"/>
      <c r="BN529" s="3" t="s">
        <v>2065</v>
      </c>
    </row>
    <row r="530" spans="2:66" ht="12.95" customHeight="1">
      <c r="B530" s="1350"/>
      <c r="C530" s="1351"/>
      <c r="D530" s="1351"/>
      <c r="E530" s="1351"/>
      <c r="F530" s="1351"/>
      <c r="G530" s="1351"/>
      <c r="H530" s="1352"/>
      <c r="I530" s="47" t="s">
        <v>422</v>
      </c>
      <c r="J530" s="48"/>
      <c r="K530" s="48"/>
      <c r="L530" s="48"/>
      <c r="M530" s="48"/>
      <c r="N530" s="48"/>
      <c r="O530" s="48"/>
      <c r="P530" s="48"/>
      <c r="Q530" s="48"/>
      <c r="R530" s="48"/>
      <c r="S530" s="48"/>
      <c r="T530" s="48"/>
      <c r="U530" s="48"/>
      <c r="V530" s="48"/>
      <c r="W530" s="48"/>
      <c r="X530" s="48"/>
      <c r="Y530" s="48"/>
      <c r="Z530" s="48"/>
      <c r="AA530" s="48"/>
      <c r="AB530" s="49"/>
      <c r="AC530" s="1376" t="s">
        <v>591</v>
      </c>
      <c r="AD530" s="1297"/>
      <c r="AE530" s="1297"/>
      <c r="AF530" s="1297"/>
      <c r="AG530" s="38" t="s">
        <v>403</v>
      </c>
      <c r="AH530" s="1368"/>
      <c r="AI530" s="1368"/>
      <c r="AJ530" s="1368"/>
      <c r="AK530" s="1369"/>
      <c r="AZ530" s="3"/>
      <c r="BA530" s="3"/>
      <c r="BB530" s="3"/>
      <c r="BC530" s="3"/>
      <c r="BD530" s="3"/>
      <c r="BE530" s="3"/>
      <c r="BF530" s="3"/>
      <c r="BG530" s="3"/>
      <c r="BH530" s="3"/>
      <c r="BI530" s="3"/>
      <c r="BJ530" s="3"/>
      <c r="BK530" s="3"/>
      <c r="BL530" s="3"/>
      <c r="BM530" s="3"/>
      <c r="BN530" s="3" t="s">
        <v>2066</v>
      </c>
    </row>
    <row r="531" spans="2:66" ht="12.95" customHeight="1">
      <c r="B531" s="1350"/>
      <c r="C531" s="1351"/>
      <c r="D531" s="1351"/>
      <c r="E531" s="1351"/>
      <c r="F531" s="1351"/>
      <c r="G531" s="1351"/>
      <c r="H531" s="1352"/>
      <c r="I531" s="42" t="s">
        <v>423</v>
      </c>
      <c r="J531" s="42"/>
      <c r="K531" s="42"/>
      <c r="L531" s="42"/>
      <c r="M531" s="42"/>
      <c r="N531" s="42"/>
      <c r="O531" s="1416" t="s">
        <v>334</v>
      </c>
      <c r="P531" s="1417"/>
      <c r="Q531" s="1417"/>
      <c r="R531" s="1417"/>
      <c r="S531" s="1417"/>
      <c r="T531" s="1417"/>
      <c r="U531" s="1417"/>
      <c r="V531" s="1417"/>
      <c r="W531" s="1417"/>
      <c r="X531" s="1417"/>
      <c r="Y531" s="1417"/>
      <c r="Z531" s="1417"/>
      <c r="AA531" s="1417"/>
      <c r="AC531" s="1376" t="s">
        <v>591</v>
      </c>
      <c r="AD531" s="1297"/>
      <c r="AE531" s="1297"/>
      <c r="AF531" s="1297"/>
      <c r="AG531" s="13" t="s">
        <v>403</v>
      </c>
      <c r="AH531" s="1368"/>
      <c r="AI531" s="1368"/>
      <c r="AJ531" s="1368"/>
      <c r="AK531" s="1369"/>
      <c r="AZ531" s="3"/>
      <c r="BA531" s="3"/>
      <c r="BB531" s="3"/>
      <c r="BC531" s="3"/>
      <c r="BD531" s="3"/>
      <c r="BE531" s="3"/>
      <c r="BF531" s="3"/>
      <c r="BG531" s="3"/>
      <c r="BH531" s="3"/>
      <c r="BI531" s="3"/>
      <c r="BJ531" s="3"/>
      <c r="BK531" s="3"/>
      <c r="BL531" s="3"/>
      <c r="BM531" s="3"/>
      <c r="BN531" s="3" t="s">
        <v>2067</v>
      </c>
    </row>
    <row r="532" spans="2:66" ht="12.95" customHeight="1">
      <c r="B532" s="1350"/>
      <c r="C532" s="1351"/>
      <c r="D532" s="1351"/>
      <c r="E532" s="1351"/>
      <c r="F532" s="1351"/>
      <c r="G532" s="1351"/>
      <c r="H532" s="1352"/>
      <c r="I532" t="s">
        <v>421</v>
      </c>
      <c r="AC532" s="1376" t="s">
        <v>591</v>
      </c>
      <c r="AD532" s="1297"/>
      <c r="AE532" s="1297"/>
      <c r="AF532" s="1297"/>
      <c r="AG532" s="13" t="s">
        <v>403</v>
      </c>
      <c r="AH532" s="1368"/>
      <c r="AI532" s="1368"/>
      <c r="AJ532" s="1368"/>
      <c r="AK532" s="1369"/>
      <c r="AZ532" s="3"/>
      <c r="BA532" s="3"/>
      <c r="BB532" s="3"/>
      <c r="BC532" s="3"/>
      <c r="BD532" s="3"/>
      <c r="BE532" s="3"/>
      <c r="BF532" s="3"/>
      <c r="BG532" s="3"/>
      <c r="BH532" s="3"/>
      <c r="BI532" s="3"/>
      <c r="BJ532" s="3"/>
      <c r="BK532" s="3"/>
      <c r="BL532" s="3"/>
      <c r="BM532" s="3"/>
      <c r="BN532" s="3" t="s">
        <v>2068</v>
      </c>
    </row>
    <row r="533" spans="2:66" ht="12.95" customHeight="1">
      <c r="B533" s="1350"/>
      <c r="C533" s="1351"/>
      <c r="D533" s="1351"/>
      <c r="E533" s="1351"/>
      <c r="F533" s="1351"/>
      <c r="G533" s="1351"/>
      <c r="H533" s="1352"/>
      <c r="I533" s="48" t="s">
        <v>422</v>
      </c>
      <c r="J533" s="48"/>
      <c r="K533" s="48"/>
      <c r="L533" s="48"/>
      <c r="M533" s="48"/>
      <c r="N533" s="48"/>
      <c r="O533" s="48"/>
      <c r="P533" s="48"/>
      <c r="Q533" s="48"/>
      <c r="R533" s="48"/>
      <c r="S533" s="48"/>
      <c r="T533" s="48"/>
      <c r="U533" s="48"/>
      <c r="V533" s="48"/>
      <c r="W533" s="48"/>
      <c r="X533" s="48"/>
      <c r="Y533" s="48"/>
      <c r="Z533" s="48"/>
      <c r="AA533" s="48"/>
      <c r="AB533" s="48"/>
      <c r="AC533" s="1376" t="s">
        <v>591</v>
      </c>
      <c r="AD533" s="1297"/>
      <c r="AE533" s="1297"/>
      <c r="AF533" s="1297"/>
      <c r="AG533" s="38" t="s">
        <v>403</v>
      </c>
      <c r="AH533" s="1368"/>
      <c r="AI533" s="1368"/>
      <c r="AJ533" s="1368"/>
      <c r="AK533" s="1369"/>
      <c r="AZ533" s="3"/>
      <c r="BA533" s="3"/>
      <c r="BB533" s="3"/>
      <c r="BC533" s="3"/>
      <c r="BD533" s="3"/>
      <c r="BE533" s="3"/>
      <c r="BF533" s="3"/>
      <c r="BG533" s="3"/>
      <c r="BH533" s="3"/>
      <c r="BI533" s="3"/>
      <c r="BJ533" s="3"/>
      <c r="BK533" s="3"/>
      <c r="BL533" s="3"/>
      <c r="BM533" s="3"/>
      <c r="BN533" s="3" t="s">
        <v>2069</v>
      </c>
    </row>
    <row r="534" spans="2:66" ht="12.95" customHeight="1">
      <c r="B534" s="1350"/>
      <c r="C534" s="1351"/>
      <c r="D534" s="1351"/>
      <c r="E534" s="1351"/>
      <c r="F534" s="1351"/>
      <c r="G534" s="1351"/>
      <c r="H534" s="1352"/>
      <c r="I534" s="42" t="s">
        <v>423</v>
      </c>
      <c r="J534" s="42"/>
      <c r="K534" s="42"/>
      <c r="L534" s="42"/>
      <c r="M534" s="42"/>
      <c r="N534" s="42"/>
      <c r="O534" s="1416" t="s">
        <v>334</v>
      </c>
      <c r="P534" s="1417"/>
      <c r="Q534" s="1417"/>
      <c r="R534" s="1417"/>
      <c r="S534" s="1417"/>
      <c r="T534" s="1417"/>
      <c r="U534" s="1417"/>
      <c r="V534" s="1417"/>
      <c r="W534" s="1417"/>
      <c r="X534" s="1417"/>
      <c r="Y534" s="1417"/>
      <c r="Z534" s="1417"/>
      <c r="AA534" s="1417"/>
      <c r="AC534" s="1376" t="s">
        <v>591</v>
      </c>
      <c r="AD534" s="1297"/>
      <c r="AE534" s="1297"/>
      <c r="AF534" s="1297"/>
      <c r="AG534" s="13" t="s">
        <v>403</v>
      </c>
      <c r="AH534" s="1368"/>
      <c r="AI534" s="1368"/>
      <c r="AJ534" s="1368"/>
      <c r="AK534" s="1369"/>
      <c r="AZ534" s="3"/>
      <c r="BA534" s="3"/>
      <c r="BB534" s="3"/>
      <c r="BC534" s="3"/>
      <c r="BD534" s="3"/>
      <c r="BE534" s="3"/>
      <c r="BF534" s="3"/>
      <c r="BG534" s="3"/>
      <c r="BH534" s="3"/>
      <c r="BI534" s="3"/>
      <c r="BJ534" s="3"/>
      <c r="BK534" s="3"/>
      <c r="BL534" s="3"/>
      <c r="BM534" s="3"/>
      <c r="BN534" s="3" t="s">
        <v>2070</v>
      </c>
    </row>
    <row r="535" spans="2:66" ht="12.95" customHeight="1">
      <c r="B535" s="1350"/>
      <c r="C535" s="1351"/>
      <c r="D535" s="1351"/>
      <c r="E535" s="1351"/>
      <c r="F535" s="1351"/>
      <c r="G535" s="1351"/>
      <c r="H535" s="1352"/>
      <c r="I535" t="s">
        <v>421</v>
      </c>
      <c r="AC535" s="1376" t="s">
        <v>591</v>
      </c>
      <c r="AD535" s="1297"/>
      <c r="AE535" s="1297"/>
      <c r="AF535" s="1297"/>
      <c r="AG535" s="13" t="s">
        <v>403</v>
      </c>
      <c r="AH535" s="1368"/>
      <c r="AI535" s="1368"/>
      <c r="AJ535" s="1368"/>
      <c r="AK535" s="1369"/>
      <c r="AZ535" s="3"/>
      <c r="BA535" s="3"/>
      <c r="BB535" s="3"/>
      <c r="BC535" s="3"/>
      <c r="BD535" s="3"/>
      <c r="BE535" s="3"/>
      <c r="BF535" s="3"/>
      <c r="BG535" s="3"/>
      <c r="BH535" s="3"/>
      <c r="BI535" s="3"/>
      <c r="BJ535" s="3"/>
      <c r="BK535" s="3"/>
      <c r="BL535" s="3"/>
      <c r="BM535" s="3"/>
      <c r="BN535" s="3" t="s">
        <v>2071</v>
      </c>
    </row>
    <row r="536" spans="2:66" ht="12.95" customHeight="1">
      <c r="B536" s="1350"/>
      <c r="C536" s="1351"/>
      <c r="D536" s="1351"/>
      <c r="E536" s="1351"/>
      <c r="F536" s="1351"/>
      <c r="G536" s="1351"/>
      <c r="H536" s="1352"/>
      <c r="I536" s="48" t="s">
        <v>422</v>
      </c>
      <c r="J536" s="48"/>
      <c r="K536" s="48"/>
      <c r="L536" s="48"/>
      <c r="M536" s="48"/>
      <c r="N536" s="48"/>
      <c r="O536" s="48"/>
      <c r="P536" s="48"/>
      <c r="Q536" s="48"/>
      <c r="R536" s="48"/>
      <c r="S536" s="48"/>
      <c r="T536" s="48"/>
      <c r="U536" s="48"/>
      <c r="V536" s="48"/>
      <c r="W536" s="48"/>
      <c r="X536" s="48"/>
      <c r="Y536" s="48"/>
      <c r="Z536" s="48"/>
      <c r="AA536" s="48"/>
      <c r="AB536" s="48"/>
      <c r="AC536" s="1376" t="s">
        <v>591</v>
      </c>
      <c r="AD536" s="1297"/>
      <c r="AE536" s="1297"/>
      <c r="AF536" s="1297"/>
      <c r="AG536" s="38" t="s">
        <v>403</v>
      </c>
      <c r="AH536" s="1368"/>
      <c r="AI536" s="1368"/>
      <c r="AJ536" s="1368"/>
      <c r="AK536" s="1369"/>
      <c r="AZ536" s="3"/>
      <c r="BA536" s="3"/>
      <c r="BB536" s="3"/>
      <c r="BC536" s="3"/>
      <c r="BD536" s="3"/>
      <c r="BE536" s="3"/>
      <c r="BF536" s="3"/>
      <c r="BG536" s="3"/>
      <c r="BH536" s="3"/>
      <c r="BI536" s="3"/>
      <c r="BJ536" s="3"/>
      <c r="BK536" s="3"/>
      <c r="BL536" s="3"/>
      <c r="BM536" s="3"/>
      <c r="BN536" s="3" t="s">
        <v>2072</v>
      </c>
    </row>
    <row r="537" spans="2:66" ht="12.95" customHeight="1">
      <c r="B537" s="1350"/>
      <c r="C537" s="1351"/>
      <c r="D537" s="1351"/>
      <c r="E537" s="1351"/>
      <c r="F537" s="1351"/>
      <c r="G537" s="1351"/>
      <c r="H537" s="1352"/>
      <c r="I537" s="42" t="s">
        <v>423</v>
      </c>
      <c r="J537" s="42"/>
      <c r="K537" s="42"/>
      <c r="L537" s="42"/>
      <c r="M537" s="42"/>
      <c r="N537" s="42"/>
      <c r="O537" s="1416" t="s">
        <v>334</v>
      </c>
      <c r="P537" s="1417"/>
      <c r="Q537" s="1417"/>
      <c r="R537" s="1417"/>
      <c r="S537" s="1417"/>
      <c r="T537" s="1417"/>
      <c r="U537" s="1417"/>
      <c r="V537" s="1417"/>
      <c r="W537" s="1417"/>
      <c r="X537" s="1417"/>
      <c r="Y537" s="1417"/>
      <c r="Z537" s="1417"/>
      <c r="AA537" s="1417"/>
      <c r="AC537" s="1376" t="s">
        <v>591</v>
      </c>
      <c r="AD537" s="1297"/>
      <c r="AE537" s="1297"/>
      <c r="AF537" s="1297"/>
      <c r="AG537" s="13" t="s">
        <v>403</v>
      </c>
      <c r="AH537" s="1368"/>
      <c r="AI537" s="1368"/>
      <c r="AJ537" s="1368"/>
      <c r="AK537" s="1369"/>
      <c r="AZ537" s="3"/>
      <c r="BA537" s="3"/>
      <c r="BB537" s="3"/>
      <c r="BC537" s="3"/>
      <c r="BD537" s="3"/>
      <c r="BE537" s="3"/>
      <c r="BF537" s="3"/>
      <c r="BG537" s="3"/>
      <c r="BH537" s="3"/>
      <c r="BI537" s="3"/>
      <c r="BJ537" s="3"/>
      <c r="BK537" s="3"/>
      <c r="BL537" s="3"/>
      <c r="BM537" s="3"/>
      <c r="BN537" s="3" t="s">
        <v>2073</v>
      </c>
    </row>
    <row r="538" spans="2:66" ht="12.95" customHeight="1">
      <c r="B538" s="1350"/>
      <c r="C538" s="1351"/>
      <c r="D538" s="1351"/>
      <c r="E538" s="1351"/>
      <c r="F538" s="1351"/>
      <c r="G538" s="1351"/>
      <c r="H538" s="1352"/>
      <c r="I538" t="s">
        <v>421</v>
      </c>
      <c r="AC538" s="1376" t="s">
        <v>591</v>
      </c>
      <c r="AD538" s="1297"/>
      <c r="AE538" s="1297"/>
      <c r="AF538" s="1297"/>
      <c r="AG538" s="13" t="s">
        <v>403</v>
      </c>
      <c r="AH538" s="1368"/>
      <c r="AI538" s="1368"/>
      <c r="AJ538" s="1368"/>
      <c r="AK538" s="1369"/>
      <c r="AZ538" s="3"/>
      <c r="BA538" s="3"/>
      <c r="BB538" s="3"/>
      <c r="BC538" s="3"/>
      <c r="BD538" s="3"/>
      <c r="BE538" s="3"/>
      <c r="BF538" s="3"/>
      <c r="BG538" s="3"/>
      <c r="BH538" s="3"/>
      <c r="BI538" s="3"/>
      <c r="BJ538" s="3"/>
      <c r="BK538" s="3"/>
      <c r="BL538" s="3"/>
      <c r="BM538" s="3"/>
      <c r="BN538" s="3" t="s">
        <v>2074</v>
      </c>
    </row>
    <row r="539" spans="2:66" ht="12.95" customHeight="1">
      <c r="B539" s="1350"/>
      <c r="C539" s="1351"/>
      <c r="D539" s="1351"/>
      <c r="E539" s="1351"/>
      <c r="F539" s="1351"/>
      <c r="G539" s="1351"/>
      <c r="H539" s="1352"/>
      <c r="I539" s="48" t="s">
        <v>422</v>
      </c>
      <c r="J539" s="48"/>
      <c r="K539" s="48"/>
      <c r="L539" s="48"/>
      <c r="M539" s="48"/>
      <c r="N539" s="48"/>
      <c r="O539" s="48"/>
      <c r="P539" s="48"/>
      <c r="Q539" s="48"/>
      <c r="R539" s="48"/>
      <c r="S539" s="48"/>
      <c r="T539" s="48"/>
      <c r="U539" s="48"/>
      <c r="V539" s="48"/>
      <c r="W539" s="48"/>
      <c r="X539" s="48"/>
      <c r="Y539" s="48"/>
      <c r="Z539" s="48"/>
      <c r="AA539" s="48"/>
      <c r="AB539" s="48"/>
      <c r="AC539" s="1376" t="s">
        <v>591</v>
      </c>
      <c r="AD539" s="1297"/>
      <c r="AE539" s="1297"/>
      <c r="AF539" s="1297"/>
      <c r="AG539" s="38" t="s">
        <v>403</v>
      </c>
      <c r="AH539" s="1368"/>
      <c r="AI539" s="1368"/>
      <c r="AJ539" s="1368"/>
      <c r="AK539" s="1369"/>
      <c r="AZ539" s="3"/>
      <c r="BA539" s="3"/>
      <c r="BB539" s="3"/>
      <c r="BC539" s="3"/>
      <c r="BD539" s="3"/>
      <c r="BE539" s="3"/>
      <c r="BF539" s="3"/>
      <c r="BG539" s="3"/>
      <c r="BH539" s="3"/>
      <c r="BI539" s="3"/>
      <c r="BJ539" s="3"/>
      <c r="BK539" s="3"/>
      <c r="BL539" s="3"/>
      <c r="BM539" s="3"/>
      <c r="BN539" s="3" t="s">
        <v>2075</v>
      </c>
    </row>
    <row r="540" spans="2:66" ht="12.95" customHeight="1">
      <c r="B540" s="1350"/>
      <c r="C540" s="1351"/>
      <c r="D540" s="1351"/>
      <c r="E540" s="1351"/>
      <c r="F540" s="1351"/>
      <c r="G540" s="1351"/>
      <c r="H540" s="1352"/>
      <c r="I540" s="42" t="s">
        <v>423</v>
      </c>
      <c r="J540" s="42"/>
      <c r="K540" s="42"/>
      <c r="L540" s="42"/>
      <c r="M540" s="42"/>
      <c r="N540" s="42"/>
      <c r="O540" s="1416" t="s">
        <v>334</v>
      </c>
      <c r="P540" s="1417"/>
      <c r="Q540" s="1417"/>
      <c r="R540" s="1417"/>
      <c r="S540" s="1417"/>
      <c r="T540" s="1417"/>
      <c r="U540" s="1417"/>
      <c r="V540" s="1417"/>
      <c r="W540" s="1417"/>
      <c r="X540" s="1417"/>
      <c r="Y540" s="1417"/>
      <c r="Z540" s="1417"/>
      <c r="AA540" s="1417"/>
      <c r="AC540" s="1376" t="s">
        <v>591</v>
      </c>
      <c r="AD540" s="1297"/>
      <c r="AE540" s="1297"/>
      <c r="AF540" s="1297"/>
      <c r="AG540" s="13" t="s">
        <v>403</v>
      </c>
      <c r="AH540" s="1368"/>
      <c r="AI540" s="1368"/>
      <c r="AJ540" s="1368"/>
      <c r="AK540" s="1369"/>
      <c r="AZ540" s="3"/>
      <c r="BA540" s="3"/>
      <c r="BB540" s="3"/>
      <c r="BC540" s="3"/>
      <c r="BD540" s="3"/>
      <c r="BE540" s="3"/>
      <c r="BF540" s="3"/>
      <c r="BG540" s="3"/>
      <c r="BH540" s="3"/>
      <c r="BI540" s="3"/>
      <c r="BJ540" s="3"/>
      <c r="BK540" s="3"/>
      <c r="BL540" s="3"/>
      <c r="BM540" s="3"/>
      <c r="BN540" s="3" t="s">
        <v>2076</v>
      </c>
    </row>
    <row r="541" spans="2:66" ht="12.95" customHeight="1">
      <c r="B541" s="1350"/>
      <c r="C541" s="1351"/>
      <c r="D541" s="1351"/>
      <c r="E541" s="1351"/>
      <c r="F541" s="1351"/>
      <c r="G541" s="1351"/>
      <c r="H541" s="1352"/>
      <c r="I541" t="s">
        <v>421</v>
      </c>
      <c r="AC541" s="1376" t="s">
        <v>591</v>
      </c>
      <c r="AD541" s="1297"/>
      <c r="AE541" s="1297"/>
      <c r="AF541" s="1297"/>
      <c r="AG541" s="38" t="s">
        <v>403</v>
      </c>
      <c r="AH541" s="1368"/>
      <c r="AI541" s="1368"/>
      <c r="AJ541" s="1368"/>
      <c r="AK541" s="1369"/>
      <c r="AZ541" s="3"/>
      <c r="BA541" s="3"/>
      <c r="BB541" s="3"/>
      <c r="BC541" s="3"/>
      <c r="BD541" s="3"/>
      <c r="BE541" s="3"/>
      <c r="BF541" s="3"/>
      <c r="BG541" s="3"/>
      <c r="BH541" s="3"/>
      <c r="BI541" s="3"/>
      <c r="BJ541" s="3"/>
      <c r="BK541" s="3"/>
      <c r="BL541" s="3"/>
      <c r="BM541" s="3"/>
      <c r="BN541" s="3" t="s">
        <v>2077</v>
      </c>
    </row>
    <row r="542" spans="2:66" ht="12.95" customHeight="1">
      <c r="B542" s="1350"/>
      <c r="C542" s="1351"/>
      <c r="D542" s="1351"/>
      <c r="E542" s="1351"/>
      <c r="F542" s="1351"/>
      <c r="G542" s="1351"/>
      <c r="H542" s="1352"/>
      <c r="I542" s="48" t="s">
        <v>422</v>
      </c>
      <c r="J542" s="48"/>
      <c r="K542" s="48"/>
      <c r="L542" s="48"/>
      <c r="M542" s="48"/>
      <c r="N542" s="48"/>
      <c r="O542" s="48"/>
      <c r="P542" s="48"/>
      <c r="Q542" s="48"/>
      <c r="R542" s="48"/>
      <c r="S542" s="48"/>
      <c r="T542" s="48"/>
      <c r="U542" s="48"/>
      <c r="V542" s="48"/>
      <c r="W542" s="48"/>
      <c r="X542" s="48"/>
      <c r="Y542" s="48"/>
      <c r="Z542" s="48"/>
      <c r="AA542" s="48"/>
      <c r="AB542" s="48"/>
      <c r="AC542" s="1376" t="s">
        <v>591</v>
      </c>
      <c r="AD542" s="1297"/>
      <c r="AE542" s="1297"/>
      <c r="AF542" s="1297"/>
      <c r="AG542" s="13" t="s">
        <v>403</v>
      </c>
      <c r="AH542" s="1368"/>
      <c r="AI542" s="1368"/>
      <c r="AJ542" s="1368"/>
      <c r="AK542" s="1369"/>
      <c r="AZ542" s="3"/>
      <c r="BA542" s="3"/>
      <c r="BB542" s="3"/>
      <c r="BC542" s="3"/>
      <c r="BD542" s="3"/>
      <c r="BE542" s="3"/>
      <c r="BF542" s="3"/>
      <c r="BG542" s="3"/>
      <c r="BH542" s="3"/>
      <c r="BI542" s="3"/>
      <c r="BJ542" s="3"/>
      <c r="BK542" s="3"/>
      <c r="BL542" s="3"/>
      <c r="BM542" s="3"/>
      <c r="BN542" s="3" t="s">
        <v>2078</v>
      </c>
    </row>
    <row r="543" spans="2:66" ht="12.95" customHeight="1">
      <c r="B543" s="1350"/>
      <c r="C543" s="1351"/>
      <c r="D543" s="1351"/>
      <c r="E543" s="1351"/>
      <c r="F543" s="1351"/>
      <c r="G543" s="1351"/>
      <c r="H543" s="1352"/>
      <c r="I543" s="42" t="s">
        <v>423</v>
      </c>
      <c r="J543" s="42"/>
      <c r="K543" s="42"/>
      <c r="L543" s="42"/>
      <c r="M543" s="42"/>
      <c r="N543" s="42"/>
      <c r="O543" s="1416" t="s">
        <v>334</v>
      </c>
      <c r="P543" s="1417"/>
      <c r="Q543" s="1417"/>
      <c r="R543" s="1417"/>
      <c r="S543" s="1417"/>
      <c r="T543" s="1417"/>
      <c r="U543" s="1417"/>
      <c r="V543" s="1417"/>
      <c r="W543" s="1417"/>
      <c r="X543" s="1417"/>
      <c r="Y543" s="1417"/>
      <c r="Z543" s="1417"/>
      <c r="AA543" s="1417"/>
      <c r="AC543" s="1376" t="s">
        <v>591</v>
      </c>
      <c r="AD543" s="1297"/>
      <c r="AE543" s="1297"/>
      <c r="AF543" s="1297"/>
      <c r="AG543" s="38" t="s">
        <v>403</v>
      </c>
      <c r="AH543" s="1368"/>
      <c r="AI543" s="1368"/>
      <c r="AJ543" s="1368"/>
      <c r="AK543" s="1369"/>
      <c r="AZ543" s="3"/>
      <c r="BA543" s="3"/>
      <c r="BB543" s="3"/>
      <c r="BC543" s="3"/>
      <c r="BD543" s="3"/>
      <c r="BE543" s="3"/>
      <c r="BF543" s="3"/>
      <c r="BG543" s="3"/>
      <c r="BH543" s="3"/>
      <c r="BI543" s="3"/>
      <c r="BJ543" s="3"/>
      <c r="BK543" s="3"/>
      <c r="BL543" s="3"/>
      <c r="BM543" s="3"/>
      <c r="BN543" s="3" t="s">
        <v>2079</v>
      </c>
    </row>
    <row r="544" spans="2:66" ht="12.95" customHeight="1">
      <c r="B544" s="1350"/>
      <c r="C544" s="1351"/>
      <c r="D544" s="1351"/>
      <c r="E544" s="1351"/>
      <c r="F544" s="1351"/>
      <c r="G544" s="1351"/>
      <c r="H544" s="1352"/>
      <c r="I544" t="s">
        <v>421</v>
      </c>
      <c r="AC544" s="1376" t="s">
        <v>591</v>
      </c>
      <c r="AD544" s="1297"/>
      <c r="AE544" s="1297"/>
      <c r="AF544" s="1297"/>
      <c r="AG544" s="13" t="s">
        <v>403</v>
      </c>
      <c r="AH544" s="1368"/>
      <c r="AI544" s="1368"/>
      <c r="AJ544" s="1368"/>
      <c r="AK544" s="1369"/>
      <c r="AZ544" s="3"/>
      <c r="BA544" s="3"/>
      <c r="BB544" s="3"/>
      <c r="BC544" s="3"/>
      <c r="BD544" s="3"/>
      <c r="BE544" s="3"/>
      <c r="BF544" s="3"/>
      <c r="BG544" s="3"/>
      <c r="BH544" s="3"/>
      <c r="BI544" s="3"/>
      <c r="BJ544" s="3"/>
      <c r="BK544" s="3"/>
      <c r="BL544" s="3"/>
      <c r="BM544" s="3"/>
      <c r="BN544" s="3" t="s">
        <v>2080</v>
      </c>
    </row>
    <row r="545" spans="1:66" ht="12.95" customHeight="1">
      <c r="B545" s="1350"/>
      <c r="C545" s="1351"/>
      <c r="D545" s="1351"/>
      <c r="E545" s="1351"/>
      <c r="F545" s="1351"/>
      <c r="G545" s="1351"/>
      <c r="H545" s="1352"/>
      <c r="I545" s="48" t="s">
        <v>422</v>
      </c>
      <c r="J545" s="48"/>
      <c r="K545" s="48"/>
      <c r="L545" s="48"/>
      <c r="M545" s="48"/>
      <c r="N545" s="48"/>
      <c r="O545" s="48"/>
      <c r="P545" s="48"/>
      <c r="Q545" s="48"/>
      <c r="R545" s="48"/>
      <c r="S545" s="48"/>
      <c r="T545" s="48"/>
      <c r="U545" s="48"/>
      <c r="V545" s="48"/>
      <c r="W545" s="48"/>
      <c r="X545" s="48"/>
      <c r="Y545" s="48"/>
      <c r="Z545" s="48"/>
      <c r="AA545" s="48"/>
      <c r="AB545" s="48"/>
      <c r="AC545" s="1376" t="s">
        <v>591</v>
      </c>
      <c r="AD545" s="1297"/>
      <c r="AE545" s="1297"/>
      <c r="AF545" s="1297"/>
      <c r="AG545" s="38" t="s">
        <v>403</v>
      </c>
      <c r="AH545" s="1368"/>
      <c r="AI545" s="1368"/>
      <c r="AJ545" s="1368"/>
      <c r="AK545" s="1369"/>
      <c r="AZ545" s="3"/>
      <c r="BA545" s="3"/>
      <c r="BB545" s="3"/>
      <c r="BC545" s="3"/>
      <c r="BD545" s="3"/>
      <c r="BE545" s="3"/>
      <c r="BF545" s="3"/>
      <c r="BG545" s="3"/>
      <c r="BH545" s="3"/>
      <c r="BI545" s="3"/>
      <c r="BJ545" s="3"/>
      <c r="BK545" s="3"/>
      <c r="BL545" s="3"/>
      <c r="BM545" s="3"/>
      <c r="BN545" s="3" t="s">
        <v>2081</v>
      </c>
    </row>
    <row r="546" spans="1:66" ht="12.95" customHeight="1">
      <c r="B546" s="1350"/>
      <c r="C546" s="1351"/>
      <c r="D546" s="1351"/>
      <c r="E546" s="1351"/>
      <c r="F546" s="1351"/>
      <c r="G546" s="1351"/>
      <c r="H546" s="1352"/>
      <c r="I546" s="42" t="s">
        <v>562</v>
      </c>
      <c r="J546" s="42"/>
      <c r="K546" s="42"/>
      <c r="L546" s="42"/>
      <c r="M546" s="42"/>
      <c r="N546" s="42"/>
      <c r="O546" s="42"/>
      <c r="P546" s="42"/>
      <c r="Q546" s="42"/>
      <c r="R546" s="42"/>
      <c r="S546" s="42"/>
      <c r="T546" s="42"/>
      <c r="U546" s="42"/>
      <c r="V546" s="42"/>
      <c r="W546" s="42"/>
      <c r="AC546" s="1376">
        <v>4</v>
      </c>
      <c r="AD546" s="1297"/>
      <c r="AE546" s="1297"/>
      <c r="AF546" s="1297"/>
      <c r="AG546" s="38" t="s">
        <v>403</v>
      </c>
      <c r="AH546" s="1368">
        <v>2027</v>
      </c>
      <c r="AI546" s="1368"/>
      <c r="AJ546" s="1368"/>
      <c r="AK546" s="1369"/>
      <c r="AZ546" s="3"/>
      <c r="BA546" s="3"/>
      <c r="BB546" s="3"/>
      <c r="BC546" s="3"/>
      <c r="BD546" s="3"/>
      <c r="BE546" s="3"/>
      <c r="BF546" s="3"/>
      <c r="BG546" s="3"/>
      <c r="BH546" s="3"/>
      <c r="BI546" s="3"/>
      <c r="BJ546" s="3"/>
      <c r="BK546" s="3"/>
      <c r="BL546" s="3"/>
      <c r="BM546" s="3"/>
      <c r="BN546" s="3"/>
    </row>
    <row r="547" spans="1:66" ht="12.95" customHeight="1">
      <c r="B547" s="1350"/>
      <c r="C547" s="1351"/>
      <c r="D547" s="1351"/>
      <c r="E547" s="1351"/>
      <c r="F547" s="1351"/>
      <c r="G547" s="1351"/>
      <c r="H547" s="1352"/>
      <c r="I547" t="s">
        <v>563</v>
      </c>
      <c r="AC547" s="1376">
        <v>2</v>
      </c>
      <c r="AD547" s="1297"/>
      <c r="AE547" s="1297"/>
      <c r="AF547" s="1297"/>
      <c r="AG547" s="13" t="s">
        <v>403</v>
      </c>
      <c r="AH547" s="1368">
        <v>2027</v>
      </c>
      <c r="AI547" s="1368"/>
      <c r="AJ547" s="1368"/>
      <c r="AK547" s="1369"/>
      <c r="AZ547" s="3"/>
      <c r="BA547" s="3"/>
      <c r="BB547" s="3"/>
      <c r="BC547" s="3"/>
      <c r="BD547" s="3"/>
      <c r="BE547" s="3"/>
      <c r="BF547" s="3"/>
      <c r="BG547" s="3"/>
      <c r="BH547" s="3"/>
      <c r="BI547" s="3"/>
      <c r="BJ547" s="3"/>
      <c r="BK547" s="3"/>
      <c r="BL547" s="3"/>
      <c r="BM547" s="3"/>
      <c r="BN547" s="3"/>
    </row>
    <row r="548" spans="1:66" ht="12.95" customHeight="1">
      <c r="B548" s="1350"/>
      <c r="C548" s="1351"/>
      <c r="D548" s="1351"/>
      <c r="E548" s="1351"/>
      <c r="F548" s="1351"/>
      <c r="G548" s="1351"/>
      <c r="H548" s="1352"/>
      <c r="I548" t="s">
        <v>564</v>
      </c>
      <c r="AC548" s="1376">
        <v>12</v>
      </c>
      <c r="AD548" s="1297"/>
      <c r="AE548" s="1297"/>
      <c r="AF548" s="1297"/>
      <c r="AG548" s="38" t="s">
        <v>403</v>
      </c>
      <c r="AH548" s="1368">
        <v>2028</v>
      </c>
      <c r="AI548" s="1368"/>
      <c r="AJ548" s="1368"/>
      <c r="AK548" s="1369"/>
      <c r="AZ548" s="3"/>
      <c r="BA548" s="3"/>
      <c r="BB548" s="3"/>
      <c r="BC548" s="3"/>
      <c r="BD548" s="3"/>
      <c r="BE548" s="3"/>
      <c r="BF548" s="3"/>
      <c r="BG548" s="3"/>
      <c r="BH548" s="3"/>
      <c r="BI548" s="3"/>
      <c r="BJ548" s="3"/>
      <c r="BK548" s="3"/>
      <c r="BL548" s="3"/>
      <c r="BM548" s="3"/>
      <c r="BN548" s="3"/>
    </row>
    <row r="549" spans="1:66" ht="12.95" customHeight="1">
      <c r="B549" s="1350"/>
      <c r="C549" s="1351"/>
      <c r="D549" s="1351"/>
      <c r="E549" s="1351"/>
      <c r="F549" s="1351"/>
      <c r="G549" s="1351"/>
      <c r="H549" s="1352"/>
      <c r="I549" t="s">
        <v>565</v>
      </c>
      <c r="AC549" s="1376">
        <v>12</v>
      </c>
      <c r="AD549" s="1297"/>
      <c r="AE549" s="1297"/>
      <c r="AF549" s="1297"/>
      <c r="AG549" s="38" t="s">
        <v>403</v>
      </c>
      <c r="AH549" s="1368">
        <v>2028</v>
      </c>
      <c r="AI549" s="1368"/>
      <c r="AJ549" s="1368"/>
      <c r="AK549" s="1369"/>
      <c r="AZ549" s="3"/>
      <c r="BA549" s="3"/>
      <c r="BB549" s="3"/>
      <c r="BC549" s="3"/>
      <c r="BD549" s="3"/>
      <c r="BE549" s="3"/>
      <c r="BF549" s="3"/>
      <c r="BG549" s="3"/>
      <c r="BH549" s="3"/>
      <c r="BI549" s="3"/>
      <c r="BJ549" s="3"/>
      <c r="BK549" s="3"/>
      <c r="BL549" s="3"/>
      <c r="BM549" s="3"/>
      <c r="BN549" s="3"/>
    </row>
    <row r="550" spans="1:66" ht="12.95" customHeight="1">
      <c r="B550" s="1353"/>
      <c r="C550" s="1354"/>
      <c r="D550" s="1354"/>
      <c r="E550" s="1354"/>
      <c r="F550" s="1354"/>
      <c r="G550" s="1354"/>
      <c r="H550" s="1355"/>
      <c r="I550" s="48" t="s">
        <v>451</v>
      </c>
      <c r="J550" s="48"/>
      <c r="K550" s="48"/>
      <c r="L550" s="48"/>
      <c r="M550" s="48"/>
      <c r="N550" s="48"/>
      <c r="O550" s="48"/>
      <c r="P550" s="48"/>
      <c r="Q550" s="48"/>
      <c r="R550" s="48"/>
      <c r="S550" s="48"/>
      <c r="T550" s="48"/>
      <c r="U550" s="48"/>
      <c r="V550" s="48"/>
      <c r="W550" s="48"/>
      <c r="X550" s="48"/>
      <c r="Y550" s="48"/>
      <c r="Z550" s="48"/>
      <c r="AA550" s="48"/>
      <c r="AB550" s="48"/>
      <c r="AC550" s="1376">
        <v>5</v>
      </c>
      <c r="AD550" s="1297"/>
      <c r="AE550" s="1297"/>
      <c r="AF550" s="1297"/>
      <c r="AG550" s="38" t="s">
        <v>403</v>
      </c>
      <c r="AH550" s="1368">
        <v>2029</v>
      </c>
      <c r="AI550" s="1368"/>
      <c r="AJ550" s="1368"/>
      <c r="AK550" s="1369"/>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546" t="s">
        <v>543</v>
      </c>
      <c r="B552" s="1546"/>
      <c r="C552" s="1546"/>
      <c r="D552" s="1546"/>
      <c r="E552" s="1546"/>
      <c r="F552" s="1546"/>
      <c r="G552" s="1546"/>
      <c r="H552" s="1546"/>
      <c r="I552" s="1546"/>
      <c r="J552" s="1546"/>
      <c r="K552" s="1546"/>
      <c r="L552" s="1546"/>
      <c r="M552" s="1546"/>
      <c r="N552" s="1546"/>
      <c r="O552" s="1546"/>
      <c r="P552" s="1546"/>
      <c r="Q552" s="1546"/>
      <c r="R552" s="1546"/>
      <c r="S552" s="1546"/>
      <c r="T552" s="1546"/>
      <c r="U552" s="1546"/>
      <c r="V552" s="1546"/>
      <c r="W552" s="1546"/>
      <c r="X552" s="1546"/>
      <c r="Y552" s="1546"/>
      <c r="Z552" s="1546"/>
      <c r="AA552" s="1546"/>
      <c r="AB552" s="1546"/>
      <c r="AC552" s="1546"/>
      <c r="AD552" s="1546"/>
      <c r="AE552" s="1546"/>
      <c r="AF552" s="1546"/>
      <c r="AG552" s="1546"/>
      <c r="AH552" s="1546"/>
      <c r="AI552" s="1546"/>
      <c r="AJ552" s="1546"/>
      <c r="AK552" s="1546"/>
      <c r="AL552" s="1546"/>
      <c r="AM552" s="1546"/>
      <c r="AN552" s="1546"/>
      <c r="AO552" s="1546"/>
      <c r="AP552" s="1546"/>
      <c r="AQ552" s="1546"/>
      <c r="AR552" s="1546"/>
      <c r="AS552" s="1546"/>
      <c r="AT552" s="154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546"/>
      <c r="B553" s="1546"/>
      <c r="C553" s="1546"/>
      <c r="D553" s="1546"/>
      <c r="E553" s="1546"/>
      <c r="F553" s="1546"/>
      <c r="G553" s="1546"/>
      <c r="H553" s="1546"/>
      <c r="I553" s="1546"/>
      <c r="J553" s="1546"/>
      <c r="K553" s="1546"/>
      <c r="L553" s="1546"/>
      <c r="M553" s="1546"/>
      <c r="N553" s="1546"/>
      <c r="O553" s="1546"/>
      <c r="P553" s="1546"/>
      <c r="Q553" s="1546"/>
      <c r="R553" s="1546"/>
      <c r="S553" s="1546"/>
      <c r="T553" s="1546"/>
      <c r="U553" s="1546"/>
      <c r="V553" s="1546"/>
      <c r="W553" s="1546"/>
      <c r="X553" s="1546"/>
      <c r="Y553" s="1546"/>
      <c r="Z553" s="1546"/>
      <c r="AA553" s="1546"/>
      <c r="AB553" s="1546"/>
      <c r="AC553" s="1546"/>
      <c r="AD553" s="1546"/>
      <c r="AE553" s="1546"/>
      <c r="AF553" s="1546"/>
      <c r="AG553" s="1546"/>
      <c r="AH553" s="1546"/>
      <c r="AI553" s="1546"/>
      <c r="AJ553" s="1546"/>
      <c r="AK553" s="1546"/>
      <c r="AL553" s="1546"/>
      <c r="AM553" s="1546"/>
      <c r="AN553" s="1546"/>
      <c r="AO553" s="1546"/>
      <c r="AP553" s="1546"/>
      <c r="AQ553" s="1546"/>
      <c r="AR553" s="1546"/>
      <c r="AS553" s="1546"/>
      <c r="AT553" s="154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2053</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47" t="s">
        <v>2055</v>
      </c>
      <c r="C559" s="1348"/>
      <c r="D559" s="1348"/>
      <c r="E559" s="1348"/>
      <c r="F559" s="1348"/>
      <c r="G559" s="1348"/>
      <c r="H559" s="1348"/>
      <c r="I559" s="1348"/>
      <c r="J559" s="1348"/>
      <c r="K559" s="1348"/>
      <c r="L559" s="1349"/>
      <c r="M559" s="1347" t="s">
        <v>2056</v>
      </c>
      <c r="N559" s="1348"/>
      <c r="O559" s="1348"/>
      <c r="P559" s="1349"/>
      <c r="Q559" s="1347" t="s">
        <v>2082</v>
      </c>
      <c r="R559" s="1348"/>
      <c r="S559" s="1349"/>
      <c r="T559" s="1347" t="s">
        <v>2083</v>
      </c>
      <c r="U559" s="1348"/>
      <c r="V559" s="1349"/>
      <c r="W559" s="1347" t="s">
        <v>453</v>
      </c>
      <c r="X559" s="1348"/>
      <c r="Y559" s="1349"/>
      <c r="Z559" s="1347" t="s">
        <v>1825</v>
      </c>
      <c r="AA559" s="1348"/>
      <c r="AB559" s="1348"/>
      <c r="AC559" s="1348"/>
      <c r="AD559" s="1349"/>
      <c r="AE559" s="1347" t="s">
        <v>1663</v>
      </c>
      <c r="AF559" s="1348"/>
      <c r="AG559" s="1348"/>
      <c r="AH559" s="1349"/>
      <c r="AI559" s="1347" t="s">
        <v>1664</v>
      </c>
      <c r="AJ559" s="1348"/>
      <c r="AK559" s="1348"/>
      <c r="AL559" s="1349"/>
      <c r="AM559" s="1347" t="s">
        <v>454</v>
      </c>
      <c r="AN559" s="1348"/>
      <c r="AO559" s="1348"/>
      <c r="AP559" s="1348"/>
      <c r="AQ559" s="1348"/>
      <c r="AR559" s="1348"/>
      <c r="AS559" s="1349"/>
      <c r="BB559" s="3"/>
      <c r="BC559" s="3"/>
      <c r="BD559" s="3"/>
      <c r="BE559" s="3"/>
      <c r="BF559" s="3"/>
      <c r="BG559" s="3"/>
      <c r="BH559" s="3" t="s">
        <v>581</v>
      </c>
      <c r="BI559" s="3" t="str">
        <f>AG665</f>
        <v>No</v>
      </c>
    </row>
    <row r="560" spans="1:66" ht="12.95" customHeight="1">
      <c r="B560" s="1350"/>
      <c r="C560" s="1351"/>
      <c r="D560" s="1351"/>
      <c r="E560" s="1351"/>
      <c r="F560" s="1351"/>
      <c r="G560" s="1351"/>
      <c r="H560" s="1351"/>
      <c r="I560" s="1351"/>
      <c r="J560" s="1351"/>
      <c r="K560" s="1351"/>
      <c r="L560" s="1352"/>
      <c r="M560" s="1350"/>
      <c r="N560" s="1351"/>
      <c r="O560" s="1351"/>
      <c r="P560" s="1352"/>
      <c r="Q560" s="1350"/>
      <c r="R560" s="1351"/>
      <c r="S560" s="1352"/>
      <c r="T560" s="1350"/>
      <c r="U560" s="1351"/>
      <c r="V560" s="1352"/>
      <c r="W560" s="1350"/>
      <c r="X560" s="1351"/>
      <c r="Y560" s="1352"/>
      <c r="Z560" s="1350"/>
      <c r="AA560" s="1351"/>
      <c r="AB560" s="1351"/>
      <c r="AC560" s="1351"/>
      <c r="AD560" s="1352"/>
      <c r="AE560" s="1350"/>
      <c r="AF560" s="1351"/>
      <c r="AG560" s="1351"/>
      <c r="AH560" s="1352"/>
      <c r="AI560" s="1350"/>
      <c r="AJ560" s="1351"/>
      <c r="AK560" s="1351"/>
      <c r="AL560" s="1352"/>
      <c r="AM560" s="1350"/>
      <c r="AN560" s="1351"/>
      <c r="AO560" s="1351"/>
      <c r="AP560" s="1351"/>
      <c r="AQ560" s="1351"/>
      <c r="AR560" s="1351"/>
      <c r="AS560" s="1352"/>
      <c r="AU560" s="1140"/>
      <c r="BB560" s="3"/>
      <c r="BC560" s="3"/>
      <c r="BD560" s="3"/>
      <c r="BE560" s="3"/>
      <c r="BF560" s="3"/>
      <c r="BG560" s="3"/>
      <c r="BH560" s="3"/>
      <c r="BI560" s="3"/>
    </row>
    <row r="561" spans="1:61" ht="12.95" customHeight="1">
      <c r="B561" s="1353"/>
      <c r="C561" s="1354"/>
      <c r="D561" s="1354"/>
      <c r="E561" s="1354"/>
      <c r="F561" s="1354"/>
      <c r="G561" s="1354"/>
      <c r="H561" s="1354"/>
      <c r="I561" s="1354"/>
      <c r="J561" s="1354"/>
      <c r="K561" s="1354"/>
      <c r="L561" s="1355"/>
      <c r="M561" s="1353"/>
      <c r="N561" s="1354"/>
      <c r="O561" s="1354"/>
      <c r="P561" s="1355"/>
      <c r="Q561" s="1353"/>
      <c r="R561" s="1354"/>
      <c r="S561" s="1355"/>
      <c r="T561" s="1353"/>
      <c r="U561" s="1354"/>
      <c r="V561" s="1355"/>
      <c r="W561" s="1353"/>
      <c r="X561" s="1354"/>
      <c r="Y561" s="1355"/>
      <c r="Z561" s="1353"/>
      <c r="AA561" s="1354"/>
      <c r="AB561" s="1354"/>
      <c r="AC561" s="1354"/>
      <c r="AD561" s="1355"/>
      <c r="AE561" s="1353"/>
      <c r="AF561" s="1354"/>
      <c r="AG561" s="1354"/>
      <c r="AH561" s="1355"/>
      <c r="AI561" s="1353"/>
      <c r="AJ561" s="1354"/>
      <c r="AK561" s="1354"/>
      <c r="AL561" s="1355"/>
      <c r="AM561" s="1353"/>
      <c r="AN561" s="1354"/>
      <c r="AO561" s="1354"/>
      <c r="AP561" s="1354"/>
      <c r="AQ561" s="1354"/>
      <c r="AR561" s="1354"/>
      <c r="AS561" s="1355"/>
      <c r="AU561" s="1140"/>
      <c r="BB561" s="3"/>
      <c r="BC561" s="3"/>
      <c r="BD561" s="3"/>
      <c r="BE561" s="3"/>
      <c r="BF561" s="3"/>
      <c r="BG561" s="3"/>
      <c r="BH561" s="3"/>
      <c r="BI561" s="3"/>
    </row>
    <row r="562" spans="1:61" ht="12.95" customHeight="1">
      <c r="B562" s="51" t="s">
        <v>112</v>
      </c>
      <c r="C562" s="1447" t="s">
        <v>2733</v>
      </c>
      <c r="D562" s="1447"/>
      <c r="E562" s="1447"/>
      <c r="F562" s="1447"/>
      <c r="G562" s="1447"/>
      <c r="H562" s="1447"/>
      <c r="I562" s="1447"/>
      <c r="J562" s="1447"/>
      <c r="K562" s="1447"/>
      <c r="L562" s="1447"/>
      <c r="M562" s="1447" t="s">
        <v>2072</v>
      </c>
      <c r="N562" s="1447"/>
      <c r="O562" s="1447"/>
      <c r="P562" s="1447"/>
      <c r="Q562" s="1392">
        <v>36</v>
      </c>
      <c r="R562" s="1392"/>
      <c r="S562" s="1393"/>
      <c r="T562" s="1391"/>
      <c r="U562" s="1392"/>
      <c r="V562" s="1393"/>
      <c r="W562" s="1394">
        <v>6.3500000000000001E-2</v>
      </c>
      <c r="X562" s="1395"/>
      <c r="Y562" s="1396"/>
      <c r="Z562" s="1377" t="s">
        <v>2740</v>
      </c>
      <c r="AA562" s="1377"/>
      <c r="AB562" s="1377"/>
      <c r="AC562" s="1377"/>
      <c r="AD562" s="1377"/>
      <c r="AE562" s="1362">
        <v>1</v>
      </c>
      <c r="AF562" s="1363"/>
      <c r="AG562" s="1363"/>
      <c r="AH562" s="1364"/>
      <c r="AI562" s="1422"/>
      <c r="AJ562" s="1423"/>
      <c r="AK562" s="1423"/>
      <c r="AL562" s="1424"/>
      <c r="AM562" s="1419">
        <v>15000000</v>
      </c>
      <c r="AN562" s="1420"/>
      <c r="AO562" s="1420"/>
      <c r="AP562" s="1420"/>
      <c r="AQ562" s="1420"/>
      <c r="AR562" s="1420"/>
      <c r="AS562" s="1421"/>
      <c r="AT562" s="1141"/>
      <c r="AU562" s="1140"/>
      <c r="BB562" s="3"/>
      <c r="BC562" s="3"/>
      <c r="BD562" s="3"/>
      <c r="BE562" s="3"/>
      <c r="BF562" s="3"/>
      <c r="BG562" s="3"/>
      <c r="BH562" s="3"/>
      <c r="BI562" s="3"/>
    </row>
    <row r="563" spans="1:61" ht="12.95" customHeight="1">
      <c r="B563" s="52" t="s">
        <v>113</v>
      </c>
      <c r="C563" s="1449" t="s">
        <v>2734</v>
      </c>
      <c r="D563" s="1449"/>
      <c r="E563" s="1449"/>
      <c r="F563" s="1449"/>
      <c r="G563" s="1449"/>
      <c r="H563" s="1449"/>
      <c r="I563" s="1449"/>
      <c r="J563" s="1449"/>
      <c r="K563" s="1449"/>
      <c r="L563" s="1449"/>
      <c r="M563" s="1447" t="s">
        <v>2071</v>
      </c>
      <c r="N563" s="1447"/>
      <c r="O563" s="1447"/>
      <c r="P563" s="1447"/>
      <c r="Q563" s="1391">
        <v>36</v>
      </c>
      <c r="R563" s="1392"/>
      <c r="S563" s="1393"/>
      <c r="T563" s="1391"/>
      <c r="U563" s="1392"/>
      <c r="V563" s="1393"/>
      <c r="W563" s="1394">
        <v>6.7000000000000004E-2</v>
      </c>
      <c r="X563" s="1395"/>
      <c r="Y563" s="1396"/>
      <c r="Z563" s="1377" t="s">
        <v>2740</v>
      </c>
      <c r="AA563" s="1377"/>
      <c r="AB563" s="1377"/>
      <c r="AC563" s="1377"/>
      <c r="AD563" s="1377"/>
      <c r="AE563" s="1362">
        <v>1</v>
      </c>
      <c r="AF563" s="1363"/>
      <c r="AG563" s="1363"/>
      <c r="AH563" s="1364"/>
      <c r="AI563" s="1422"/>
      <c r="AJ563" s="1423"/>
      <c r="AK563" s="1423"/>
      <c r="AL563" s="1424"/>
      <c r="AM563" s="1419">
        <v>29455000</v>
      </c>
      <c r="AN563" s="1420"/>
      <c r="AO563" s="1420"/>
      <c r="AP563" s="1420"/>
      <c r="AQ563" s="1420"/>
      <c r="AR563" s="1420"/>
      <c r="AS563" s="1421"/>
      <c r="AT563" s="1141" t="str">
        <f>IF(AND(NOT(C562=""),C563="",NOT(C564="")),"!","")</f>
        <v/>
      </c>
      <c r="AU563" s="1140"/>
      <c r="BB563" s="3"/>
      <c r="BC563" s="3"/>
      <c r="BD563" s="3"/>
      <c r="BE563" s="3"/>
      <c r="BF563" s="3"/>
      <c r="BG563" s="3"/>
      <c r="BH563" s="3"/>
      <c r="BI563" s="3"/>
    </row>
    <row r="564" spans="1:61" ht="12.95" customHeight="1">
      <c r="B564" s="52" t="s">
        <v>119</v>
      </c>
      <c r="C564" s="1449" t="s">
        <v>2735</v>
      </c>
      <c r="D564" s="1449"/>
      <c r="E564" s="1449"/>
      <c r="F564" s="1449"/>
      <c r="G564" s="1449"/>
      <c r="H564" s="1449"/>
      <c r="I564" s="1449"/>
      <c r="J564" s="1449"/>
      <c r="K564" s="1449"/>
      <c r="L564" s="1449"/>
      <c r="M564" s="1447" t="s">
        <v>2075</v>
      </c>
      <c r="N564" s="1447"/>
      <c r="O564" s="1447"/>
      <c r="P564" s="1447"/>
      <c r="Q564" s="1391">
        <v>1188</v>
      </c>
      <c r="R564" s="1392"/>
      <c r="S564" s="1393"/>
      <c r="T564" s="1391"/>
      <c r="U564" s="1392"/>
      <c r="V564" s="1393"/>
      <c r="W564" s="1394">
        <v>5.2499999999999998E-2</v>
      </c>
      <c r="X564" s="1395"/>
      <c r="Y564" s="1396"/>
      <c r="Z564" s="1377" t="s">
        <v>2741</v>
      </c>
      <c r="AA564" s="1377"/>
      <c r="AB564" s="1377"/>
      <c r="AC564" s="1377"/>
      <c r="AD564" s="1377"/>
      <c r="AE564" s="1362">
        <v>2</v>
      </c>
      <c r="AF564" s="1363"/>
      <c r="AG564" s="1363"/>
      <c r="AH564" s="1364"/>
      <c r="AI564" s="1422"/>
      <c r="AJ564" s="1423"/>
      <c r="AK564" s="1423"/>
      <c r="AL564" s="1424"/>
      <c r="AM564" s="1419">
        <v>3800000</v>
      </c>
      <c r="AN564" s="1420"/>
      <c r="AO564" s="1420"/>
      <c r="AP564" s="1420"/>
      <c r="AQ564" s="1420"/>
      <c r="AR564" s="1420"/>
      <c r="AS564" s="1421"/>
      <c r="AT564" s="1141" t="str">
        <f>IF(AND(NOT(C563=""),C564="",NOT(C565="")),"!","")</f>
        <v/>
      </c>
      <c r="AU564" s="1140"/>
      <c r="BB564" s="3"/>
      <c r="BC564" s="3"/>
      <c r="BD564" s="3"/>
      <c r="BE564" s="3"/>
      <c r="BF564" s="3"/>
      <c r="BG564" s="3"/>
      <c r="BH564" s="3"/>
      <c r="BI564" s="3"/>
    </row>
    <row r="565" spans="1:61" ht="12.95" customHeight="1">
      <c r="B565" s="52" t="s">
        <v>581</v>
      </c>
      <c r="C565" s="1449" t="s">
        <v>2736</v>
      </c>
      <c r="D565" s="1449"/>
      <c r="E565" s="1449"/>
      <c r="F565" s="1449"/>
      <c r="G565" s="1449"/>
      <c r="H565" s="1449"/>
      <c r="I565" s="1449"/>
      <c r="J565" s="1449"/>
      <c r="K565" s="1449"/>
      <c r="L565" s="1449"/>
      <c r="M565" s="1447" t="s">
        <v>2063</v>
      </c>
      <c r="N565" s="1447"/>
      <c r="O565" s="1447"/>
      <c r="P565" s="1447"/>
      <c r="Q565" s="1391"/>
      <c r="R565" s="1392"/>
      <c r="S565" s="1393"/>
      <c r="T565" s="1391"/>
      <c r="U565" s="1392"/>
      <c r="V565" s="1393"/>
      <c r="W565" s="1394"/>
      <c r="X565" s="1395"/>
      <c r="Y565" s="1396"/>
      <c r="Z565" s="1377" t="s">
        <v>591</v>
      </c>
      <c r="AA565" s="1377"/>
      <c r="AB565" s="1377"/>
      <c r="AC565" s="1377"/>
      <c r="AD565" s="1377"/>
      <c r="AE565" s="1362"/>
      <c r="AF565" s="1363"/>
      <c r="AG565" s="1363"/>
      <c r="AH565" s="1364"/>
      <c r="AI565" s="1422"/>
      <c r="AJ565" s="1423"/>
      <c r="AK565" s="1423"/>
      <c r="AL565" s="1424"/>
      <c r="AM565" s="1419">
        <v>2380849.5779999997</v>
      </c>
      <c r="AN565" s="1420"/>
      <c r="AO565" s="1420"/>
      <c r="AP565" s="1420"/>
      <c r="AQ565" s="1420"/>
      <c r="AR565" s="1420"/>
      <c r="AS565" s="1421"/>
      <c r="AT565" s="1141" t="str">
        <f>IF(AND(NOT(C564=""),C565="",NOT(C566="")),"!","")</f>
        <v/>
      </c>
      <c r="AU565" s="1140"/>
      <c r="BB565" s="3"/>
      <c r="BC565" s="3"/>
      <c r="BD565" s="3"/>
      <c r="BE565" s="3"/>
      <c r="BF565" s="3"/>
      <c r="BG565" s="3"/>
      <c r="BH565" s="3"/>
      <c r="BI565" s="3"/>
    </row>
    <row r="566" spans="1:61" ht="12.95" customHeight="1">
      <c r="B566" s="52" t="s">
        <v>763</v>
      </c>
      <c r="C566" s="1449" t="s">
        <v>2737</v>
      </c>
      <c r="D566" s="1449"/>
      <c r="E566" s="1449"/>
      <c r="F566" s="1449"/>
      <c r="G566" s="1449"/>
      <c r="H566" s="1449"/>
      <c r="I566" s="1449"/>
      <c r="J566" s="1449"/>
      <c r="K566" s="1449"/>
      <c r="L566" s="1449"/>
      <c r="M566" s="1447" t="s">
        <v>2063</v>
      </c>
      <c r="N566" s="1447"/>
      <c r="O566" s="1447"/>
      <c r="P566" s="1447"/>
      <c r="Q566" s="1391"/>
      <c r="R566" s="1392"/>
      <c r="S566" s="1393"/>
      <c r="T566" s="1391"/>
      <c r="U566" s="1392"/>
      <c r="V566" s="1393"/>
      <c r="W566" s="1394"/>
      <c r="X566" s="1395"/>
      <c r="Y566" s="1396"/>
      <c r="Z566" s="1377" t="s">
        <v>591</v>
      </c>
      <c r="AA566" s="1377"/>
      <c r="AB566" s="1377"/>
      <c r="AC566" s="1377"/>
      <c r="AD566" s="1377"/>
      <c r="AE566" s="1362"/>
      <c r="AF566" s="1363"/>
      <c r="AG566" s="1363"/>
      <c r="AH566" s="1364"/>
      <c r="AI566" s="1422"/>
      <c r="AJ566" s="1423"/>
      <c r="AK566" s="1423"/>
      <c r="AL566" s="1424"/>
      <c r="AM566" s="1419">
        <v>1290500</v>
      </c>
      <c r="AN566" s="1420"/>
      <c r="AO566" s="1420"/>
      <c r="AP566" s="1420"/>
      <c r="AQ566" s="1420"/>
      <c r="AR566" s="1420"/>
      <c r="AS566" s="1421"/>
      <c r="AT566" s="1141" t="str">
        <f t="shared" ref="AT566:AT573" si="2">IF(AND(NOT(C565=""),C566="",NOT(C567="")),"!","")</f>
        <v/>
      </c>
      <c r="AU566" s="1140"/>
      <c r="BB566" s="3"/>
      <c r="BC566" s="3"/>
      <c r="BD566" s="3"/>
      <c r="BE566" s="3"/>
      <c r="BF566" s="3"/>
      <c r="BG566" s="3"/>
      <c r="BH566" s="3" t="s">
        <v>763</v>
      </c>
      <c r="BI566" s="3" t="str">
        <f>N673</f>
        <v>No</v>
      </c>
    </row>
    <row r="567" spans="1:61" ht="12.95" customHeight="1">
      <c r="B567" s="52" t="s">
        <v>584</v>
      </c>
      <c r="C567" s="1449" t="s">
        <v>2738</v>
      </c>
      <c r="D567" s="1449"/>
      <c r="E567" s="1449"/>
      <c r="F567" s="1449"/>
      <c r="G567" s="1449"/>
      <c r="H567" s="1449"/>
      <c r="I567" s="1449"/>
      <c r="J567" s="1449"/>
      <c r="K567" s="1449"/>
      <c r="L567" s="1449"/>
      <c r="M567" s="1447" t="s">
        <v>2058</v>
      </c>
      <c r="N567" s="1447"/>
      <c r="O567" s="1447"/>
      <c r="P567" s="1447"/>
      <c r="Q567" s="1391"/>
      <c r="R567" s="1392"/>
      <c r="S567" s="1393"/>
      <c r="T567" s="1391"/>
      <c r="U567" s="1392"/>
      <c r="V567" s="1393"/>
      <c r="W567" s="1394"/>
      <c r="X567" s="1395"/>
      <c r="Y567" s="1396"/>
      <c r="Z567" s="1377" t="s">
        <v>591</v>
      </c>
      <c r="AA567" s="1377"/>
      <c r="AB567" s="1377"/>
      <c r="AC567" s="1377"/>
      <c r="AD567" s="1377"/>
      <c r="AE567" s="1362"/>
      <c r="AF567" s="1363"/>
      <c r="AG567" s="1363"/>
      <c r="AH567" s="1364"/>
      <c r="AI567" s="1422"/>
      <c r="AJ567" s="1423"/>
      <c r="AK567" s="1423"/>
      <c r="AL567" s="1424"/>
      <c r="AM567" s="1419">
        <v>623642.84878695663</v>
      </c>
      <c r="AN567" s="1420"/>
      <c r="AO567" s="1420"/>
      <c r="AP567" s="1420"/>
      <c r="AQ567" s="1420"/>
      <c r="AR567" s="1420"/>
      <c r="AS567" s="1421"/>
      <c r="AT567" s="1141" t="str">
        <f t="shared" si="2"/>
        <v/>
      </c>
      <c r="AU567" s="1140"/>
      <c r="BB567" s="3"/>
      <c r="BC567" s="3"/>
      <c r="BD567" s="3"/>
      <c r="BE567" s="3"/>
      <c r="BF567" s="3"/>
      <c r="BG567" s="3"/>
      <c r="BH567" s="3" t="s">
        <v>584</v>
      </c>
      <c r="BI567" s="3" t="str">
        <f>AG673</f>
        <v>No</v>
      </c>
    </row>
    <row r="568" spans="1:61" ht="12.95" customHeight="1">
      <c r="B568" s="52" t="s">
        <v>455</v>
      </c>
      <c r="C568" s="1449" t="s">
        <v>2739</v>
      </c>
      <c r="D568" s="1449"/>
      <c r="E568" s="1449"/>
      <c r="F568" s="1449"/>
      <c r="G568" s="1449"/>
      <c r="H568" s="1449"/>
      <c r="I568" s="1449"/>
      <c r="J568" s="1449"/>
      <c r="K568" s="1449"/>
      <c r="L568" s="1449"/>
      <c r="M568" s="1447" t="s">
        <v>2059</v>
      </c>
      <c r="N568" s="1447"/>
      <c r="O568" s="1447"/>
      <c r="P568" s="1447"/>
      <c r="Q568" s="1391"/>
      <c r="R568" s="1392"/>
      <c r="S568" s="1393"/>
      <c r="T568" s="1391"/>
      <c r="U568" s="1392"/>
      <c r="V568" s="1393"/>
      <c r="W568" s="1394"/>
      <c r="X568" s="1395"/>
      <c r="Y568" s="1396"/>
      <c r="Z568" s="1377" t="s">
        <v>591</v>
      </c>
      <c r="AA568" s="1377"/>
      <c r="AB568" s="1377"/>
      <c r="AC568" s="1377"/>
      <c r="AD568" s="1377"/>
      <c r="AE568" s="1362"/>
      <c r="AF568" s="1363"/>
      <c r="AG568" s="1363"/>
      <c r="AH568" s="1364"/>
      <c r="AI568" s="1422"/>
      <c r="AJ568" s="1423"/>
      <c r="AK568" s="1423"/>
      <c r="AL568" s="1424"/>
      <c r="AM568" s="1419">
        <v>5713591.7579016387</v>
      </c>
      <c r="AN568" s="1420"/>
      <c r="AO568" s="1420"/>
      <c r="AP568" s="1420"/>
      <c r="AQ568" s="1420"/>
      <c r="AR568" s="1420"/>
      <c r="AS568" s="1421"/>
      <c r="AT568" s="1141" t="str">
        <f t="shared" si="2"/>
        <v/>
      </c>
      <c r="AU568" s="1140"/>
      <c r="BB568" s="3"/>
      <c r="BC568" s="3"/>
      <c r="BD568" s="3"/>
      <c r="BE568" s="3"/>
      <c r="BF568" s="3"/>
      <c r="BG568" s="3"/>
      <c r="BH568" s="3"/>
      <c r="BI568" s="3"/>
    </row>
    <row r="569" spans="1:61" ht="12.95" customHeight="1">
      <c r="B569" s="52" t="s">
        <v>456</v>
      </c>
      <c r="C569" s="1449"/>
      <c r="D569" s="1449"/>
      <c r="E569" s="1449"/>
      <c r="F569" s="1449"/>
      <c r="G569" s="1449"/>
      <c r="H569" s="1449"/>
      <c r="I569" s="1449"/>
      <c r="J569" s="1449"/>
      <c r="K569" s="1449"/>
      <c r="L569" s="1449"/>
      <c r="M569" s="1447" t="s">
        <v>1182</v>
      </c>
      <c r="N569" s="1447"/>
      <c r="O569" s="1447"/>
      <c r="P569" s="1447"/>
      <c r="Q569" s="1391"/>
      <c r="R569" s="1392"/>
      <c r="S569" s="1393"/>
      <c r="T569" s="1391"/>
      <c r="U569" s="1392"/>
      <c r="V569" s="1393"/>
      <c r="W569" s="1394"/>
      <c r="X569" s="1395"/>
      <c r="Y569" s="1396"/>
      <c r="Z569" s="1377" t="s">
        <v>1182</v>
      </c>
      <c r="AA569" s="1377"/>
      <c r="AB569" s="1377"/>
      <c r="AC569" s="1377"/>
      <c r="AD569" s="1377"/>
      <c r="AE569" s="1362"/>
      <c r="AF569" s="1363"/>
      <c r="AG569" s="1363"/>
      <c r="AH569" s="1364"/>
      <c r="AI569" s="1422"/>
      <c r="AJ569" s="1423"/>
      <c r="AK569" s="1423"/>
      <c r="AL569" s="1424"/>
      <c r="AM569" s="1419"/>
      <c r="AN569" s="1420"/>
      <c r="AO569" s="1420"/>
      <c r="AP569" s="1420"/>
      <c r="AQ569" s="1420"/>
      <c r="AR569" s="1420"/>
      <c r="AS569" s="1421"/>
      <c r="AT569" s="1141" t="str">
        <f t="shared" si="2"/>
        <v/>
      </c>
      <c r="AU569" s="1140"/>
      <c r="BB569" s="3"/>
      <c r="BC569" s="3"/>
      <c r="BD569" s="3"/>
      <c r="BE569" s="3"/>
      <c r="BF569" s="3"/>
      <c r="BG569" s="3"/>
      <c r="BH569" s="3"/>
      <c r="BI569" s="3"/>
    </row>
    <row r="570" spans="1:61" ht="12.95" customHeight="1">
      <c r="B570" s="52" t="s">
        <v>461</v>
      </c>
      <c r="C570" s="1449"/>
      <c r="D570" s="1449"/>
      <c r="E570" s="1449"/>
      <c r="F570" s="1449"/>
      <c r="G570" s="1449"/>
      <c r="H570" s="1449"/>
      <c r="I570" s="1449"/>
      <c r="J570" s="1449"/>
      <c r="K570" s="1449"/>
      <c r="L570" s="1449"/>
      <c r="M570" s="1447" t="s">
        <v>1182</v>
      </c>
      <c r="N570" s="1447"/>
      <c r="O570" s="1447"/>
      <c r="P570" s="1447"/>
      <c r="Q570" s="1391"/>
      <c r="R570" s="1392"/>
      <c r="S570" s="1393"/>
      <c r="T570" s="1391"/>
      <c r="U570" s="1392"/>
      <c r="V570" s="1393"/>
      <c r="W570" s="1394"/>
      <c r="X570" s="1395"/>
      <c r="Y570" s="1396"/>
      <c r="Z570" s="1377" t="s">
        <v>1182</v>
      </c>
      <c r="AA570" s="1377"/>
      <c r="AB570" s="1377"/>
      <c r="AC570" s="1377"/>
      <c r="AD570" s="1377"/>
      <c r="AE570" s="1362"/>
      <c r="AF570" s="1363"/>
      <c r="AG570" s="1363"/>
      <c r="AH570" s="1364"/>
      <c r="AI570" s="1422"/>
      <c r="AJ570" s="1423"/>
      <c r="AK570" s="1423"/>
      <c r="AL570" s="1424"/>
      <c r="AM570" s="1419"/>
      <c r="AN570" s="1420"/>
      <c r="AO570" s="1420"/>
      <c r="AP570" s="1420"/>
      <c r="AQ570" s="1420"/>
      <c r="AR570" s="1420"/>
      <c r="AS570" s="1421"/>
      <c r="AT570" s="1141" t="str">
        <f t="shared" si="2"/>
        <v/>
      </c>
      <c r="AU570" s="1140"/>
      <c r="BB570" s="3"/>
      <c r="BC570" s="3"/>
      <c r="BD570" s="3"/>
      <c r="BE570" s="3"/>
      <c r="BF570" s="3"/>
      <c r="BG570" s="3"/>
      <c r="BH570" s="3"/>
      <c r="BI570" s="3"/>
    </row>
    <row r="571" spans="1:61" ht="12.95" customHeight="1">
      <c r="B571" s="52" t="s">
        <v>646</v>
      </c>
      <c r="C571" s="1449"/>
      <c r="D571" s="1449"/>
      <c r="E571" s="1449"/>
      <c r="F571" s="1449"/>
      <c r="G571" s="1449"/>
      <c r="H571" s="1449"/>
      <c r="I571" s="1449"/>
      <c r="J571" s="1449"/>
      <c r="K571" s="1449"/>
      <c r="L571" s="1449"/>
      <c r="M571" s="1447" t="s">
        <v>1182</v>
      </c>
      <c r="N571" s="1447"/>
      <c r="O571" s="1447"/>
      <c r="P571" s="1447"/>
      <c r="Q571" s="1391"/>
      <c r="R571" s="1392"/>
      <c r="S571" s="1393"/>
      <c r="T571" s="1391"/>
      <c r="U571" s="1392"/>
      <c r="V571" s="1393"/>
      <c r="W571" s="1394"/>
      <c r="X571" s="1395"/>
      <c r="Y571" s="1396"/>
      <c r="Z571" s="1377" t="s">
        <v>1182</v>
      </c>
      <c r="AA571" s="1377"/>
      <c r="AB571" s="1377"/>
      <c r="AC571" s="1377"/>
      <c r="AD571" s="1377"/>
      <c r="AE571" s="1362"/>
      <c r="AF571" s="1363"/>
      <c r="AG571" s="1363"/>
      <c r="AH571" s="1364"/>
      <c r="AI571" s="1422"/>
      <c r="AJ571" s="1423"/>
      <c r="AK571" s="1423"/>
      <c r="AL571" s="1424"/>
      <c r="AM571" s="1419"/>
      <c r="AN571" s="1420"/>
      <c r="AO571" s="1420"/>
      <c r="AP571" s="1420"/>
      <c r="AQ571" s="1420"/>
      <c r="AR571" s="1420"/>
      <c r="AS571" s="1421"/>
      <c r="AT571" s="1141" t="str">
        <f t="shared" si="2"/>
        <v/>
      </c>
      <c r="BB571" s="3"/>
      <c r="BC571" s="3"/>
      <c r="BD571" s="3"/>
      <c r="BE571" s="3"/>
      <c r="BF571" s="3"/>
      <c r="BG571" s="3"/>
      <c r="BH571" s="3"/>
      <c r="BI571" s="3"/>
    </row>
    <row r="572" spans="1:61" ht="12.95" customHeight="1">
      <c r="B572" s="52" t="s">
        <v>362</v>
      </c>
      <c r="C572" s="1449"/>
      <c r="D572" s="1449"/>
      <c r="E572" s="1449"/>
      <c r="F572" s="1449"/>
      <c r="G572" s="1449"/>
      <c r="H572" s="1449"/>
      <c r="I572" s="1449"/>
      <c r="J572" s="1449"/>
      <c r="K572" s="1449"/>
      <c r="L572" s="1449"/>
      <c r="M572" s="1447" t="s">
        <v>1182</v>
      </c>
      <c r="N572" s="1447"/>
      <c r="O572" s="1447"/>
      <c r="P572" s="1447"/>
      <c r="Q572" s="1391"/>
      <c r="R572" s="1392"/>
      <c r="S572" s="1393"/>
      <c r="T572" s="1391"/>
      <c r="U572" s="1392"/>
      <c r="V572" s="1393"/>
      <c r="W572" s="1394"/>
      <c r="X572" s="1395"/>
      <c r="Y572" s="1396"/>
      <c r="Z572" s="1377" t="s">
        <v>1182</v>
      </c>
      <c r="AA572" s="1377"/>
      <c r="AB572" s="1377"/>
      <c r="AC572" s="1377"/>
      <c r="AD572" s="1377"/>
      <c r="AE572" s="1362"/>
      <c r="AF572" s="1363"/>
      <c r="AG572" s="1363"/>
      <c r="AH572" s="1364"/>
      <c r="AI572" s="1422"/>
      <c r="AJ572" s="1423"/>
      <c r="AK572" s="1423"/>
      <c r="AL572" s="1424"/>
      <c r="AM572" s="1419"/>
      <c r="AN572" s="1420"/>
      <c r="AO572" s="1420"/>
      <c r="AP572" s="1420"/>
      <c r="AQ572" s="1420"/>
      <c r="AR572" s="1420"/>
      <c r="AS572" s="1421"/>
      <c r="AT572" s="1141" t="str">
        <f t="shared" si="2"/>
        <v/>
      </c>
      <c r="BB572" s="3"/>
      <c r="BC572" s="3"/>
      <c r="BD572" s="3"/>
      <c r="BE572" s="3"/>
      <c r="BF572" s="3"/>
      <c r="BG572" s="3"/>
      <c r="BH572" s="3"/>
      <c r="BI572" s="3"/>
    </row>
    <row r="573" spans="1:61" ht="12.95" customHeight="1">
      <c r="B573" s="52" t="s">
        <v>363</v>
      </c>
      <c r="C573" s="1449"/>
      <c r="D573" s="1449"/>
      <c r="E573" s="1449"/>
      <c r="F573" s="1449"/>
      <c r="G573" s="1449"/>
      <c r="H573" s="1449"/>
      <c r="I573" s="1449"/>
      <c r="J573" s="1449"/>
      <c r="K573" s="1449"/>
      <c r="L573" s="1449"/>
      <c r="M573" s="1447" t="s">
        <v>1182</v>
      </c>
      <c r="N573" s="1447"/>
      <c r="O573" s="1447"/>
      <c r="P573" s="1447"/>
      <c r="Q573" s="1391"/>
      <c r="R573" s="1392"/>
      <c r="S573" s="1393"/>
      <c r="T573" s="1391"/>
      <c r="U573" s="1392"/>
      <c r="V573" s="1393"/>
      <c r="W573" s="1394"/>
      <c r="X573" s="1395"/>
      <c r="Y573" s="1396"/>
      <c r="Z573" s="1377" t="s">
        <v>1182</v>
      </c>
      <c r="AA573" s="1377"/>
      <c r="AB573" s="1377"/>
      <c r="AC573" s="1377"/>
      <c r="AD573" s="1377"/>
      <c r="AE573" s="1362"/>
      <c r="AF573" s="1363"/>
      <c r="AG573" s="1363"/>
      <c r="AH573" s="1364"/>
      <c r="AI573" s="1422"/>
      <c r="AJ573" s="1423"/>
      <c r="AK573" s="1423"/>
      <c r="AL573" s="1424"/>
      <c r="AM573" s="1419"/>
      <c r="AN573" s="1420"/>
      <c r="AO573" s="1420"/>
      <c r="AP573" s="1420"/>
      <c r="AQ573" s="1420"/>
      <c r="AR573" s="1420"/>
      <c r="AS573" s="1421"/>
      <c r="AT573" s="1141" t="str">
        <f t="shared" si="2"/>
        <v/>
      </c>
      <c r="BB573" s="3"/>
      <c r="BC573" s="3"/>
      <c r="BD573" s="3"/>
      <c r="BE573" s="3"/>
      <c r="BF573" s="3"/>
      <c r="BG573" s="3"/>
      <c r="BH573" s="3"/>
      <c r="BI573" s="3"/>
    </row>
    <row r="574" spans="1:61" ht="12.95" customHeight="1">
      <c r="B574" s="1358" t="s">
        <v>127</v>
      </c>
      <c r="C574" s="1359"/>
      <c r="D574" s="1359"/>
      <c r="E574" s="1359"/>
      <c r="F574" s="1359"/>
      <c r="G574" s="1359"/>
      <c r="H574" s="1359"/>
      <c r="I574" s="1359"/>
      <c r="J574" s="1359"/>
      <c r="K574" s="1359"/>
      <c r="L574" s="1359"/>
      <c r="M574" s="1359"/>
      <c r="N574" s="1359"/>
      <c r="O574" s="1359"/>
      <c r="P574" s="1359"/>
      <c r="Q574" s="1359"/>
      <c r="R574" s="1359"/>
      <c r="S574" s="1359"/>
      <c r="T574" s="1359"/>
      <c r="U574" s="1360"/>
      <c r="V574" s="1359"/>
      <c r="W574" s="1359"/>
      <c r="X574" s="1359"/>
      <c r="Y574" s="1359"/>
      <c r="Z574" s="1359"/>
      <c r="AA574" s="1359"/>
      <c r="AB574" s="1359"/>
      <c r="AC574" s="1359"/>
      <c r="AD574" s="1359"/>
      <c r="AE574" s="1359"/>
      <c r="AF574" s="1359"/>
      <c r="AG574" s="1359"/>
      <c r="AH574" s="1359"/>
      <c r="AI574" s="1359"/>
      <c r="AJ574" s="1359"/>
      <c r="AK574" s="1359"/>
      <c r="AL574" s="1361"/>
      <c r="AM574" s="1426">
        <f>SUM(AM562:AS573)</f>
        <v>58263584.184688598</v>
      </c>
      <c r="AN574" s="1427"/>
      <c r="AO574" s="1427"/>
      <c r="AP574" s="1427"/>
      <c r="AQ574" s="1427"/>
      <c r="AR574" s="1427"/>
      <c r="AS574" s="1428"/>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33" t="str">
        <f>C562</f>
        <v>Citibank - Tax-Exempt</v>
      </c>
      <c r="H576" s="1433"/>
      <c r="I576" s="1433"/>
      <c r="J576" s="1433"/>
      <c r="K576" s="1433"/>
      <c r="L576" s="1433"/>
      <c r="M576" s="1433"/>
      <c r="N576" s="1433"/>
      <c r="O576" s="1433"/>
      <c r="P576" s="1433"/>
      <c r="Q576" s="1433"/>
      <c r="R576" s="1433"/>
      <c r="S576" s="8"/>
      <c r="T576" s="55" t="s">
        <v>113</v>
      </c>
      <c r="U576" t="s">
        <v>463</v>
      </c>
      <c r="Z576" s="1433" t="str">
        <f>C563</f>
        <v>Citibank - Taxable</v>
      </c>
      <c r="AA576" s="1433"/>
      <c r="AB576" s="1433"/>
      <c r="AC576" s="1433"/>
      <c r="AD576" s="1433"/>
      <c r="AE576" s="1433"/>
      <c r="AF576" s="1433"/>
      <c r="AG576" s="1433"/>
      <c r="AH576" s="1433"/>
      <c r="AI576" s="1433"/>
      <c r="AJ576" s="1433"/>
      <c r="AK576" s="1433"/>
      <c r="BB576" s="3"/>
      <c r="BC576" s="3"/>
      <c r="BD576" s="3"/>
      <c r="BE576" s="3"/>
      <c r="BF576" s="3"/>
      <c r="BG576" s="3"/>
      <c r="BH576" s="3"/>
      <c r="BI576" s="3"/>
    </row>
    <row r="577" spans="1:61" ht="12.95" customHeight="1">
      <c r="A577" s="22"/>
      <c r="B577" t="s">
        <v>85</v>
      </c>
      <c r="G577" s="1274" t="s">
        <v>2742</v>
      </c>
      <c r="H577" s="1274"/>
      <c r="I577" s="1274"/>
      <c r="J577" s="1274"/>
      <c r="K577" s="1274"/>
      <c r="L577" s="1274"/>
      <c r="M577" s="1274"/>
      <c r="N577" s="1274"/>
      <c r="O577" s="1274"/>
      <c r="P577" s="1274"/>
      <c r="Q577" s="1274"/>
      <c r="R577" s="1274"/>
      <c r="S577" s="8"/>
      <c r="T577" s="22"/>
      <c r="U577" t="s">
        <v>85</v>
      </c>
      <c r="Z577" s="1274" t="s">
        <v>2742</v>
      </c>
      <c r="AA577" s="1274"/>
      <c r="AB577" s="1274"/>
      <c r="AC577" s="1274"/>
      <c r="AD577" s="1274"/>
      <c r="AE577" s="1274"/>
      <c r="AF577" s="1274"/>
      <c r="AG577" s="1274"/>
      <c r="AH577" s="1274"/>
      <c r="AI577" s="1274"/>
      <c r="AJ577" s="1274"/>
      <c r="AK577" s="1274"/>
      <c r="BB577" s="3"/>
      <c r="BC577" s="3"/>
      <c r="BD577" s="3"/>
      <c r="BE577" s="3"/>
      <c r="BF577" s="3"/>
      <c r="BG577" s="3"/>
      <c r="BH577" s="3"/>
      <c r="BI577" s="3"/>
    </row>
    <row r="578" spans="1:61" ht="12.95" customHeight="1">
      <c r="A578" s="22"/>
      <c r="B578" t="s">
        <v>580</v>
      </c>
      <c r="G578" s="1274" t="s">
        <v>2681</v>
      </c>
      <c r="H578" s="1274"/>
      <c r="I578" s="1274"/>
      <c r="J578" s="1274"/>
      <c r="K578" s="1274"/>
      <c r="L578" s="1274"/>
      <c r="M578" s="1274"/>
      <c r="N578" s="1274"/>
      <c r="O578" s="1274"/>
      <c r="P578" s="1274"/>
      <c r="Q578" s="1274"/>
      <c r="R578" s="1274"/>
      <c r="T578" s="22"/>
      <c r="U578" t="s">
        <v>580</v>
      </c>
      <c r="Z578" s="1273" t="s">
        <v>2681</v>
      </c>
      <c r="AA578" s="1273"/>
      <c r="AB578" s="1273"/>
      <c r="AC578" s="1273"/>
      <c r="AD578" s="1273"/>
      <c r="AE578" s="1273"/>
      <c r="AF578" s="1273"/>
      <c r="AG578" s="1273"/>
      <c r="AH578" s="1273"/>
      <c r="AI578" s="1273"/>
      <c r="AJ578" s="1273"/>
      <c r="AK578" s="1273"/>
      <c r="BB578" s="3"/>
      <c r="BC578" s="3"/>
      <c r="BD578" s="3"/>
      <c r="BE578" s="3"/>
      <c r="BF578" s="3"/>
      <c r="BG578" s="3"/>
      <c r="BH578" s="3"/>
      <c r="BI578" s="3"/>
    </row>
    <row r="579" spans="1:61" ht="12.95" customHeight="1">
      <c r="A579" s="22"/>
      <c r="B579" t="s">
        <v>17</v>
      </c>
      <c r="G579" s="1274" t="s">
        <v>2743</v>
      </c>
      <c r="H579" s="1274"/>
      <c r="I579" s="1274"/>
      <c r="J579" s="1274"/>
      <c r="K579" s="1274"/>
      <c r="L579" s="1274"/>
      <c r="M579" s="1274"/>
      <c r="N579" s="1274"/>
      <c r="O579" s="1274"/>
      <c r="P579" s="1274"/>
      <c r="Q579" s="1274"/>
      <c r="R579" s="1274"/>
      <c r="S579" s="8"/>
      <c r="T579" s="22"/>
      <c r="U579" t="s">
        <v>17</v>
      </c>
      <c r="Z579" s="1273" t="s">
        <v>2743</v>
      </c>
      <c r="AA579" s="1273"/>
      <c r="AB579" s="1273"/>
      <c r="AC579" s="1273"/>
      <c r="AD579" s="1273"/>
      <c r="AE579" s="1273"/>
      <c r="AF579" s="1273"/>
      <c r="AG579" s="1273"/>
      <c r="AH579" s="1273"/>
      <c r="AI579" s="1273"/>
      <c r="AJ579" s="1273"/>
      <c r="AK579" s="1273"/>
      <c r="BB579" s="3"/>
      <c r="BC579" s="3"/>
      <c r="BD579" s="3"/>
      <c r="BE579" s="3"/>
      <c r="BF579" s="3"/>
      <c r="BG579" s="3"/>
      <c r="BH579" s="3"/>
      <c r="BI579" s="3"/>
    </row>
    <row r="580" spans="1:61" ht="12.95" customHeight="1">
      <c r="A580" s="22"/>
      <c r="B580" t="s">
        <v>316</v>
      </c>
      <c r="G580" s="1278" t="s">
        <v>2744</v>
      </c>
      <c r="H580" s="1278"/>
      <c r="I580" s="1278"/>
      <c r="J580" s="1278"/>
      <c r="K580" s="1278"/>
      <c r="L580" s="1278"/>
      <c r="O580" s="33" t="s">
        <v>206</v>
      </c>
      <c r="P580" s="1425"/>
      <c r="Q580" s="1425"/>
      <c r="R580" s="1425"/>
      <c r="S580" s="10"/>
      <c r="T580" s="22"/>
      <c r="U580" t="s">
        <v>316</v>
      </c>
      <c r="Z580" s="1278" t="s">
        <v>2744</v>
      </c>
      <c r="AA580" s="1278"/>
      <c r="AB580" s="1278"/>
      <c r="AC580" s="1278"/>
      <c r="AD580" s="1278"/>
      <c r="AE580" s="1278"/>
      <c r="AH580" s="33" t="s">
        <v>206</v>
      </c>
      <c r="AI580" s="1425"/>
      <c r="AJ580" s="1425"/>
      <c r="AK580" s="1425"/>
      <c r="BB580" s="3"/>
      <c r="BC580" s="3"/>
      <c r="BD580" s="3"/>
      <c r="BE580" s="3"/>
      <c r="BF580" s="3"/>
      <c r="BG580" s="3"/>
      <c r="BH580" s="3"/>
      <c r="BI580" s="3"/>
    </row>
    <row r="581" spans="1:61" ht="12.95" customHeight="1">
      <c r="A581" s="22"/>
      <c r="B581" t="s">
        <v>18</v>
      </c>
      <c r="H581" s="1274" t="s">
        <v>2746</v>
      </c>
      <c r="I581" s="1274"/>
      <c r="J581" s="1274"/>
      <c r="K581" s="1274"/>
      <c r="L581" s="1274"/>
      <c r="M581" s="1274"/>
      <c r="N581" s="1274"/>
      <c r="O581" s="1274"/>
      <c r="P581" s="1274"/>
      <c r="Q581" s="1274"/>
      <c r="R581" s="1274"/>
      <c r="S581" s="8"/>
      <c r="T581" s="22"/>
      <c r="U581" t="s">
        <v>18</v>
      </c>
      <c r="AA581" s="1274" t="s">
        <v>2745</v>
      </c>
      <c r="AB581" s="1274"/>
      <c r="AC581" s="1274"/>
      <c r="AD581" s="1274"/>
      <c r="AE581" s="1274"/>
      <c r="AF581" s="1274"/>
      <c r="AG581" s="1274"/>
      <c r="AH581" s="1274"/>
      <c r="AI581" s="1274"/>
      <c r="AJ581" s="1274"/>
      <c r="AK581" s="1274"/>
      <c r="BB581" s="3"/>
      <c r="BC581" s="3"/>
      <c r="BD581" s="3"/>
      <c r="BE581" s="3"/>
      <c r="BF581" s="3"/>
      <c r="BG581" s="3"/>
      <c r="BH581" s="3"/>
      <c r="BI581" s="3"/>
    </row>
    <row r="582" spans="1:61" ht="12.95" customHeight="1">
      <c r="A582" s="22"/>
      <c r="B582" s="320" t="s">
        <v>1183</v>
      </c>
      <c r="H582" s="8"/>
      <c r="I582" s="8"/>
      <c r="J582" s="8"/>
      <c r="K582" s="8"/>
      <c r="L582" s="8"/>
      <c r="M582" s="1540" t="s">
        <v>2801</v>
      </c>
      <c r="N582" s="1541"/>
      <c r="O582" s="1541"/>
      <c r="P582" s="1541"/>
      <c r="Q582" s="1541"/>
      <c r="R582" s="1541"/>
      <c r="S582" s="8"/>
      <c r="T582" s="22"/>
      <c r="U582" s="320" t="s">
        <v>1183</v>
      </c>
      <c r="AA582" s="8"/>
      <c r="AB582" s="8"/>
      <c r="AC582" s="8"/>
      <c r="AD582" s="8"/>
      <c r="AE582" s="8"/>
      <c r="AF582" s="1540" t="s">
        <v>2801</v>
      </c>
      <c r="AG582" s="1541"/>
      <c r="AH582" s="1541"/>
      <c r="AI582" s="1541"/>
      <c r="AJ582" s="1541"/>
      <c r="AK582" s="1541"/>
      <c r="BB582" s="3"/>
      <c r="BC582" s="3"/>
      <c r="BD582" s="3"/>
      <c r="BE582" s="3"/>
      <c r="BF582" s="3"/>
      <c r="BG582" s="3"/>
      <c r="BH582" s="3"/>
      <c r="BI582" s="3"/>
    </row>
    <row r="583" spans="1:61" ht="12.95" customHeight="1">
      <c r="A583" s="22"/>
      <c r="B583" t="s">
        <v>20</v>
      </c>
      <c r="N583" s="1365" t="s">
        <v>545</v>
      </c>
      <c r="O583" s="1365"/>
      <c r="T583" s="22"/>
      <c r="U583" t="s">
        <v>20</v>
      </c>
      <c r="AG583" s="1365" t="s">
        <v>545</v>
      </c>
      <c r="AH583" s="1365"/>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33" t="str">
        <f>C564</f>
        <v>Safehold - Tenant Improvement Allowance</v>
      </c>
      <c r="H585" s="1433"/>
      <c r="I585" s="1433"/>
      <c r="J585" s="1433"/>
      <c r="K585" s="1433"/>
      <c r="L585" s="1433"/>
      <c r="M585" s="1433"/>
      <c r="N585" s="1433"/>
      <c r="O585" s="1433"/>
      <c r="P585" s="1433"/>
      <c r="Q585" s="1433"/>
      <c r="R585" s="1433"/>
      <c r="T585" s="55" t="s">
        <v>581</v>
      </c>
      <c r="U585" t="s">
        <v>463</v>
      </c>
      <c r="Z585" s="1433" t="str">
        <f>C565</f>
        <v>Tax Credit Equity - Federal</v>
      </c>
      <c r="AA585" s="1433"/>
      <c r="AB585" s="1433"/>
      <c r="AC585" s="1433"/>
      <c r="AD585" s="1433"/>
      <c r="AE585" s="1433"/>
      <c r="AF585" s="1433"/>
      <c r="AG585" s="1433"/>
      <c r="AH585" s="1433"/>
      <c r="AI585" s="1433"/>
      <c r="AJ585" s="1433"/>
      <c r="AK585" s="1433"/>
      <c r="BB585" s="3"/>
      <c r="BC585" s="3"/>
    </row>
    <row r="586" spans="1:61" ht="12.95" customHeight="1">
      <c r="A586" s="22"/>
      <c r="B586" t="s">
        <v>85</v>
      </c>
      <c r="G586" s="1273" t="s">
        <v>2749</v>
      </c>
      <c r="H586" s="1273"/>
      <c r="I586" s="1273"/>
      <c r="J586" s="1273"/>
      <c r="K586" s="1273"/>
      <c r="L586" s="1273"/>
      <c r="M586" s="1273"/>
      <c r="N586" s="1273"/>
      <c r="O586" s="1273"/>
      <c r="P586" s="1273"/>
      <c r="Q586" s="1273"/>
      <c r="R586" s="1273"/>
      <c r="T586" s="22"/>
      <c r="U586" t="s">
        <v>85</v>
      </c>
      <c r="Z586" s="1274" t="s">
        <v>2750</v>
      </c>
      <c r="AA586" s="1274"/>
      <c r="AB586" s="1274"/>
      <c r="AC586" s="1274"/>
      <c r="AD586" s="1274"/>
      <c r="AE586" s="1274"/>
      <c r="AF586" s="1274"/>
      <c r="AG586" s="1274"/>
      <c r="AH586" s="1274"/>
      <c r="AI586" s="1274"/>
      <c r="AJ586" s="1274"/>
      <c r="AK586" s="1274"/>
      <c r="BB586" s="3"/>
      <c r="BC586" s="3"/>
    </row>
    <row r="587" spans="1:61" ht="12.95" customHeight="1">
      <c r="A587" s="22"/>
      <c r="B587" t="s">
        <v>580</v>
      </c>
      <c r="G587" s="1273" t="s">
        <v>2748</v>
      </c>
      <c r="H587" s="1273"/>
      <c r="I587" s="1273"/>
      <c r="J587" s="1273"/>
      <c r="K587" s="1273"/>
      <c r="L587" s="1273"/>
      <c r="M587" s="1273"/>
      <c r="N587" s="1273"/>
      <c r="O587" s="1273"/>
      <c r="P587" s="1273"/>
      <c r="Q587" s="1273"/>
      <c r="R587" s="1273"/>
      <c r="T587" s="22"/>
      <c r="U587" t="s">
        <v>580</v>
      </c>
      <c r="Z587" s="1273" t="s">
        <v>2751</v>
      </c>
      <c r="AA587" s="1273"/>
      <c r="AB587" s="1273"/>
      <c r="AC587" s="1273"/>
      <c r="AD587" s="1273"/>
      <c r="AE587" s="1273"/>
      <c r="AF587" s="1273"/>
      <c r="AG587" s="1273"/>
      <c r="AH587" s="1273"/>
      <c r="AI587" s="1273"/>
      <c r="AJ587" s="1273"/>
      <c r="AK587" s="1273"/>
      <c r="BB587" s="3"/>
      <c r="BC587" s="3"/>
    </row>
    <row r="588" spans="1:61" ht="12.95" customHeight="1">
      <c r="A588" s="22"/>
      <c r="B588" t="s">
        <v>17</v>
      </c>
      <c r="G588" s="1273" t="s">
        <v>2747</v>
      </c>
      <c r="H588" s="1273"/>
      <c r="I588" s="1273"/>
      <c r="J588" s="1273"/>
      <c r="K588" s="1273"/>
      <c r="L588" s="1273"/>
      <c r="M588" s="1273"/>
      <c r="N588" s="1273"/>
      <c r="O588" s="1273"/>
      <c r="P588" s="1273"/>
      <c r="Q588" s="1273"/>
      <c r="R588" s="1273"/>
      <c r="T588" s="22"/>
      <c r="U588" t="s">
        <v>17</v>
      </c>
      <c r="Z588" s="1273" t="s">
        <v>2752</v>
      </c>
      <c r="AA588" s="1273"/>
      <c r="AB588" s="1273"/>
      <c r="AC588" s="1273"/>
      <c r="AD588" s="1273"/>
      <c r="AE588" s="1273"/>
      <c r="AF588" s="1273"/>
      <c r="AG588" s="1273"/>
      <c r="AH588" s="1273"/>
      <c r="AI588" s="1273"/>
      <c r="AJ588" s="1273"/>
      <c r="AK588" s="1273"/>
      <c r="BB588" s="3"/>
      <c r="BC588" s="3"/>
    </row>
    <row r="589" spans="1:61" ht="12.95" customHeight="1">
      <c r="A589" s="22"/>
      <c r="B589" t="s">
        <v>316</v>
      </c>
      <c r="G589" s="1278" t="s">
        <v>2753</v>
      </c>
      <c r="H589" s="1278"/>
      <c r="I589" s="1278"/>
      <c r="J589" s="1278"/>
      <c r="K589" s="1278"/>
      <c r="L589" s="1278"/>
      <c r="O589" s="33" t="s">
        <v>206</v>
      </c>
      <c r="P589" s="1425"/>
      <c r="Q589" s="1425"/>
      <c r="R589" s="1425"/>
      <c r="T589" s="22"/>
      <c r="U589" t="s">
        <v>316</v>
      </c>
      <c r="Z589" s="1278" t="s">
        <v>2755</v>
      </c>
      <c r="AA589" s="1278"/>
      <c r="AB589" s="1278"/>
      <c r="AC589" s="1278"/>
      <c r="AD589" s="1278"/>
      <c r="AE589" s="1278"/>
      <c r="AH589" s="33" t="s">
        <v>206</v>
      </c>
      <c r="AI589" s="1425"/>
      <c r="AJ589" s="1425"/>
      <c r="AK589" s="1425"/>
      <c r="BB589" s="3"/>
      <c r="BC589" s="3"/>
    </row>
    <row r="590" spans="1:61" ht="12.95" customHeight="1">
      <c r="A590" s="22"/>
      <c r="B590" t="s">
        <v>18</v>
      </c>
      <c r="H590" s="1274" t="s">
        <v>2754</v>
      </c>
      <c r="I590" s="1274"/>
      <c r="J590" s="1274"/>
      <c r="K590" s="1274"/>
      <c r="L590" s="1274"/>
      <c r="M590" s="1274"/>
      <c r="N590" s="1274"/>
      <c r="O590" s="1274"/>
      <c r="P590" s="1274"/>
      <c r="Q590" s="1274"/>
      <c r="R590" s="1274"/>
      <c r="T590" s="22"/>
      <c r="U590" t="s">
        <v>18</v>
      </c>
      <c r="AA590" s="1274" t="s">
        <v>2756</v>
      </c>
      <c r="AB590" s="1274"/>
      <c r="AC590" s="1274"/>
      <c r="AD590" s="1274"/>
      <c r="AE590" s="1274"/>
      <c r="AF590" s="1274"/>
      <c r="AG590" s="1274"/>
      <c r="AH590" s="1274"/>
      <c r="AI590" s="1274"/>
      <c r="AJ590" s="1274"/>
      <c r="AK590" s="1274"/>
      <c r="BB590" s="3"/>
      <c r="BC590" s="3"/>
    </row>
    <row r="591" spans="1:61" ht="12.95" customHeight="1">
      <c r="A591" s="22"/>
      <c r="B591" t="s">
        <v>20</v>
      </c>
      <c r="N591" s="1365" t="s">
        <v>545</v>
      </c>
      <c r="O591" s="1365"/>
      <c r="T591" s="22"/>
      <c r="U591" t="s">
        <v>20</v>
      </c>
      <c r="AG591" s="1365" t="s">
        <v>545</v>
      </c>
      <c r="AH591" s="1365"/>
      <c r="BB591" s="3"/>
      <c r="BC591" s="3"/>
    </row>
    <row r="592" spans="1:61" ht="12.95" customHeight="1">
      <c r="A592" s="22"/>
      <c r="T592" s="22"/>
      <c r="BB592" s="3"/>
      <c r="BC592" s="3"/>
    </row>
    <row r="593" spans="1:55" ht="12.95" customHeight="1">
      <c r="A593" s="55" t="s">
        <v>763</v>
      </c>
      <c r="B593" t="s">
        <v>463</v>
      </c>
      <c r="G593" s="1433" t="str">
        <f>C566</f>
        <v>Tax Credit Equity - State</v>
      </c>
      <c r="H593" s="1433"/>
      <c r="I593" s="1433"/>
      <c r="J593" s="1433"/>
      <c r="K593" s="1433"/>
      <c r="L593" s="1433"/>
      <c r="M593" s="1433"/>
      <c r="N593" s="1433"/>
      <c r="O593" s="1433"/>
      <c r="P593" s="1433"/>
      <c r="Q593" s="1433"/>
      <c r="R593" s="1433"/>
      <c r="T593" s="55" t="s">
        <v>584</v>
      </c>
      <c r="U593" t="s">
        <v>463</v>
      </c>
      <c r="Z593" s="1433" t="str">
        <f>C567</f>
        <v>Deferred Operating Reserve</v>
      </c>
      <c r="AA593" s="1433"/>
      <c r="AB593" s="1433"/>
      <c r="AC593" s="1433"/>
      <c r="AD593" s="1433"/>
      <c r="AE593" s="1433"/>
      <c r="AF593" s="1433"/>
      <c r="AG593" s="1433"/>
      <c r="AH593" s="1433"/>
      <c r="AI593" s="1433"/>
      <c r="AJ593" s="1433"/>
      <c r="AK593" s="1433"/>
      <c r="BB593" s="3"/>
      <c r="BC593" s="3"/>
    </row>
    <row r="594" spans="1:55" ht="12.95" customHeight="1">
      <c r="A594" s="22"/>
      <c r="B594" t="s">
        <v>85</v>
      </c>
      <c r="G594" s="1274" t="s">
        <v>2750</v>
      </c>
      <c r="H594" s="1274"/>
      <c r="I594" s="1274"/>
      <c r="J594" s="1274"/>
      <c r="K594" s="1274"/>
      <c r="L594" s="1274"/>
      <c r="M594" s="1274"/>
      <c r="N594" s="1274"/>
      <c r="O594" s="1274"/>
      <c r="P594" s="1274"/>
      <c r="Q594" s="1274"/>
      <c r="R594" s="1274"/>
      <c r="T594" s="22"/>
      <c r="U594" t="s">
        <v>85</v>
      </c>
      <c r="Z594" s="1274" t="s">
        <v>2758</v>
      </c>
      <c r="AA594" s="1274"/>
      <c r="AB594" s="1274"/>
      <c r="AC594" s="1274"/>
      <c r="AD594" s="1274"/>
      <c r="AE594" s="1274"/>
      <c r="AF594" s="1274"/>
      <c r="AG594" s="1274"/>
      <c r="AH594" s="1274"/>
      <c r="AI594" s="1274"/>
      <c r="AJ594" s="1274"/>
      <c r="AK594" s="1274"/>
      <c r="BB594" s="3"/>
      <c r="BC594" s="3"/>
    </row>
    <row r="595" spans="1:55" ht="12.95" customHeight="1">
      <c r="A595" s="22"/>
      <c r="B595" t="s">
        <v>580</v>
      </c>
      <c r="G595" s="1274" t="s">
        <v>2751</v>
      </c>
      <c r="H595" s="1274"/>
      <c r="I595" s="1274"/>
      <c r="J595" s="1274"/>
      <c r="K595" s="1274"/>
      <c r="L595" s="1274"/>
      <c r="M595" s="1274"/>
      <c r="N595" s="1274"/>
      <c r="O595" s="1274"/>
      <c r="P595" s="1274"/>
      <c r="Q595" s="1274"/>
      <c r="R595" s="1274"/>
      <c r="T595" s="22"/>
      <c r="U595" t="s">
        <v>580</v>
      </c>
      <c r="Z595" s="1273" t="s">
        <v>494</v>
      </c>
      <c r="AA595" s="1273"/>
      <c r="AB595" s="1273"/>
      <c r="AC595" s="1273"/>
      <c r="AD595" s="1273"/>
      <c r="AE595" s="1273"/>
      <c r="AF595" s="1273"/>
      <c r="AG595" s="1273"/>
      <c r="AH595" s="1273"/>
      <c r="AI595" s="1273"/>
      <c r="AJ595" s="1273"/>
      <c r="AK595" s="1273"/>
      <c r="BB595" s="3"/>
      <c r="BC595" s="3"/>
    </row>
    <row r="596" spans="1:55" ht="12.95" customHeight="1">
      <c r="A596" s="22"/>
      <c r="B596" t="s">
        <v>17</v>
      </c>
      <c r="G596" s="1274" t="s">
        <v>2752</v>
      </c>
      <c r="H596" s="1274"/>
      <c r="I596" s="1274"/>
      <c r="J596" s="1274"/>
      <c r="K596" s="1274"/>
      <c r="L596" s="1274"/>
      <c r="M596" s="1274"/>
      <c r="N596" s="1274"/>
      <c r="O596" s="1274"/>
      <c r="P596" s="1274"/>
      <c r="Q596" s="1274"/>
      <c r="R596" s="1274"/>
      <c r="T596" s="22"/>
      <c r="U596" t="s">
        <v>17</v>
      </c>
      <c r="Z596" s="1273" t="s">
        <v>2759</v>
      </c>
      <c r="AA596" s="1273"/>
      <c r="AB596" s="1273"/>
      <c r="AC596" s="1273"/>
      <c r="AD596" s="1273"/>
      <c r="AE596" s="1273"/>
      <c r="AF596" s="1273"/>
      <c r="AG596" s="1273"/>
      <c r="AH596" s="1273"/>
      <c r="AI596" s="1273"/>
      <c r="AJ596" s="1273"/>
      <c r="AK596" s="1273"/>
    </row>
    <row r="597" spans="1:55" ht="12.95" customHeight="1">
      <c r="A597" s="22"/>
      <c r="B597" t="s">
        <v>316</v>
      </c>
      <c r="G597" s="1278" t="s">
        <v>2755</v>
      </c>
      <c r="H597" s="1278"/>
      <c r="I597" s="1278"/>
      <c r="J597" s="1278"/>
      <c r="K597" s="1278"/>
      <c r="L597" s="1278"/>
      <c r="O597" s="33" t="s">
        <v>206</v>
      </c>
      <c r="P597" s="1425"/>
      <c r="Q597" s="1425"/>
      <c r="R597" s="1425"/>
      <c r="T597" s="22"/>
      <c r="U597" t="s">
        <v>316</v>
      </c>
      <c r="Z597" s="1278" t="s">
        <v>2674</v>
      </c>
      <c r="AA597" s="1278"/>
      <c r="AB597" s="1278"/>
      <c r="AC597" s="1278"/>
      <c r="AD597" s="1278"/>
      <c r="AE597" s="1278"/>
      <c r="AH597" s="33" t="s">
        <v>206</v>
      </c>
      <c r="AI597" s="1425">
        <v>106</v>
      </c>
      <c r="AJ597" s="1425"/>
      <c r="AK597" s="1425"/>
      <c r="AZ597" s="3"/>
      <c r="BA597" s="3"/>
      <c r="BB597" s="3"/>
      <c r="BC597" s="3"/>
    </row>
    <row r="598" spans="1:55" ht="12.95" customHeight="1">
      <c r="A598" s="22"/>
      <c r="B598" t="s">
        <v>18</v>
      </c>
      <c r="H598" s="1274" t="s">
        <v>2757</v>
      </c>
      <c r="I598" s="1274"/>
      <c r="J598" s="1274"/>
      <c r="K598" s="1274"/>
      <c r="L598" s="1274"/>
      <c r="M598" s="1274"/>
      <c r="N598" s="1274"/>
      <c r="O598" s="1274"/>
      <c r="P598" s="1274"/>
      <c r="Q598" s="1274"/>
      <c r="R598" s="1274"/>
      <c r="T598" s="22"/>
      <c r="U598" t="s">
        <v>18</v>
      </c>
      <c r="AA598" s="1274" t="s">
        <v>2760</v>
      </c>
      <c r="AB598" s="1274"/>
      <c r="AC598" s="1274"/>
      <c r="AD598" s="1274"/>
      <c r="AE598" s="1274"/>
      <c r="AF598" s="1274"/>
      <c r="AG598" s="1274"/>
      <c r="AH598" s="1274"/>
      <c r="AI598" s="1274"/>
      <c r="AJ598" s="1274"/>
      <c r="AK598" s="1274"/>
      <c r="AZ598" s="3"/>
      <c r="BA598" s="3"/>
      <c r="BB598" s="3"/>
      <c r="BC598" s="3"/>
    </row>
    <row r="599" spans="1:55" ht="12.95" customHeight="1">
      <c r="A599" s="22"/>
      <c r="B599" t="s">
        <v>20</v>
      </c>
      <c r="N599" s="1365" t="s">
        <v>545</v>
      </c>
      <c r="O599" s="1365"/>
      <c r="T599" s="22"/>
      <c r="U599" t="s">
        <v>20</v>
      </c>
      <c r="AG599" s="1365" t="s">
        <v>545</v>
      </c>
      <c r="AH599" s="1365"/>
      <c r="AZ599" s="3"/>
      <c r="BA599" s="3"/>
      <c r="BB599" s="3"/>
      <c r="BC599" s="3"/>
    </row>
    <row r="600" spans="1:55" ht="12.95" customHeight="1">
      <c r="A600" s="22"/>
      <c r="T600" s="22"/>
      <c r="AZ600" s="3"/>
      <c r="BA600" s="3"/>
      <c r="BB600" s="3"/>
      <c r="BC600" s="3"/>
    </row>
    <row r="601" spans="1:55" ht="12.95" customHeight="1">
      <c r="A601" s="55" t="s">
        <v>455</v>
      </c>
      <c r="B601" t="s">
        <v>463</v>
      </c>
      <c r="G601" s="1433" t="str">
        <f>C568</f>
        <v>Deferred Dev. Fee and Costs</v>
      </c>
      <c r="H601" s="1433"/>
      <c r="I601" s="1433"/>
      <c r="J601" s="1433"/>
      <c r="K601" s="1433"/>
      <c r="L601" s="1433"/>
      <c r="M601" s="1433"/>
      <c r="N601" s="1433"/>
      <c r="O601" s="1433"/>
      <c r="P601" s="1433"/>
      <c r="Q601" s="1433"/>
      <c r="R601" s="1433"/>
      <c r="T601" s="55" t="s">
        <v>456</v>
      </c>
      <c r="U601" t="s">
        <v>463</v>
      </c>
      <c r="Z601" s="1433">
        <f>C569</f>
        <v>0</v>
      </c>
      <c r="AA601" s="1433"/>
      <c r="AB601" s="1433"/>
      <c r="AC601" s="1433"/>
      <c r="AD601" s="1433"/>
      <c r="AE601" s="1433"/>
      <c r="AF601" s="1433"/>
      <c r="AG601" s="1433"/>
      <c r="AH601" s="1433"/>
      <c r="AI601" s="1433"/>
      <c r="AJ601" s="1433"/>
      <c r="AK601" s="1433"/>
      <c r="AZ601" s="3"/>
      <c r="BA601" s="3"/>
      <c r="BB601" s="3"/>
      <c r="BC601" s="3"/>
    </row>
    <row r="602" spans="1:55" s="4" customFormat="1" ht="12.95" customHeight="1">
      <c r="A602" s="22"/>
      <c r="B602" t="s">
        <v>85</v>
      </c>
      <c r="C602"/>
      <c r="D602"/>
      <c r="E602"/>
      <c r="F602"/>
      <c r="G602" s="1274" t="s">
        <v>2758</v>
      </c>
      <c r="H602" s="1274"/>
      <c r="I602" s="1274"/>
      <c r="J602" s="1274"/>
      <c r="K602" s="1274"/>
      <c r="L602" s="1274"/>
      <c r="M602" s="1274"/>
      <c r="N602" s="1274"/>
      <c r="O602" s="1274"/>
      <c r="P602" s="1274"/>
      <c r="Q602" s="1274"/>
      <c r="R602" s="1274"/>
      <c r="S602"/>
      <c r="T602" s="22"/>
      <c r="U602" t="s">
        <v>85</v>
      </c>
      <c r="V602"/>
      <c r="W602"/>
      <c r="X602"/>
      <c r="Y602"/>
      <c r="Z602" s="1274"/>
      <c r="AA602" s="1274"/>
      <c r="AB602" s="1274"/>
      <c r="AC602" s="1274"/>
      <c r="AD602" s="1274"/>
      <c r="AE602" s="1274"/>
      <c r="AF602" s="1274"/>
      <c r="AG602" s="1274"/>
      <c r="AH602" s="1274"/>
      <c r="AI602" s="1274"/>
      <c r="AJ602" s="1274"/>
      <c r="AK602" s="1274"/>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274" t="s">
        <v>494</v>
      </c>
      <c r="H603" s="1274"/>
      <c r="I603" s="1274"/>
      <c r="J603" s="1274"/>
      <c r="K603" s="1274"/>
      <c r="L603" s="1274"/>
      <c r="M603" s="1274"/>
      <c r="N603" s="1274"/>
      <c r="O603" s="1274"/>
      <c r="P603" s="1274"/>
      <c r="Q603" s="1274"/>
      <c r="R603" s="1274"/>
      <c r="S603"/>
      <c r="T603" s="22"/>
      <c r="U603" t="s">
        <v>580</v>
      </c>
      <c r="V603"/>
      <c r="W603"/>
      <c r="X603"/>
      <c r="Y603"/>
      <c r="Z603" s="1273"/>
      <c r="AA603" s="1273"/>
      <c r="AB603" s="1273"/>
      <c r="AC603" s="1273"/>
      <c r="AD603" s="1273"/>
      <c r="AE603" s="1273"/>
      <c r="AF603" s="1273"/>
      <c r="AG603" s="1273"/>
      <c r="AH603" s="1273"/>
      <c r="AI603" s="1273"/>
      <c r="AJ603" s="1273"/>
      <c r="AK603" s="1273"/>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274" t="s">
        <v>2759</v>
      </c>
      <c r="H604" s="1274"/>
      <c r="I604" s="1274"/>
      <c r="J604" s="1274"/>
      <c r="K604" s="1274"/>
      <c r="L604" s="1274"/>
      <c r="M604" s="1274"/>
      <c r="N604" s="1274"/>
      <c r="O604" s="1274"/>
      <c r="P604" s="1274"/>
      <c r="Q604" s="1274"/>
      <c r="R604" s="1274"/>
      <c r="S604"/>
      <c r="T604" s="22"/>
      <c r="U604" t="s">
        <v>17</v>
      </c>
      <c r="V604"/>
      <c r="W604"/>
      <c r="X604"/>
      <c r="Y604"/>
      <c r="Z604" s="1273"/>
      <c r="AA604" s="1273"/>
      <c r="AB604" s="1273"/>
      <c r="AC604" s="1273"/>
      <c r="AD604" s="1273"/>
      <c r="AE604" s="1273"/>
      <c r="AF604" s="1273"/>
      <c r="AG604" s="1273"/>
      <c r="AH604" s="1273"/>
      <c r="AI604" s="1273"/>
      <c r="AJ604" s="1273"/>
      <c r="AK604" s="1273"/>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278" t="s">
        <v>2674</v>
      </c>
      <c r="H605" s="1278"/>
      <c r="I605" s="1278"/>
      <c r="J605" s="1278"/>
      <c r="K605" s="1278"/>
      <c r="L605" s="1278"/>
      <c r="M605"/>
      <c r="N605"/>
      <c r="O605" s="33" t="s">
        <v>206</v>
      </c>
      <c r="P605" s="1425">
        <v>106</v>
      </c>
      <c r="Q605" s="1425"/>
      <c r="R605" s="1425"/>
      <c r="S605"/>
      <c r="T605" s="22"/>
      <c r="U605" t="s">
        <v>316</v>
      </c>
      <c r="V605"/>
      <c r="W605"/>
      <c r="X605"/>
      <c r="Y605"/>
      <c r="Z605" s="1278"/>
      <c r="AA605" s="1278"/>
      <c r="AB605" s="1278"/>
      <c r="AC605" s="1278"/>
      <c r="AD605" s="1278"/>
      <c r="AE605" s="1278"/>
      <c r="AF605"/>
      <c r="AG605"/>
      <c r="AH605" s="33" t="s">
        <v>206</v>
      </c>
      <c r="AI605" s="1425"/>
      <c r="AJ605" s="1425"/>
      <c r="AK605" s="1425"/>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274" t="s">
        <v>2761</v>
      </c>
      <c r="I606" s="1274"/>
      <c r="J606" s="1274"/>
      <c r="K606" s="1274"/>
      <c r="L606" s="1274"/>
      <c r="M606" s="1274"/>
      <c r="N606" s="1274"/>
      <c r="O606" s="1274"/>
      <c r="P606" s="1274"/>
      <c r="Q606" s="1274"/>
      <c r="R606" s="1274"/>
      <c r="S606"/>
      <c r="T606" s="22"/>
      <c r="U606" t="s">
        <v>18</v>
      </c>
      <c r="V606"/>
      <c r="W606"/>
      <c r="X606"/>
      <c r="Y606"/>
      <c r="Z606"/>
      <c r="AA606" s="1274"/>
      <c r="AB606" s="1274"/>
      <c r="AC606" s="1274"/>
      <c r="AD606" s="1274"/>
      <c r="AE606" s="1274"/>
      <c r="AF606" s="1274"/>
      <c r="AG606" s="1274"/>
      <c r="AH606" s="1274"/>
      <c r="AI606" s="1274"/>
      <c r="AJ606" s="1274"/>
      <c r="AK606" s="1274"/>
      <c r="AL606"/>
      <c r="AM606"/>
      <c r="AN606"/>
      <c r="AO606"/>
      <c r="AP606"/>
      <c r="AQ606"/>
      <c r="AR606"/>
      <c r="AS606"/>
      <c r="AT606"/>
      <c r="AU606"/>
      <c r="AV606"/>
      <c r="AW606"/>
      <c r="AX606"/>
      <c r="AY606"/>
      <c r="BB606" s="3"/>
      <c r="BC606" s="3"/>
    </row>
    <row r="607" spans="1:55" ht="12.95" customHeight="1">
      <c r="A607" s="22"/>
      <c r="B607" t="s">
        <v>20</v>
      </c>
      <c r="N607" s="1365" t="s">
        <v>545</v>
      </c>
      <c r="O607" s="1365"/>
      <c r="T607" s="22"/>
      <c r="U607" t="s">
        <v>20</v>
      </c>
      <c r="AG607" s="1365" t="s">
        <v>669</v>
      </c>
      <c r="AH607" s="1365"/>
      <c r="BB607" s="3"/>
      <c r="BC607" s="3"/>
    </row>
    <row r="608" spans="1:55" ht="12.95" customHeight="1">
      <c r="A608" s="22"/>
      <c r="T608" s="22"/>
      <c r="BB608" s="3"/>
      <c r="BC608" s="3"/>
    </row>
    <row r="609" spans="1:55" ht="12.95" customHeight="1">
      <c r="A609" s="55" t="s">
        <v>461</v>
      </c>
      <c r="B609" t="s">
        <v>463</v>
      </c>
      <c r="G609" s="1433">
        <f>C570</f>
        <v>0</v>
      </c>
      <c r="H609" s="1433"/>
      <c r="I609" s="1433"/>
      <c r="J609" s="1433"/>
      <c r="K609" s="1433"/>
      <c r="L609" s="1433"/>
      <c r="M609" s="1433"/>
      <c r="N609" s="1433"/>
      <c r="O609" s="1433"/>
      <c r="P609" s="1433"/>
      <c r="Q609" s="1433"/>
      <c r="R609" s="1433"/>
      <c r="T609" s="55" t="s">
        <v>646</v>
      </c>
      <c r="U609" t="s">
        <v>463</v>
      </c>
      <c r="Z609" s="1433">
        <f>C571</f>
        <v>0</v>
      </c>
      <c r="AA609" s="1433"/>
      <c r="AB609" s="1433"/>
      <c r="AC609" s="1433"/>
      <c r="AD609" s="1433"/>
      <c r="AE609" s="1433"/>
      <c r="AF609" s="1433"/>
      <c r="AG609" s="1433"/>
      <c r="AH609" s="1433"/>
      <c r="AI609" s="1433"/>
      <c r="AJ609" s="1433"/>
      <c r="AK609" s="1433"/>
      <c r="BB609" s="3"/>
      <c r="BC609" s="3"/>
    </row>
    <row r="610" spans="1:55" ht="12.95" customHeight="1">
      <c r="A610" s="22"/>
      <c r="B610" t="s">
        <v>85</v>
      </c>
      <c r="G610" s="1274"/>
      <c r="H610" s="1274"/>
      <c r="I610" s="1274"/>
      <c r="J610" s="1274"/>
      <c r="K610" s="1274"/>
      <c r="L610" s="1274"/>
      <c r="M610" s="1274"/>
      <c r="N610" s="1274"/>
      <c r="O610" s="1274"/>
      <c r="P610" s="1274"/>
      <c r="Q610" s="1274"/>
      <c r="R610" s="1274"/>
      <c r="T610" s="22"/>
      <c r="U610" t="s">
        <v>85</v>
      </c>
      <c r="Z610" s="1274"/>
      <c r="AA610" s="1274"/>
      <c r="AB610" s="1274"/>
      <c r="AC610" s="1274"/>
      <c r="AD610" s="1274"/>
      <c r="AE610" s="1274"/>
      <c r="AF610" s="1274"/>
      <c r="AG610" s="1274"/>
      <c r="AH610" s="1274"/>
      <c r="AI610" s="1274"/>
      <c r="AJ610" s="1274"/>
      <c r="AK610" s="1274"/>
      <c r="AZ610" s="3"/>
      <c r="BA610" s="3"/>
      <c r="BB610" s="3"/>
      <c r="BC610" s="3"/>
    </row>
    <row r="611" spans="1:55" ht="12.95" customHeight="1">
      <c r="A611" s="22"/>
      <c r="B611" t="s">
        <v>580</v>
      </c>
      <c r="G611" s="1274"/>
      <c r="H611" s="1274"/>
      <c r="I611" s="1274"/>
      <c r="J611" s="1274"/>
      <c r="K611" s="1274"/>
      <c r="L611" s="1274"/>
      <c r="M611" s="1274"/>
      <c r="N611" s="1274"/>
      <c r="O611" s="1274"/>
      <c r="P611" s="1274"/>
      <c r="Q611" s="1274"/>
      <c r="R611" s="1274"/>
      <c r="T611" s="22"/>
      <c r="U611" t="s">
        <v>580</v>
      </c>
      <c r="Z611" s="1273"/>
      <c r="AA611" s="1273"/>
      <c r="AB611" s="1273"/>
      <c r="AC611" s="1273"/>
      <c r="AD611" s="1273"/>
      <c r="AE611" s="1273"/>
      <c r="AF611" s="1273"/>
      <c r="AG611" s="1273"/>
      <c r="AH611" s="1273"/>
      <c r="AI611" s="1273"/>
      <c r="AJ611" s="1273"/>
      <c r="AK611" s="1273"/>
      <c r="AZ611" s="3"/>
      <c r="BA611" s="3"/>
      <c r="BB611" s="3"/>
      <c r="BC611" s="3"/>
    </row>
    <row r="612" spans="1:55" ht="12.95" customHeight="1">
      <c r="A612" s="22"/>
      <c r="B612" t="s">
        <v>17</v>
      </c>
      <c r="G612" s="1274"/>
      <c r="H612" s="1274"/>
      <c r="I612" s="1274"/>
      <c r="J612" s="1274"/>
      <c r="K612" s="1274"/>
      <c r="L612" s="1274"/>
      <c r="M612" s="1274"/>
      <c r="N612" s="1274"/>
      <c r="O612" s="1274"/>
      <c r="P612" s="1274"/>
      <c r="Q612" s="1274"/>
      <c r="R612" s="1274"/>
      <c r="T612" s="22"/>
      <c r="U612" t="s">
        <v>17</v>
      </c>
      <c r="Z612" s="1273"/>
      <c r="AA612" s="1273"/>
      <c r="AB612" s="1273"/>
      <c r="AC612" s="1273"/>
      <c r="AD612" s="1273"/>
      <c r="AE612" s="1273"/>
      <c r="AF612" s="1273"/>
      <c r="AG612" s="1273"/>
      <c r="AH612" s="1273"/>
      <c r="AI612" s="1273"/>
      <c r="AJ612" s="1273"/>
      <c r="AK612" s="1273"/>
      <c r="AZ612" s="3"/>
      <c r="BA612" s="3"/>
      <c r="BB612" s="3"/>
      <c r="BC612" s="3"/>
    </row>
    <row r="613" spans="1:55" s="4" customFormat="1" ht="12.95" customHeight="1">
      <c r="A613" s="22"/>
      <c r="B613" t="s">
        <v>316</v>
      </c>
      <c r="C613"/>
      <c r="D613"/>
      <c r="E613"/>
      <c r="F613"/>
      <c r="G613" s="1278"/>
      <c r="H613" s="1278"/>
      <c r="I613" s="1278"/>
      <c r="J613" s="1278"/>
      <c r="K613" s="1278"/>
      <c r="L613" s="1278"/>
      <c r="M613"/>
      <c r="N613"/>
      <c r="O613" s="33" t="s">
        <v>206</v>
      </c>
      <c r="P613" s="1425"/>
      <c r="Q613" s="1425"/>
      <c r="R613" s="1425"/>
      <c r="S613"/>
      <c r="T613" s="22"/>
      <c r="U613" t="s">
        <v>316</v>
      </c>
      <c r="V613"/>
      <c r="W613"/>
      <c r="X613"/>
      <c r="Y613"/>
      <c r="Z613" s="1278"/>
      <c r="AA613" s="1278"/>
      <c r="AB613" s="1278"/>
      <c r="AC613" s="1278"/>
      <c r="AD613" s="1278"/>
      <c r="AE613" s="1278"/>
      <c r="AF613"/>
      <c r="AG613"/>
      <c r="AH613" s="33" t="s">
        <v>206</v>
      </c>
      <c r="AI613" s="1425"/>
      <c r="AJ613" s="1425"/>
      <c r="AK613" s="1425"/>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274"/>
      <c r="I614" s="1274"/>
      <c r="J614" s="1274"/>
      <c r="K614" s="1274"/>
      <c r="L614" s="1274"/>
      <c r="M614" s="1274"/>
      <c r="N614" s="1274"/>
      <c r="O614" s="1274"/>
      <c r="P614" s="1274"/>
      <c r="Q614" s="1274"/>
      <c r="R614" s="1274"/>
      <c r="S614"/>
      <c r="T614" s="22"/>
      <c r="U614" t="s">
        <v>18</v>
      </c>
      <c r="V614"/>
      <c r="W614"/>
      <c r="X614"/>
      <c r="Y614"/>
      <c r="Z614"/>
      <c r="AA614" s="1274"/>
      <c r="AB614" s="1274"/>
      <c r="AC614" s="1274"/>
      <c r="AD614" s="1274"/>
      <c r="AE614" s="1274"/>
      <c r="AF614" s="1274"/>
      <c r="AG614" s="1274"/>
      <c r="AH614" s="1274"/>
      <c r="AI614" s="1274"/>
      <c r="AJ614" s="1274"/>
      <c r="AK614" s="127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65" t="s">
        <v>669</v>
      </c>
      <c r="O615" s="1365"/>
      <c r="P615"/>
      <c r="Q615"/>
      <c r="R615"/>
      <c r="S615"/>
      <c r="T615" s="22"/>
      <c r="U615" t="s">
        <v>20</v>
      </c>
      <c r="V615"/>
      <c r="W615"/>
      <c r="X615"/>
      <c r="Y615"/>
      <c r="Z615"/>
      <c r="AA615"/>
      <c r="AB615"/>
      <c r="AC615"/>
      <c r="AD615"/>
      <c r="AE615"/>
      <c r="AF615"/>
      <c r="AG615" s="1365" t="s">
        <v>669</v>
      </c>
      <c r="AH615" s="1365"/>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33">
        <f>C572</f>
        <v>0</v>
      </c>
      <c r="H617" s="1433"/>
      <c r="I617" s="1433"/>
      <c r="J617" s="1433"/>
      <c r="K617" s="1433"/>
      <c r="L617" s="1433"/>
      <c r="M617" s="1433"/>
      <c r="N617" s="1433"/>
      <c r="O617" s="1433"/>
      <c r="P617" s="1433"/>
      <c r="Q617" s="1433"/>
      <c r="R617" s="1433"/>
      <c r="T617" s="55" t="s">
        <v>363</v>
      </c>
      <c r="U617" t="s">
        <v>463</v>
      </c>
      <c r="Z617" s="1433">
        <f>C573</f>
        <v>0</v>
      </c>
      <c r="AA617" s="1433"/>
      <c r="AB617" s="1433"/>
      <c r="AC617" s="1433"/>
      <c r="AD617" s="1433"/>
      <c r="AE617" s="1433"/>
      <c r="AF617" s="1433"/>
      <c r="AG617" s="1433"/>
      <c r="AH617" s="1433"/>
      <c r="AI617" s="1433"/>
      <c r="AJ617" s="1433"/>
      <c r="AK617" s="1433"/>
      <c r="AZ617" s="3"/>
      <c r="BA617" s="3"/>
      <c r="BB617" s="3"/>
      <c r="BC617" s="3"/>
    </row>
    <row r="618" spans="1:55" ht="12.95" customHeight="1">
      <c r="B618" t="s">
        <v>85</v>
      </c>
      <c r="G618" s="1274"/>
      <c r="H618" s="1274"/>
      <c r="I618" s="1274"/>
      <c r="J618" s="1274"/>
      <c r="K618" s="1274"/>
      <c r="L618" s="1274"/>
      <c r="M618" s="1274"/>
      <c r="N618" s="1274"/>
      <c r="O618" s="1274"/>
      <c r="P618" s="1274"/>
      <c r="Q618" s="1274"/>
      <c r="R618" s="1274"/>
      <c r="U618" t="s">
        <v>85</v>
      </c>
      <c r="Z618" s="1274"/>
      <c r="AA618" s="1274"/>
      <c r="AB618" s="1274"/>
      <c r="AC618" s="1274"/>
      <c r="AD618" s="1274"/>
      <c r="AE618" s="1274"/>
      <c r="AF618" s="1274"/>
      <c r="AG618" s="1274"/>
      <c r="AH618" s="1274"/>
      <c r="AI618" s="1274"/>
      <c r="AJ618" s="1274"/>
      <c r="AK618" s="1274"/>
      <c r="AZ618" s="3"/>
      <c r="BA618" s="3"/>
      <c r="BB618" s="3"/>
      <c r="BC618" s="3"/>
    </row>
    <row r="619" spans="1:55" ht="12.95" customHeight="1">
      <c r="B619" t="s">
        <v>580</v>
      </c>
      <c r="G619" s="1274"/>
      <c r="H619" s="1274"/>
      <c r="I619" s="1274"/>
      <c r="J619" s="1274"/>
      <c r="K619" s="1274"/>
      <c r="L619" s="1274"/>
      <c r="M619" s="1274"/>
      <c r="N619" s="1274"/>
      <c r="O619" s="1274"/>
      <c r="P619" s="1274"/>
      <c r="Q619" s="1274"/>
      <c r="R619" s="1274"/>
      <c r="U619" t="s">
        <v>580</v>
      </c>
      <c r="Z619" s="1273"/>
      <c r="AA619" s="1273"/>
      <c r="AB619" s="1273"/>
      <c r="AC619" s="1273"/>
      <c r="AD619" s="1273"/>
      <c r="AE619" s="1273"/>
      <c r="AF619" s="1273"/>
      <c r="AG619" s="1273"/>
      <c r="AH619" s="1273"/>
      <c r="AI619" s="1273"/>
      <c r="AJ619" s="1273"/>
      <c r="AK619" s="1273"/>
      <c r="AZ619" s="3"/>
      <c r="BA619" s="3"/>
      <c r="BB619" s="3"/>
      <c r="BC619" s="3"/>
    </row>
    <row r="620" spans="1:55" ht="12.95" customHeight="1">
      <c r="B620" t="s">
        <v>17</v>
      </c>
      <c r="G620" s="1274"/>
      <c r="H620" s="1274"/>
      <c r="I620" s="1274"/>
      <c r="J620" s="1274"/>
      <c r="K620" s="1274"/>
      <c r="L620" s="1274"/>
      <c r="M620" s="1274"/>
      <c r="N620" s="1274"/>
      <c r="O620" s="1274"/>
      <c r="P620" s="1274"/>
      <c r="Q620" s="1274"/>
      <c r="R620" s="1274"/>
      <c r="U620" t="s">
        <v>17</v>
      </c>
      <c r="Z620" s="1273"/>
      <c r="AA620" s="1273"/>
      <c r="AB620" s="1273"/>
      <c r="AC620" s="1273"/>
      <c r="AD620" s="1273"/>
      <c r="AE620" s="1273"/>
      <c r="AF620" s="1273"/>
      <c r="AG620" s="1273"/>
      <c r="AH620" s="1273"/>
      <c r="AI620" s="1273"/>
      <c r="AJ620" s="1273"/>
      <c r="AK620" s="1273"/>
      <c r="AZ620" s="3"/>
      <c r="BA620" s="3"/>
      <c r="BB620" s="3"/>
      <c r="BC620" s="3"/>
    </row>
    <row r="621" spans="1:55" ht="12.95" customHeight="1">
      <c r="B621" t="s">
        <v>316</v>
      </c>
      <c r="G621" s="1278"/>
      <c r="H621" s="1278"/>
      <c r="I621" s="1278"/>
      <c r="J621" s="1278"/>
      <c r="K621" s="1278"/>
      <c r="L621" s="1278"/>
      <c r="O621" s="33" t="s">
        <v>206</v>
      </c>
      <c r="P621" s="1425"/>
      <c r="Q621" s="1425"/>
      <c r="R621" s="1425"/>
      <c r="U621" t="s">
        <v>316</v>
      </c>
      <c r="Z621" s="1278"/>
      <c r="AA621" s="1278"/>
      <c r="AB621" s="1278"/>
      <c r="AC621" s="1278"/>
      <c r="AD621" s="1278"/>
      <c r="AE621" s="1278"/>
      <c r="AH621" s="33" t="s">
        <v>206</v>
      </c>
      <c r="AI621" s="1425"/>
      <c r="AJ621" s="1425"/>
      <c r="AK621" s="1425"/>
      <c r="AZ621" s="3"/>
      <c r="BA621" s="3"/>
      <c r="BB621" s="3"/>
      <c r="BC621" s="3"/>
    </row>
    <row r="622" spans="1:55" ht="12.95" customHeight="1">
      <c r="B622" t="s">
        <v>18</v>
      </c>
      <c r="H622" s="1274"/>
      <c r="I622" s="1274"/>
      <c r="J622" s="1274"/>
      <c r="K622" s="1274"/>
      <c r="L622" s="1274"/>
      <c r="M622" s="1274"/>
      <c r="N622" s="1274"/>
      <c r="O622" s="1274"/>
      <c r="P622" s="1274"/>
      <c r="Q622" s="1274"/>
      <c r="R622" s="1274"/>
      <c r="U622" t="s">
        <v>18</v>
      </c>
      <c r="AA622" s="1274"/>
      <c r="AB622" s="1274"/>
      <c r="AC622" s="1274"/>
      <c r="AD622" s="1274"/>
      <c r="AE622" s="1274"/>
      <c r="AF622" s="1274"/>
      <c r="AG622" s="1274"/>
      <c r="AH622" s="1274"/>
      <c r="AI622" s="1274"/>
      <c r="AJ622" s="1274"/>
      <c r="AK622" s="1274"/>
      <c r="AU622" s="895"/>
      <c r="AV622" s="895"/>
      <c r="AW622" s="895"/>
      <c r="AX622" s="895"/>
      <c r="AY622" s="895"/>
      <c r="AZ622" s="3"/>
      <c r="BA622" s="3"/>
      <c r="BB622" s="3"/>
      <c r="BC622" s="3"/>
    </row>
    <row r="623" spans="1:55" ht="12.95" customHeight="1">
      <c r="B623" t="s">
        <v>20</v>
      </c>
      <c r="N623" s="1365" t="s">
        <v>669</v>
      </c>
      <c r="O623" s="1365"/>
      <c r="U623" t="s">
        <v>20</v>
      </c>
      <c r="AG623" s="1365" t="s">
        <v>669</v>
      </c>
      <c r="AH623" s="1365"/>
      <c r="AU623" s="895"/>
      <c r="AV623" s="895"/>
      <c r="AW623" s="895"/>
      <c r="AX623" s="895"/>
      <c r="AY623" s="895"/>
      <c r="AZ623" s="3"/>
      <c r="BA623" s="3"/>
      <c r="BB623" s="3"/>
      <c r="BC623" s="3"/>
    </row>
    <row r="624" spans="1:55" ht="12.95" customHeight="1">
      <c r="AZ624" s="3"/>
      <c r="BA624" s="3"/>
      <c r="BB624" s="3"/>
      <c r="BC624" s="3"/>
    </row>
    <row r="625" spans="1:56" ht="12.95" customHeight="1">
      <c r="A625" s="1546" t="s">
        <v>544</v>
      </c>
      <c r="B625" s="1546"/>
      <c r="C625" s="1546"/>
      <c r="D625" s="1546"/>
      <c r="E625" s="1546"/>
      <c r="F625" s="1546"/>
      <c r="G625" s="1546"/>
      <c r="H625" s="1546"/>
      <c r="I625" s="1546"/>
      <c r="J625" s="1546"/>
      <c r="K625" s="1546"/>
      <c r="L625" s="1546"/>
      <c r="M625" s="1546"/>
      <c r="N625" s="1546"/>
      <c r="O625" s="1546"/>
      <c r="P625" s="1546"/>
      <c r="Q625" s="1546"/>
      <c r="R625" s="1546"/>
      <c r="S625" s="1546"/>
      <c r="T625" s="1546"/>
      <c r="U625" s="1546"/>
      <c r="V625" s="1546"/>
      <c r="W625" s="1546"/>
      <c r="X625" s="1546"/>
      <c r="Y625" s="1546"/>
      <c r="Z625" s="1546"/>
      <c r="AA625" s="1546"/>
      <c r="AB625" s="1546"/>
      <c r="AC625" s="1546"/>
      <c r="AD625" s="1546"/>
      <c r="AE625" s="1546"/>
      <c r="AF625" s="1546"/>
      <c r="AG625" s="1546"/>
      <c r="AH625" s="1546"/>
      <c r="AI625" s="1546"/>
      <c r="AJ625" s="1546"/>
      <c r="AK625" s="1546"/>
      <c r="AL625" s="1546"/>
      <c r="AM625" s="1546"/>
      <c r="AN625" s="1546"/>
      <c r="AO625" s="1546"/>
      <c r="AP625" s="1546"/>
      <c r="AQ625" s="1546"/>
      <c r="AR625" s="1546"/>
      <c r="AS625" s="1546"/>
      <c r="AT625" s="1546"/>
      <c r="AZ625" s="3"/>
      <c r="BA625" s="3"/>
      <c r="BB625" s="3"/>
      <c r="BC625" s="3"/>
    </row>
    <row r="626" spans="1:56" ht="12.95" customHeight="1">
      <c r="A626" s="1546"/>
      <c r="B626" s="1546"/>
      <c r="C626" s="1546"/>
      <c r="D626" s="1546"/>
      <c r="E626" s="1546"/>
      <c r="F626" s="1546"/>
      <c r="G626" s="1546"/>
      <c r="H626" s="1546"/>
      <c r="I626" s="1546"/>
      <c r="J626" s="1546"/>
      <c r="K626" s="1546"/>
      <c r="L626" s="1546"/>
      <c r="M626" s="1546"/>
      <c r="N626" s="1546"/>
      <c r="O626" s="1546"/>
      <c r="P626" s="1546"/>
      <c r="Q626" s="1546"/>
      <c r="R626" s="1546"/>
      <c r="S626" s="1546"/>
      <c r="T626" s="1546"/>
      <c r="U626" s="1546"/>
      <c r="V626" s="1546"/>
      <c r="W626" s="1546"/>
      <c r="X626" s="1546"/>
      <c r="Y626" s="1546"/>
      <c r="Z626" s="1546"/>
      <c r="AA626" s="1546"/>
      <c r="AB626" s="1546"/>
      <c r="AC626" s="1546"/>
      <c r="AD626" s="1546"/>
      <c r="AE626" s="1546"/>
      <c r="AF626" s="1546"/>
      <c r="AG626" s="1546"/>
      <c r="AH626" s="1546"/>
      <c r="AI626" s="1546"/>
      <c r="AJ626" s="1546"/>
      <c r="AK626" s="1546"/>
      <c r="AL626" s="1546"/>
      <c r="AM626" s="1546"/>
      <c r="AN626" s="1546"/>
      <c r="AO626" s="1546"/>
      <c r="AP626" s="1546"/>
      <c r="AQ626" s="1546"/>
      <c r="AR626" s="1546"/>
      <c r="AS626" s="1546"/>
      <c r="AT626" s="154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2053</v>
      </c>
      <c r="AZ630" s="3"/>
      <c r="BA630" s="3"/>
      <c r="BB630" s="3"/>
      <c r="BC630" s="3"/>
    </row>
    <row r="631" spans="1:56" ht="12.95" customHeight="1">
      <c r="B631" s="512"/>
      <c r="C631" s="2"/>
      <c r="AU631" s="3"/>
      <c r="AZ631" s="3"/>
      <c r="BA631" s="3"/>
      <c r="BB631" s="3"/>
      <c r="BC631" s="3"/>
    </row>
    <row r="632" spans="1:56" ht="12.95" customHeight="1">
      <c r="B632" s="1784" t="s">
        <v>2055</v>
      </c>
      <c r="C632" s="1784"/>
      <c r="D632" s="1784"/>
      <c r="E632" s="1784"/>
      <c r="F632" s="1784"/>
      <c r="G632" s="1784"/>
      <c r="H632" s="1784"/>
      <c r="I632" s="1784"/>
      <c r="J632" s="1784"/>
      <c r="K632" s="1784"/>
      <c r="L632" s="1784"/>
      <c r="M632" s="1605" t="s">
        <v>2056</v>
      </c>
      <c r="N632" s="1605"/>
      <c r="O632" s="1605"/>
      <c r="P632" s="1605"/>
      <c r="Q632" s="1605" t="s">
        <v>1826</v>
      </c>
      <c r="R632" s="1605"/>
      <c r="S632" s="1605"/>
      <c r="T632" s="1605" t="s">
        <v>1824</v>
      </c>
      <c r="U632" s="1605"/>
      <c r="V632" s="1605"/>
      <c r="W632" s="1595" t="s">
        <v>453</v>
      </c>
      <c r="X632" s="1595"/>
      <c r="Y632" s="1595"/>
      <c r="Z632" s="1348" t="s">
        <v>2085</v>
      </c>
      <c r="AA632" s="1348"/>
      <c r="AB632" s="1349"/>
      <c r="AC632" s="1765" t="s">
        <v>1663</v>
      </c>
      <c r="AD632" s="1766"/>
      <c r="AE632" s="1767"/>
      <c r="AF632" s="1347" t="s">
        <v>1901</v>
      </c>
      <c r="AG632" s="1348"/>
      <c r="AH632" s="1348"/>
      <c r="AI632" s="1348"/>
      <c r="AJ632" s="1349"/>
      <c r="AK632" s="1596" t="s">
        <v>1902</v>
      </c>
      <c r="AL632" s="1597"/>
      <c r="AM632" s="1597"/>
      <c r="AN632" s="1598"/>
      <c r="AO632" s="1605" t="s">
        <v>454</v>
      </c>
      <c r="AP632" s="1605"/>
      <c r="AQ632" s="1605"/>
      <c r="AR632" s="1605"/>
      <c r="AS632" s="1605"/>
      <c r="AU632" s="3"/>
      <c r="AZ632" s="3"/>
      <c r="BA632" s="3"/>
      <c r="BB632" s="3"/>
      <c r="BC632" s="3"/>
    </row>
    <row r="633" spans="1:56" ht="12.95" customHeight="1">
      <c r="B633" s="1784"/>
      <c r="C633" s="1784"/>
      <c r="D633" s="1784"/>
      <c r="E633" s="1784"/>
      <c r="F633" s="1784"/>
      <c r="G633" s="1784"/>
      <c r="H633" s="1784"/>
      <c r="I633" s="1784"/>
      <c r="J633" s="1784"/>
      <c r="K633" s="1784"/>
      <c r="L633" s="1784"/>
      <c r="M633" s="1605"/>
      <c r="N633" s="1605"/>
      <c r="O633" s="1605"/>
      <c r="P633" s="1605"/>
      <c r="Q633" s="1605"/>
      <c r="R633" s="1605"/>
      <c r="S633" s="1605"/>
      <c r="T633" s="1605"/>
      <c r="U633" s="1605"/>
      <c r="V633" s="1605"/>
      <c r="W633" s="1595"/>
      <c r="X633" s="1595"/>
      <c r="Y633" s="1595"/>
      <c r="Z633" s="1351"/>
      <c r="AA633" s="1351"/>
      <c r="AB633" s="1352"/>
      <c r="AC633" s="1768"/>
      <c r="AD633" s="1769"/>
      <c r="AE633" s="1770"/>
      <c r="AF633" s="1350"/>
      <c r="AG633" s="1351"/>
      <c r="AH633" s="1351"/>
      <c r="AI633" s="1351"/>
      <c r="AJ633" s="1352"/>
      <c r="AK633" s="1599"/>
      <c r="AL633" s="1600"/>
      <c r="AM633" s="1600"/>
      <c r="AN633" s="1601"/>
      <c r="AO633" s="1605"/>
      <c r="AP633" s="1605"/>
      <c r="AQ633" s="1605"/>
      <c r="AR633" s="1605"/>
      <c r="AS633" s="1605"/>
      <c r="AU633" s="3"/>
      <c r="AZ633" s="3"/>
      <c r="BA633" s="3"/>
      <c r="BB633" s="3"/>
      <c r="BC633" s="3"/>
      <c r="BD633" s="3"/>
    </row>
    <row r="634" spans="1:56" ht="12.95" customHeight="1">
      <c r="B634" s="1784"/>
      <c r="C634" s="1784"/>
      <c r="D634" s="1784"/>
      <c r="E634" s="1784"/>
      <c r="F634" s="1784"/>
      <c r="G634" s="1784"/>
      <c r="H634" s="1784"/>
      <c r="I634" s="1784"/>
      <c r="J634" s="1784"/>
      <c r="K634" s="1784"/>
      <c r="L634" s="1784"/>
      <c r="M634" s="1605"/>
      <c r="N634" s="1605"/>
      <c r="O634" s="1605"/>
      <c r="P634" s="1605"/>
      <c r="Q634" s="1605"/>
      <c r="R634" s="1605"/>
      <c r="S634" s="1605"/>
      <c r="T634" s="1605"/>
      <c r="U634" s="1605"/>
      <c r="V634" s="1605"/>
      <c r="W634" s="1595"/>
      <c r="X634" s="1595"/>
      <c r="Y634" s="1595"/>
      <c r="Z634" s="1354"/>
      <c r="AA634" s="1354"/>
      <c r="AB634" s="1355"/>
      <c r="AC634" s="1771"/>
      <c r="AD634" s="1772"/>
      <c r="AE634" s="1773"/>
      <c r="AF634" s="1353"/>
      <c r="AG634" s="1354"/>
      <c r="AH634" s="1354"/>
      <c r="AI634" s="1354"/>
      <c r="AJ634" s="1355"/>
      <c r="AK634" s="1602"/>
      <c r="AL634" s="1603"/>
      <c r="AM634" s="1603"/>
      <c r="AN634" s="1604"/>
      <c r="AO634" s="1605"/>
      <c r="AP634" s="1605"/>
      <c r="AQ634" s="1605"/>
      <c r="AR634" s="1605"/>
      <c r="AS634" s="1605"/>
      <c r="AT634" s="3"/>
      <c r="AU634" s="3"/>
      <c r="AZ634" s="3"/>
      <c r="BA634" s="3"/>
      <c r="BB634" s="3"/>
      <c r="BC634" s="3"/>
      <c r="BD634" s="3"/>
    </row>
    <row r="635" spans="1:56" ht="12.95" customHeight="1">
      <c r="B635" s="51" t="s">
        <v>112</v>
      </c>
      <c r="C635" s="1448" t="s">
        <v>2762</v>
      </c>
      <c r="D635" s="1448"/>
      <c r="E635" s="1448"/>
      <c r="F635" s="1448"/>
      <c r="G635" s="1448"/>
      <c r="H635" s="1448"/>
      <c r="I635" s="1448"/>
      <c r="J635" s="1448"/>
      <c r="K635" s="1448"/>
      <c r="L635" s="1448"/>
      <c r="M635" s="1594" t="s">
        <v>2072</v>
      </c>
      <c r="N635" s="1594"/>
      <c r="O635" s="1594"/>
      <c r="P635" s="1594"/>
      <c r="Q635" s="1496">
        <v>180</v>
      </c>
      <c r="R635" s="1496"/>
      <c r="S635" s="1548"/>
      <c r="T635" s="1547">
        <v>480</v>
      </c>
      <c r="U635" s="1496"/>
      <c r="V635" s="1548"/>
      <c r="W635" s="1444">
        <v>6.3200000000000006E-2</v>
      </c>
      <c r="X635" s="1445"/>
      <c r="Y635" s="1446"/>
      <c r="Z635" s="1430" t="s">
        <v>2084</v>
      </c>
      <c r="AA635" s="1431"/>
      <c r="AB635" s="1432"/>
      <c r="AC635" s="1384">
        <v>1</v>
      </c>
      <c r="AD635" s="1385"/>
      <c r="AE635" s="1386"/>
      <c r="AF635" s="1542">
        <v>942396.03234782699</v>
      </c>
      <c r="AG635" s="1543"/>
      <c r="AH635" s="1543"/>
      <c r="AI635" s="1543"/>
      <c r="AJ635" s="1544"/>
      <c r="AK635" s="1537"/>
      <c r="AL635" s="1538"/>
      <c r="AM635" s="1538"/>
      <c r="AN635" s="1539"/>
      <c r="AO635" s="1587">
        <v>13709000</v>
      </c>
      <c r="AP635" s="1587"/>
      <c r="AQ635" s="1587"/>
      <c r="AR635" s="1587"/>
      <c r="AS635" s="1587"/>
      <c r="AT635" s="3"/>
      <c r="AU635" s="3"/>
      <c r="AZ635" s="3"/>
      <c r="BA635" s="3"/>
      <c r="BB635" s="3"/>
      <c r="BC635" s="3"/>
      <c r="BD635" s="3"/>
    </row>
    <row r="636" spans="1:56" ht="12.95" customHeight="1">
      <c r="B636" s="52" t="s">
        <v>113</v>
      </c>
      <c r="C636" s="1448" t="s">
        <v>2735</v>
      </c>
      <c r="D636" s="1448"/>
      <c r="E636" s="1448"/>
      <c r="F636" s="1448"/>
      <c r="G636" s="1448"/>
      <c r="H636" s="1448"/>
      <c r="I636" s="1448"/>
      <c r="J636" s="1448"/>
      <c r="K636" s="1448"/>
      <c r="L636" s="1448"/>
      <c r="M636" s="1594" t="s">
        <v>2075</v>
      </c>
      <c r="N636" s="1594"/>
      <c r="O636" s="1594"/>
      <c r="P636" s="1594"/>
      <c r="Q636" s="1547">
        <v>1188</v>
      </c>
      <c r="R636" s="1496"/>
      <c r="S636" s="1548"/>
      <c r="T636" s="1547"/>
      <c r="U636" s="1496"/>
      <c r="V636" s="1548"/>
      <c r="W636" s="1444">
        <v>5.2499999999999998E-2</v>
      </c>
      <c r="X636" s="1445"/>
      <c r="Y636" s="1446"/>
      <c r="Z636" s="1430" t="s">
        <v>300</v>
      </c>
      <c r="AA636" s="1431"/>
      <c r="AB636" s="1432"/>
      <c r="AC636" s="1384">
        <v>2</v>
      </c>
      <c r="AD636" s="1385"/>
      <c r="AE636" s="1386"/>
      <c r="AF636" s="1542"/>
      <c r="AG636" s="1543"/>
      <c r="AH636" s="1543"/>
      <c r="AI636" s="1543"/>
      <c r="AJ636" s="1544"/>
      <c r="AK636" s="1537"/>
      <c r="AL636" s="1538"/>
      <c r="AM636" s="1538"/>
      <c r="AN636" s="1539"/>
      <c r="AO636" s="1429">
        <v>3800000</v>
      </c>
      <c r="AP636" s="1299"/>
      <c r="AQ636" s="1299"/>
      <c r="AR636" s="1299"/>
      <c r="AS636" s="1300"/>
      <c r="AT636" s="1141" t="str">
        <f>IF(AND(NOT(C635=""),C636="",NOT(C637="")),"!","")</f>
        <v/>
      </c>
      <c r="AU636" s="3"/>
      <c r="AZ636" s="3"/>
      <c r="BA636" s="3"/>
      <c r="BB636" s="3"/>
      <c r="BC636" s="3"/>
      <c r="BD636" s="3"/>
    </row>
    <row r="637" spans="1:56" ht="12.95" customHeight="1">
      <c r="B637" s="52" t="s">
        <v>119</v>
      </c>
      <c r="C637" s="1448" t="s">
        <v>2763</v>
      </c>
      <c r="D637" s="1448"/>
      <c r="E637" s="1448"/>
      <c r="F637" s="1448"/>
      <c r="G637" s="1448"/>
      <c r="H637" s="1448"/>
      <c r="I637" s="1448"/>
      <c r="J637" s="1448"/>
      <c r="K637" s="1448"/>
      <c r="L637" s="1448"/>
      <c r="M637" s="1594" t="s">
        <v>2059</v>
      </c>
      <c r="N637" s="1594"/>
      <c r="O637" s="1594"/>
      <c r="P637" s="1594"/>
      <c r="Q637" s="1547"/>
      <c r="R637" s="1496"/>
      <c r="S637" s="1548"/>
      <c r="T637" s="1547"/>
      <c r="U637" s="1496"/>
      <c r="V637" s="1548"/>
      <c r="W637" s="1444"/>
      <c r="X637" s="1445"/>
      <c r="Y637" s="1446"/>
      <c r="Z637" s="1430" t="s">
        <v>1182</v>
      </c>
      <c r="AA637" s="1431"/>
      <c r="AB637" s="1432"/>
      <c r="AC637" s="1384"/>
      <c r="AD637" s="1385"/>
      <c r="AE637" s="1386"/>
      <c r="AF637" s="1542"/>
      <c r="AG637" s="1543"/>
      <c r="AH637" s="1543"/>
      <c r="AI637" s="1543"/>
      <c r="AJ637" s="1544"/>
      <c r="AK637" s="1537"/>
      <c r="AL637" s="1538"/>
      <c r="AM637" s="1538"/>
      <c r="AN637" s="1539"/>
      <c r="AO637" s="1429">
        <v>4041087</v>
      </c>
      <c r="AP637" s="1299"/>
      <c r="AQ637" s="1299"/>
      <c r="AR637" s="1299"/>
      <c r="AS637" s="1300"/>
      <c r="AT637" s="1141" t="str">
        <f t="shared" ref="AT637:AT646" si="3">IF(AND(NOT(C636=""),C637="",NOT(C638="")),"!","")</f>
        <v/>
      </c>
      <c r="AU637" s="3"/>
      <c r="AZ637" s="3"/>
      <c r="BA637" s="3"/>
      <c r="BB637" s="3"/>
      <c r="BC637" s="3"/>
      <c r="BD637" s="3"/>
    </row>
    <row r="638" spans="1:56" ht="12.95" customHeight="1">
      <c r="B638" s="52" t="s">
        <v>581</v>
      </c>
      <c r="C638" s="1462"/>
      <c r="D638" s="1462"/>
      <c r="E638" s="1462"/>
      <c r="F638" s="1462"/>
      <c r="G638" s="1462"/>
      <c r="H638" s="1462"/>
      <c r="I638" s="1462"/>
      <c r="J638" s="1462"/>
      <c r="K638" s="1462"/>
      <c r="L638" s="1462"/>
      <c r="M638" s="1594" t="s">
        <v>1182</v>
      </c>
      <c r="N638" s="1594"/>
      <c r="O638" s="1594"/>
      <c r="P638" s="1594"/>
      <c r="Q638" s="1547"/>
      <c r="R638" s="1496"/>
      <c r="S638" s="1548"/>
      <c r="T638" s="1547"/>
      <c r="U638" s="1496"/>
      <c r="V638" s="1548"/>
      <c r="W638" s="1444"/>
      <c r="X638" s="1445"/>
      <c r="Y638" s="1446"/>
      <c r="Z638" s="1430" t="s">
        <v>1182</v>
      </c>
      <c r="AA638" s="1431"/>
      <c r="AB638" s="1432"/>
      <c r="AC638" s="1384"/>
      <c r="AD638" s="1385"/>
      <c r="AE638" s="1386"/>
      <c r="AF638" s="1542"/>
      <c r="AG638" s="1543"/>
      <c r="AH638" s="1543"/>
      <c r="AI638" s="1543"/>
      <c r="AJ638" s="1544"/>
      <c r="AK638" s="1537"/>
      <c r="AL638" s="1538"/>
      <c r="AM638" s="1538"/>
      <c r="AN638" s="1539"/>
      <c r="AO638" s="1429"/>
      <c r="AP638" s="1299"/>
      <c r="AQ638" s="1299"/>
      <c r="AR638" s="1299"/>
      <c r="AS638" s="1300"/>
      <c r="AT638" s="1141" t="str">
        <f t="shared" si="3"/>
        <v/>
      </c>
      <c r="AU638" s="3"/>
      <c r="AZ638" s="3"/>
      <c r="BA638" s="3"/>
      <c r="BB638" s="3"/>
      <c r="BC638" s="3"/>
      <c r="BD638" s="3"/>
    </row>
    <row r="639" spans="1:56" ht="12.95" customHeight="1">
      <c r="B639" s="52" t="s">
        <v>763</v>
      </c>
      <c r="C639" s="1462"/>
      <c r="D639" s="1462"/>
      <c r="E639" s="1462"/>
      <c r="F639" s="1462"/>
      <c r="G639" s="1462"/>
      <c r="H639" s="1462"/>
      <c r="I639" s="1462"/>
      <c r="J639" s="1462"/>
      <c r="K639" s="1462"/>
      <c r="L639" s="1462"/>
      <c r="M639" s="1594" t="s">
        <v>1182</v>
      </c>
      <c r="N639" s="1594"/>
      <c r="O639" s="1594"/>
      <c r="P639" s="1594"/>
      <c r="Q639" s="1547"/>
      <c r="R639" s="1496"/>
      <c r="S639" s="1548"/>
      <c r="T639" s="1547"/>
      <c r="U639" s="1496"/>
      <c r="V639" s="1548"/>
      <c r="W639" s="1444"/>
      <c r="X639" s="1445"/>
      <c r="Y639" s="1446"/>
      <c r="Z639" s="1430" t="s">
        <v>1182</v>
      </c>
      <c r="AA639" s="1431"/>
      <c r="AB639" s="1432"/>
      <c r="AC639" s="1384"/>
      <c r="AD639" s="1385"/>
      <c r="AE639" s="1386"/>
      <c r="AF639" s="1542"/>
      <c r="AG639" s="1543"/>
      <c r="AH639" s="1543"/>
      <c r="AI639" s="1543"/>
      <c r="AJ639" s="1544"/>
      <c r="AK639" s="1537"/>
      <c r="AL639" s="1538"/>
      <c r="AM639" s="1538"/>
      <c r="AN639" s="1539"/>
      <c r="AO639" s="1429"/>
      <c r="AP639" s="1299"/>
      <c r="AQ639" s="1299"/>
      <c r="AR639" s="1299"/>
      <c r="AS639" s="1300"/>
      <c r="AT639" s="1141" t="str">
        <f t="shared" si="3"/>
        <v/>
      </c>
      <c r="AU639" s="3"/>
      <c r="AZ639" s="3"/>
      <c r="BA639" s="3"/>
      <c r="BB639" s="3"/>
      <c r="BC639" s="3"/>
      <c r="BD639" s="3"/>
    </row>
    <row r="640" spans="1:56" ht="12.95" customHeight="1">
      <c r="B640" s="52" t="s">
        <v>584</v>
      </c>
      <c r="C640" s="1462"/>
      <c r="D640" s="1462"/>
      <c r="E640" s="1462"/>
      <c r="F640" s="1462"/>
      <c r="G640" s="1462"/>
      <c r="H640" s="1462"/>
      <c r="I640" s="1462"/>
      <c r="J640" s="1462"/>
      <c r="K640" s="1462"/>
      <c r="L640" s="1462"/>
      <c r="M640" s="1594" t="s">
        <v>1182</v>
      </c>
      <c r="N640" s="1594"/>
      <c r="O640" s="1594"/>
      <c r="P640" s="1594"/>
      <c r="Q640" s="1547"/>
      <c r="R640" s="1496"/>
      <c r="S640" s="1548"/>
      <c r="T640" s="1547"/>
      <c r="U640" s="1496"/>
      <c r="V640" s="1548"/>
      <c r="W640" s="1444"/>
      <c r="X640" s="1445"/>
      <c r="Y640" s="1446"/>
      <c r="Z640" s="1430" t="s">
        <v>1182</v>
      </c>
      <c r="AA640" s="1431"/>
      <c r="AB640" s="1432"/>
      <c r="AC640" s="1384"/>
      <c r="AD640" s="1385"/>
      <c r="AE640" s="1386"/>
      <c r="AF640" s="1542"/>
      <c r="AG640" s="1543"/>
      <c r="AH640" s="1543"/>
      <c r="AI640" s="1543"/>
      <c r="AJ640" s="1544"/>
      <c r="AK640" s="1537"/>
      <c r="AL640" s="1538"/>
      <c r="AM640" s="1538"/>
      <c r="AN640" s="1539"/>
      <c r="AO640" s="1429"/>
      <c r="AP640" s="1299"/>
      <c r="AQ640" s="1299"/>
      <c r="AR640" s="1299"/>
      <c r="AS640" s="1300"/>
      <c r="AT640" s="1141" t="str">
        <f t="shared" si="3"/>
        <v/>
      </c>
      <c r="AU640" s="3"/>
      <c r="AZ640" s="3"/>
      <c r="BA640" s="3"/>
      <c r="BB640" s="3"/>
      <c r="BC640" s="3"/>
      <c r="BD640" s="3"/>
    </row>
    <row r="641" spans="1:157" ht="12.95" customHeight="1">
      <c r="B641" s="52" t="s">
        <v>455</v>
      </c>
      <c r="C641" s="1462"/>
      <c r="D641" s="1462"/>
      <c r="E641" s="1462"/>
      <c r="F641" s="1462"/>
      <c r="G641" s="1462"/>
      <c r="H641" s="1462"/>
      <c r="I641" s="1462"/>
      <c r="J641" s="1462"/>
      <c r="K641" s="1462"/>
      <c r="L641" s="1462"/>
      <c r="M641" s="1594" t="s">
        <v>1182</v>
      </c>
      <c r="N641" s="1594"/>
      <c r="O641" s="1594"/>
      <c r="P641" s="1594"/>
      <c r="Q641" s="1547"/>
      <c r="R641" s="1496"/>
      <c r="S641" s="1548"/>
      <c r="T641" s="1547"/>
      <c r="U641" s="1496"/>
      <c r="V641" s="1548"/>
      <c r="W641" s="1444"/>
      <c r="X641" s="1445"/>
      <c r="Y641" s="1446"/>
      <c r="Z641" s="1430" t="s">
        <v>1182</v>
      </c>
      <c r="AA641" s="1431"/>
      <c r="AB641" s="1432"/>
      <c r="AC641" s="1384"/>
      <c r="AD641" s="1385"/>
      <c r="AE641" s="1386"/>
      <c r="AF641" s="1542"/>
      <c r="AG641" s="1543"/>
      <c r="AH641" s="1543"/>
      <c r="AI641" s="1543"/>
      <c r="AJ641" s="1544"/>
      <c r="AK641" s="1537"/>
      <c r="AL641" s="1538"/>
      <c r="AM641" s="1538"/>
      <c r="AN641" s="1539"/>
      <c r="AO641" s="1429"/>
      <c r="AP641" s="1299"/>
      <c r="AQ641" s="1299"/>
      <c r="AR641" s="1299"/>
      <c r="AS641" s="1300"/>
      <c r="AT641" s="1141" t="str">
        <f t="shared" si="3"/>
        <v/>
      </c>
      <c r="AU641" s="3"/>
      <c r="AV641" s="3"/>
      <c r="AW641" s="3"/>
      <c r="AX641" s="3"/>
      <c r="AY641" s="3"/>
      <c r="AZ641" s="3"/>
      <c r="BA641" s="3"/>
      <c r="BB641" s="3"/>
      <c r="BC641" s="3"/>
      <c r="BD641" s="3"/>
    </row>
    <row r="642" spans="1:157" ht="12.95" customHeight="1">
      <c r="B642" s="52" t="s">
        <v>456</v>
      </c>
      <c r="C642" s="1462"/>
      <c r="D642" s="1462"/>
      <c r="E642" s="1462"/>
      <c r="F642" s="1462"/>
      <c r="G642" s="1462"/>
      <c r="H642" s="1462"/>
      <c r="I642" s="1462"/>
      <c r="J642" s="1462"/>
      <c r="K642" s="1462"/>
      <c r="L642" s="1462"/>
      <c r="M642" s="1594" t="s">
        <v>1182</v>
      </c>
      <c r="N642" s="1594"/>
      <c r="O642" s="1594"/>
      <c r="P642" s="1594"/>
      <c r="Q642" s="1547"/>
      <c r="R642" s="1496"/>
      <c r="S642" s="1548"/>
      <c r="T642" s="1547"/>
      <c r="U642" s="1496"/>
      <c r="V642" s="1548"/>
      <c r="W642" s="1444"/>
      <c r="X642" s="1445"/>
      <c r="Y642" s="1446"/>
      <c r="Z642" s="1430" t="s">
        <v>1182</v>
      </c>
      <c r="AA642" s="1431"/>
      <c r="AB642" s="1432"/>
      <c r="AC642" s="1384"/>
      <c r="AD642" s="1385"/>
      <c r="AE642" s="1386"/>
      <c r="AF642" s="1542"/>
      <c r="AG642" s="1543"/>
      <c r="AH642" s="1543"/>
      <c r="AI642" s="1543"/>
      <c r="AJ642" s="1544"/>
      <c r="AK642" s="1537"/>
      <c r="AL642" s="1538"/>
      <c r="AM642" s="1538"/>
      <c r="AN642" s="1539"/>
      <c r="AO642" s="1429"/>
      <c r="AP642" s="1299"/>
      <c r="AQ642" s="1299"/>
      <c r="AR642" s="1299"/>
      <c r="AS642" s="1300"/>
      <c r="AT642" s="1141" t="str">
        <f t="shared" si="3"/>
        <v/>
      </c>
      <c r="AU642" s="3"/>
      <c r="AV642" s="3"/>
      <c r="AW642" s="3"/>
      <c r="AX642" s="3"/>
      <c r="AY642" s="3"/>
      <c r="AZ642" s="3"/>
      <c r="BA642" s="3" t="s">
        <v>1182</v>
      </c>
      <c r="BB642" s="3"/>
      <c r="BC642" s="3"/>
      <c r="BD642" s="3"/>
    </row>
    <row r="643" spans="1:157" ht="12.95" customHeight="1">
      <c r="B643" s="52" t="s">
        <v>461</v>
      </c>
      <c r="C643" s="1462"/>
      <c r="D643" s="1462"/>
      <c r="E643" s="1462"/>
      <c r="F643" s="1462"/>
      <c r="G643" s="1462"/>
      <c r="H643" s="1462"/>
      <c r="I643" s="1462"/>
      <c r="J643" s="1462"/>
      <c r="K643" s="1462"/>
      <c r="L643" s="1462"/>
      <c r="M643" s="1594" t="s">
        <v>1182</v>
      </c>
      <c r="N643" s="1594"/>
      <c r="O643" s="1594"/>
      <c r="P643" s="1594"/>
      <c r="Q643" s="1547"/>
      <c r="R643" s="1496"/>
      <c r="S643" s="1548"/>
      <c r="T643" s="1547"/>
      <c r="U643" s="1496"/>
      <c r="V643" s="1548"/>
      <c r="W643" s="1444"/>
      <c r="X643" s="1445"/>
      <c r="Y643" s="1446"/>
      <c r="Z643" s="1430" t="s">
        <v>1182</v>
      </c>
      <c r="AA643" s="1431"/>
      <c r="AB643" s="1432"/>
      <c r="AC643" s="1384"/>
      <c r="AD643" s="1385"/>
      <c r="AE643" s="1386"/>
      <c r="AF643" s="1542"/>
      <c r="AG643" s="1543"/>
      <c r="AH643" s="1543"/>
      <c r="AI643" s="1543"/>
      <c r="AJ643" s="1544"/>
      <c r="AK643" s="1537"/>
      <c r="AL643" s="1538"/>
      <c r="AM643" s="1538"/>
      <c r="AN643" s="1539"/>
      <c r="AO643" s="1429"/>
      <c r="AP643" s="1299"/>
      <c r="AQ643" s="1299"/>
      <c r="AR643" s="1299"/>
      <c r="AS643" s="1300"/>
      <c r="AT643" s="1141"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40">
        <f t="shared" ref="DX643:DX677" si="4">EZ726*(CP726/$CP$761)</f>
        <v>88.666666666666671</v>
      </c>
      <c r="DY643" s="1340"/>
      <c r="DZ643" s="1340"/>
      <c r="EA643" s="1340"/>
      <c r="EB643" s="1340"/>
      <c r="EC643" s="1340" t="e">
        <f t="shared" ref="EC643:EC677" si="5">FE726*(CU726/$CU$761)</f>
        <v>#VALUE!</v>
      </c>
      <c r="ED643" s="1340"/>
      <c r="EE643" s="1340"/>
      <c r="EF643" s="1340"/>
      <c r="EG643" s="1340"/>
      <c r="EH643" s="1340" t="e">
        <f t="shared" ref="EH643:EH677" si="6">FJ726*(CZ726/$CZ$761)</f>
        <v>#VALUE!</v>
      </c>
      <c r="EI643" s="1340"/>
      <c r="EJ643" s="1340"/>
      <c r="EK643" s="1340"/>
      <c r="EL643" s="1340"/>
      <c r="EM643" s="1340" t="e">
        <f t="shared" ref="EM643:EM677" si="7">FO726*(DE726/$DE$761)</f>
        <v>#VALUE!</v>
      </c>
      <c r="EN643" s="1340"/>
      <c r="EO643" s="1340"/>
      <c r="EP643" s="1340"/>
      <c r="EQ643" s="1340"/>
      <c r="ER643" s="1340" t="e">
        <f t="shared" ref="ER643:ER677" si="8">FT726*(DJ726/$DJ$761)</f>
        <v>#VALUE!</v>
      </c>
      <c r="ES643" s="1340"/>
      <c r="ET643" s="1340"/>
      <c r="EU643" s="1340"/>
      <c r="EV643" s="1340"/>
      <c r="EW643" s="1340" t="e">
        <f t="shared" ref="EW643:EW677" si="9">FY726*(DO726/$DO$761)</f>
        <v>#VALUE!</v>
      </c>
      <c r="EX643" s="1340"/>
      <c r="EY643" s="1340"/>
      <c r="EZ643" s="1340"/>
      <c r="FA643" s="1340"/>
    </row>
    <row r="644" spans="1:157" ht="12.95" customHeight="1">
      <c r="B644" s="52" t="s">
        <v>646</v>
      </c>
      <c r="C644" s="1462"/>
      <c r="D644" s="1462"/>
      <c r="E644" s="1462"/>
      <c r="F644" s="1462"/>
      <c r="G644" s="1462"/>
      <c r="H644" s="1462"/>
      <c r="I644" s="1462"/>
      <c r="J644" s="1462"/>
      <c r="K644" s="1462"/>
      <c r="L644" s="1462"/>
      <c r="M644" s="1594" t="s">
        <v>1182</v>
      </c>
      <c r="N644" s="1594"/>
      <c r="O644" s="1594"/>
      <c r="P644" s="1594"/>
      <c r="Q644" s="1547"/>
      <c r="R644" s="1496"/>
      <c r="S644" s="1548"/>
      <c r="T644" s="1547"/>
      <c r="U644" s="1496"/>
      <c r="V644" s="1548"/>
      <c r="W644" s="1444"/>
      <c r="X644" s="1445"/>
      <c r="Y644" s="1446"/>
      <c r="Z644" s="1430" t="s">
        <v>1182</v>
      </c>
      <c r="AA644" s="1431"/>
      <c r="AB644" s="1432"/>
      <c r="AC644" s="1384"/>
      <c r="AD644" s="1385"/>
      <c r="AE644" s="1386"/>
      <c r="AF644" s="1542"/>
      <c r="AG644" s="1543"/>
      <c r="AH644" s="1543"/>
      <c r="AI644" s="1543"/>
      <c r="AJ644" s="1544"/>
      <c r="AK644" s="1537"/>
      <c r="AL644" s="1538"/>
      <c r="AM644" s="1538"/>
      <c r="AN644" s="1539"/>
      <c r="AO644" s="1429"/>
      <c r="AP644" s="1299"/>
      <c r="AQ644" s="1299"/>
      <c r="AR644" s="1299"/>
      <c r="AS644" s="1300"/>
      <c r="AT644" s="1141"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40">
        <f t="shared" si="4"/>
        <v>150.5</v>
      </c>
      <c r="DY644" s="1340"/>
      <c r="DZ644" s="1340"/>
      <c r="EA644" s="1340"/>
      <c r="EB644" s="1340"/>
      <c r="EC644" s="1340" t="e">
        <f t="shared" si="5"/>
        <v>#VALUE!</v>
      </c>
      <c r="ED644" s="1340"/>
      <c r="EE644" s="1340"/>
      <c r="EF644" s="1340"/>
      <c r="EG644" s="1340"/>
      <c r="EH644" s="1340" t="e">
        <f t="shared" si="6"/>
        <v>#VALUE!</v>
      </c>
      <c r="EI644" s="1340"/>
      <c r="EJ644" s="1340"/>
      <c r="EK644" s="1340"/>
      <c r="EL644" s="1340"/>
      <c r="EM644" s="1340" t="e">
        <f t="shared" si="7"/>
        <v>#VALUE!</v>
      </c>
      <c r="EN644" s="1340"/>
      <c r="EO644" s="1340"/>
      <c r="EP644" s="1340"/>
      <c r="EQ644" s="1340"/>
      <c r="ER644" s="1340" t="e">
        <f t="shared" si="8"/>
        <v>#VALUE!</v>
      </c>
      <c r="ES644" s="1340"/>
      <c r="ET644" s="1340"/>
      <c r="EU644" s="1340"/>
      <c r="EV644" s="1340"/>
      <c r="EW644" s="1340" t="e">
        <f t="shared" si="9"/>
        <v>#VALUE!</v>
      </c>
      <c r="EX644" s="1340"/>
      <c r="EY644" s="1340"/>
      <c r="EZ644" s="1340"/>
      <c r="FA644" s="1340"/>
    </row>
    <row r="645" spans="1:157" ht="12.95" customHeight="1">
      <c r="B645" s="52" t="s">
        <v>362</v>
      </c>
      <c r="C645" s="1462"/>
      <c r="D645" s="1462"/>
      <c r="E645" s="1462"/>
      <c r="F645" s="1462"/>
      <c r="G645" s="1462"/>
      <c r="H645" s="1462"/>
      <c r="I645" s="1462"/>
      <c r="J645" s="1462"/>
      <c r="K645" s="1462"/>
      <c r="L645" s="1462"/>
      <c r="M645" s="1594" t="s">
        <v>1182</v>
      </c>
      <c r="N645" s="1594"/>
      <c r="O645" s="1594"/>
      <c r="P645" s="1594"/>
      <c r="Q645" s="1547"/>
      <c r="R645" s="1496"/>
      <c r="S645" s="1548"/>
      <c r="T645" s="1547"/>
      <c r="U645" s="1496"/>
      <c r="V645" s="1548"/>
      <c r="W645" s="1444"/>
      <c r="X645" s="1445"/>
      <c r="Y645" s="1446"/>
      <c r="Z645" s="1430" t="s">
        <v>1182</v>
      </c>
      <c r="AA645" s="1431"/>
      <c r="AB645" s="1432"/>
      <c r="AC645" s="1384"/>
      <c r="AD645" s="1385"/>
      <c r="AE645" s="1386"/>
      <c r="AF645" s="1542"/>
      <c r="AG645" s="1543"/>
      <c r="AH645" s="1543"/>
      <c r="AI645" s="1543"/>
      <c r="AJ645" s="1544"/>
      <c r="AK645" s="1537"/>
      <c r="AL645" s="1538"/>
      <c r="AM645" s="1538"/>
      <c r="AN645" s="1539"/>
      <c r="AO645" s="1429"/>
      <c r="AP645" s="1299"/>
      <c r="AQ645" s="1299"/>
      <c r="AR645" s="1299"/>
      <c r="AS645" s="1300"/>
      <c r="AT645" s="1141"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340">
        <f t="shared" si="4"/>
        <v>1192.1666666666667</v>
      </c>
      <c r="DY645" s="1340"/>
      <c r="DZ645" s="1340"/>
      <c r="EA645" s="1340"/>
      <c r="EB645" s="1340"/>
      <c r="EC645" s="1340" t="e">
        <f t="shared" si="5"/>
        <v>#VALUE!</v>
      </c>
      <c r="ED645" s="1340"/>
      <c r="EE645" s="1340"/>
      <c r="EF645" s="1340"/>
      <c r="EG645" s="1340"/>
      <c r="EH645" s="1340" t="e">
        <f t="shared" si="6"/>
        <v>#VALUE!</v>
      </c>
      <c r="EI645" s="1340"/>
      <c r="EJ645" s="1340"/>
      <c r="EK645" s="1340"/>
      <c r="EL645" s="1340"/>
      <c r="EM645" s="1340" t="e">
        <f t="shared" si="7"/>
        <v>#VALUE!</v>
      </c>
      <c r="EN645" s="1340"/>
      <c r="EO645" s="1340"/>
      <c r="EP645" s="1340"/>
      <c r="EQ645" s="1340"/>
      <c r="ER645" s="1340" t="e">
        <f t="shared" si="8"/>
        <v>#VALUE!</v>
      </c>
      <c r="ES645" s="1340"/>
      <c r="ET645" s="1340"/>
      <c r="EU645" s="1340"/>
      <c r="EV645" s="1340"/>
      <c r="EW645" s="1340" t="e">
        <f t="shared" si="9"/>
        <v>#VALUE!</v>
      </c>
      <c r="EX645" s="1340"/>
      <c r="EY645" s="1340"/>
      <c r="EZ645" s="1340"/>
      <c r="FA645" s="1340"/>
    </row>
    <row r="646" spans="1:157" ht="12.95" customHeight="1">
      <c r="B646" s="52" t="s">
        <v>363</v>
      </c>
      <c r="C646" s="1462"/>
      <c r="D646" s="1462"/>
      <c r="E646" s="1462"/>
      <c r="F646" s="1462"/>
      <c r="G646" s="1462"/>
      <c r="H646" s="1462"/>
      <c r="I646" s="1462"/>
      <c r="J646" s="1462"/>
      <c r="K646" s="1462"/>
      <c r="L646" s="1462"/>
      <c r="M646" s="1594" t="s">
        <v>1182</v>
      </c>
      <c r="N646" s="1594"/>
      <c r="O646" s="1594"/>
      <c r="P646" s="1594"/>
      <c r="Q646" s="1547"/>
      <c r="R646" s="1496"/>
      <c r="S646" s="1548"/>
      <c r="T646" s="1547"/>
      <c r="U646" s="1496"/>
      <c r="V646" s="1548"/>
      <c r="W646" s="1444"/>
      <c r="X646" s="1445"/>
      <c r="Y646" s="1446"/>
      <c r="Z646" s="1430" t="s">
        <v>1182</v>
      </c>
      <c r="AA646" s="1431"/>
      <c r="AB646" s="1432"/>
      <c r="AC646" s="1384"/>
      <c r="AD646" s="1385"/>
      <c r="AE646" s="1386"/>
      <c r="AF646" s="1542"/>
      <c r="AG646" s="1543"/>
      <c r="AH646" s="1543"/>
      <c r="AI646" s="1543"/>
      <c r="AJ646" s="1544"/>
      <c r="AK646" s="1537"/>
      <c r="AL646" s="1538"/>
      <c r="AM646" s="1538"/>
      <c r="AN646" s="1539"/>
      <c r="AO646" s="1429"/>
      <c r="AP646" s="1299"/>
      <c r="AQ646" s="1299"/>
      <c r="AR646" s="1299"/>
      <c r="AS646" s="1300"/>
      <c r="AT646" s="1141"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40" t="e">
        <f t="shared" si="4"/>
        <v>#VALUE!</v>
      </c>
      <c r="DY646" s="1340"/>
      <c r="DZ646" s="1340"/>
      <c r="EA646" s="1340"/>
      <c r="EB646" s="1340"/>
      <c r="EC646" s="1340" t="e">
        <f t="shared" si="5"/>
        <v>#VALUE!</v>
      </c>
      <c r="ED646" s="1340"/>
      <c r="EE646" s="1340"/>
      <c r="EF646" s="1340"/>
      <c r="EG646" s="1340"/>
      <c r="EH646" s="1340">
        <f t="shared" si="6"/>
        <v>63.986666666666665</v>
      </c>
      <c r="EI646" s="1340"/>
      <c r="EJ646" s="1340"/>
      <c r="EK646" s="1340"/>
      <c r="EL646" s="1340"/>
      <c r="EM646" s="1340" t="e">
        <f t="shared" si="7"/>
        <v>#VALUE!</v>
      </c>
      <c r="EN646" s="1340"/>
      <c r="EO646" s="1340"/>
      <c r="EP646" s="1340"/>
      <c r="EQ646" s="1340"/>
      <c r="ER646" s="1340" t="e">
        <f t="shared" si="8"/>
        <v>#VALUE!</v>
      </c>
      <c r="ES646" s="1340"/>
      <c r="ET646" s="1340"/>
      <c r="EU646" s="1340"/>
      <c r="EV646" s="1340"/>
      <c r="EW646" s="1340" t="e">
        <f t="shared" si="9"/>
        <v>#VALUE!</v>
      </c>
      <c r="EX646" s="1340"/>
      <c r="EY646" s="1340"/>
      <c r="EZ646" s="1340"/>
      <c r="FA646" s="1340"/>
    </row>
    <row r="647" spans="1:157" ht="12.95" customHeight="1">
      <c r="B647" s="1358" t="s">
        <v>128</v>
      </c>
      <c r="C647" s="1359"/>
      <c r="D647" s="1359"/>
      <c r="E647" s="1359"/>
      <c r="F647" s="1359"/>
      <c r="G647" s="1359"/>
      <c r="H647" s="1359"/>
      <c r="I647" s="1359"/>
      <c r="J647" s="1359"/>
      <c r="K647" s="1359"/>
      <c r="L647" s="1359"/>
      <c r="M647" s="1359"/>
      <c r="N647" s="1359"/>
      <c r="O647" s="1359"/>
      <c r="P647" s="1359"/>
      <c r="Q647" s="1359"/>
      <c r="R647" s="1359"/>
      <c r="S647" s="1359"/>
      <c r="T647" s="1359"/>
      <c r="U647" s="1359"/>
      <c r="V647" s="1359"/>
      <c r="W647" s="1359"/>
      <c r="X647" s="1359"/>
      <c r="Y647" s="1359"/>
      <c r="Z647" s="1359"/>
      <c r="AA647" s="1359"/>
      <c r="AB647" s="1359"/>
      <c r="AC647" s="1359"/>
      <c r="AD647" s="1359"/>
      <c r="AE647" s="1359"/>
      <c r="AF647" s="1359"/>
      <c r="AG647" s="1359"/>
      <c r="AH647" s="1359"/>
      <c r="AI647" s="1359"/>
      <c r="AJ647" s="1359"/>
      <c r="AK647" s="1359"/>
      <c r="AL647" s="1359"/>
      <c r="AM647" s="1359"/>
      <c r="AN647" s="1361"/>
      <c r="AO647" s="1426">
        <f>SUM(AO635:AR646)</f>
        <v>21550087</v>
      </c>
      <c r="AP647" s="1427"/>
      <c r="AQ647" s="1427"/>
      <c r="AR647" s="1427"/>
      <c r="AS647" s="142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40" t="e">
        <f t="shared" si="4"/>
        <v>#VALUE!</v>
      </c>
      <c r="DY647" s="1340"/>
      <c r="DZ647" s="1340"/>
      <c r="EA647" s="1340"/>
      <c r="EB647" s="1340"/>
      <c r="EC647" s="1340" t="e">
        <f t="shared" si="5"/>
        <v>#VALUE!</v>
      </c>
      <c r="ED647" s="1340"/>
      <c r="EE647" s="1340"/>
      <c r="EF647" s="1340"/>
      <c r="EG647" s="1340"/>
      <c r="EH647" s="1340">
        <f t="shared" si="6"/>
        <v>164.10000000000002</v>
      </c>
      <c r="EI647" s="1340"/>
      <c r="EJ647" s="1340"/>
      <c r="EK647" s="1340"/>
      <c r="EL647" s="1340"/>
      <c r="EM647" s="1340" t="e">
        <f t="shared" si="7"/>
        <v>#VALUE!</v>
      </c>
      <c r="EN647" s="1340"/>
      <c r="EO647" s="1340"/>
      <c r="EP647" s="1340"/>
      <c r="EQ647" s="1340"/>
      <c r="ER647" s="1340" t="e">
        <f t="shared" si="8"/>
        <v>#VALUE!</v>
      </c>
      <c r="ES647" s="1340"/>
      <c r="ET647" s="1340"/>
      <c r="EU647" s="1340"/>
      <c r="EV647" s="1340"/>
      <c r="EW647" s="1340" t="e">
        <f t="shared" si="9"/>
        <v>#VALUE!</v>
      </c>
      <c r="EX647" s="1340"/>
      <c r="EY647" s="1340"/>
      <c r="EZ647" s="1340"/>
      <c r="FA647" s="1340"/>
    </row>
    <row r="648" spans="1:157" ht="12.95" customHeight="1">
      <c r="B648" s="1358" t="s">
        <v>267</v>
      </c>
      <c r="C648" s="1359"/>
      <c r="D648" s="1359"/>
      <c r="E648" s="1359"/>
      <c r="F648" s="1359"/>
      <c r="G648" s="1359"/>
      <c r="H648" s="1359"/>
      <c r="I648" s="1359"/>
      <c r="J648" s="1359"/>
      <c r="K648" s="1359"/>
      <c r="L648" s="1359"/>
      <c r="M648" s="1359"/>
      <c r="N648" s="1359"/>
      <c r="O648" s="1359"/>
      <c r="P648" s="1359"/>
      <c r="Q648" s="1359"/>
      <c r="R648" s="1359"/>
      <c r="S648" s="1359"/>
      <c r="T648" s="1359"/>
      <c r="U648" s="1359"/>
      <c r="V648" s="1359"/>
      <c r="W648" s="1359"/>
      <c r="X648" s="1359"/>
      <c r="Y648" s="1359"/>
      <c r="Z648" s="1359"/>
      <c r="AA648" s="1359"/>
      <c r="AB648" s="1359"/>
      <c r="AC648" s="1359"/>
      <c r="AD648" s="1359"/>
      <c r="AE648" s="1359"/>
      <c r="AF648" s="1359"/>
      <c r="AG648" s="1359"/>
      <c r="AH648" s="1359"/>
      <c r="AI648" s="1359"/>
      <c r="AJ648" s="1359"/>
      <c r="AK648" s="1359"/>
      <c r="AL648" s="1359"/>
      <c r="AM648" s="1359"/>
      <c r="AN648" s="1361"/>
      <c r="AO648" s="1429">
        <v>36713497</v>
      </c>
      <c r="AP648" s="1299"/>
      <c r="AQ648" s="1299"/>
      <c r="AR648" s="1299"/>
      <c r="AS648" s="130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40" t="e">
        <f t="shared" si="4"/>
        <v>#VALUE!</v>
      </c>
      <c r="DY648" s="1340"/>
      <c r="DZ648" s="1340"/>
      <c r="EA648" s="1340"/>
      <c r="EB648" s="1340"/>
      <c r="EC648" s="1340" t="e">
        <f t="shared" si="5"/>
        <v>#VALUE!</v>
      </c>
      <c r="ED648" s="1340"/>
      <c r="EE648" s="1340"/>
      <c r="EF648" s="1340"/>
      <c r="EG648" s="1340"/>
      <c r="EH648" s="1340">
        <f t="shared" si="6"/>
        <v>1935.1666666666665</v>
      </c>
      <c r="EI648" s="1340"/>
      <c r="EJ648" s="1340"/>
      <c r="EK648" s="1340"/>
      <c r="EL648" s="1340"/>
      <c r="EM648" s="1340" t="e">
        <f t="shared" si="7"/>
        <v>#VALUE!</v>
      </c>
      <c r="EN648" s="1340"/>
      <c r="EO648" s="1340"/>
      <c r="EP648" s="1340"/>
      <c r="EQ648" s="1340"/>
      <c r="ER648" s="1340" t="e">
        <f t="shared" si="8"/>
        <v>#VALUE!</v>
      </c>
      <c r="ES648" s="1340"/>
      <c r="ET648" s="1340"/>
      <c r="EU648" s="1340"/>
      <c r="EV648" s="1340"/>
      <c r="EW648" s="1340" t="e">
        <f t="shared" si="9"/>
        <v>#VALUE!</v>
      </c>
      <c r="EX648" s="1340"/>
      <c r="EY648" s="1340"/>
      <c r="EZ648" s="1340"/>
      <c r="FA648" s="1340"/>
    </row>
    <row r="649" spans="1:157" ht="12.95" customHeight="1">
      <c r="B649" s="1606" t="s">
        <v>268</v>
      </c>
      <c r="C649" s="1360"/>
      <c r="D649" s="1360"/>
      <c r="E649" s="1360"/>
      <c r="F649" s="1360"/>
      <c r="G649" s="1360"/>
      <c r="H649" s="1360"/>
      <c r="I649" s="1360"/>
      <c r="J649" s="1360"/>
      <c r="K649" s="1360"/>
      <c r="L649" s="1360"/>
      <c r="M649" s="1360"/>
      <c r="N649" s="1360"/>
      <c r="O649" s="1360"/>
      <c r="P649" s="1360"/>
      <c r="Q649" s="1360"/>
      <c r="R649" s="1360"/>
      <c r="S649" s="1360"/>
      <c r="T649" s="1360"/>
      <c r="U649" s="1360"/>
      <c r="V649" s="1360"/>
      <c r="W649" s="1360"/>
      <c r="X649" s="1360"/>
      <c r="Y649" s="1360"/>
      <c r="Z649" s="1360"/>
      <c r="AA649" s="1360"/>
      <c r="AB649" s="1360"/>
      <c r="AC649" s="1360"/>
      <c r="AD649" s="1360"/>
      <c r="AE649" s="1360"/>
      <c r="AF649" s="1360"/>
      <c r="AG649" s="1360"/>
      <c r="AH649" s="1360"/>
      <c r="AI649" s="1360"/>
      <c r="AJ649" s="1360"/>
      <c r="AK649" s="1360"/>
      <c r="AL649" s="1360"/>
      <c r="AM649" s="1360"/>
      <c r="AN649" s="1607"/>
      <c r="AO649" s="1426">
        <f>AO647+AO648</f>
        <v>58263584</v>
      </c>
      <c r="AP649" s="1427"/>
      <c r="AQ649" s="1427"/>
      <c r="AR649" s="1427"/>
      <c r="AS649" s="142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40" t="e">
        <f t="shared" si="4"/>
        <v>#VALUE!</v>
      </c>
      <c r="DY649" s="1340"/>
      <c r="DZ649" s="1340"/>
      <c r="EA649" s="1340"/>
      <c r="EB649" s="1340"/>
      <c r="EC649" s="1340" t="e">
        <f t="shared" si="5"/>
        <v>#VALUE!</v>
      </c>
      <c r="ED649" s="1340"/>
      <c r="EE649" s="1340"/>
      <c r="EF649" s="1340"/>
      <c r="EG649" s="1340"/>
      <c r="EH649" s="1340" t="e">
        <f t="shared" si="6"/>
        <v>#VALUE!</v>
      </c>
      <c r="EI649" s="1340"/>
      <c r="EJ649" s="1340"/>
      <c r="EK649" s="1340"/>
      <c r="EL649" s="1340"/>
      <c r="EM649" s="1340">
        <f t="shared" si="7"/>
        <v>110.53999999999999</v>
      </c>
      <c r="EN649" s="1340"/>
      <c r="EO649" s="1340"/>
      <c r="EP649" s="1340"/>
      <c r="EQ649" s="1340"/>
      <c r="ER649" s="1340" t="e">
        <f t="shared" si="8"/>
        <v>#VALUE!</v>
      </c>
      <c r="ES649" s="1340"/>
      <c r="ET649" s="1340"/>
      <c r="EU649" s="1340"/>
      <c r="EV649" s="1340"/>
      <c r="EW649" s="1340" t="e">
        <f t="shared" si="9"/>
        <v>#VALUE!</v>
      </c>
      <c r="EX649" s="1340"/>
      <c r="EY649" s="1340"/>
      <c r="EZ649" s="1340"/>
      <c r="FA649" s="1340"/>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40" t="e">
        <f t="shared" si="4"/>
        <v>#VALUE!</v>
      </c>
      <c r="DY650" s="1340"/>
      <c r="DZ650" s="1340"/>
      <c r="EA650" s="1340"/>
      <c r="EB650" s="1340"/>
      <c r="EC650" s="1340" t="e">
        <f t="shared" si="5"/>
        <v>#VALUE!</v>
      </c>
      <c r="ED650" s="1340"/>
      <c r="EE650" s="1340"/>
      <c r="EF650" s="1340"/>
      <c r="EG650" s="1340"/>
      <c r="EH650" s="1340" t="e">
        <f t="shared" si="6"/>
        <v>#VALUE!</v>
      </c>
      <c r="EI650" s="1340"/>
      <c r="EJ650" s="1340"/>
      <c r="EK650" s="1340"/>
      <c r="EL650" s="1340"/>
      <c r="EM650" s="1340">
        <f t="shared" si="7"/>
        <v>189.3</v>
      </c>
      <c r="EN650" s="1340"/>
      <c r="EO650" s="1340"/>
      <c r="EP650" s="1340"/>
      <c r="EQ650" s="1340"/>
      <c r="ER650" s="1340" t="e">
        <f t="shared" si="8"/>
        <v>#VALUE!</v>
      </c>
      <c r="ES650" s="1340"/>
      <c r="ET650" s="1340"/>
      <c r="EU650" s="1340"/>
      <c r="EV650" s="1340"/>
      <c r="EW650" s="1340" t="e">
        <f t="shared" si="9"/>
        <v>#VALUE!</v>
      </c>
      <c r="EX650" s="1340"/>
      <c r="EY650" s="1340"/>
      <c r="EZ650" s="1340"/>
      <c r="FA650" s="1340"/>
    </row>
    <row r="651" spans="1:157" ht="12.95" customHeight="1">
      <c r="A651" s="55" t="s">
        <v>112</v>
      </c>
      <c r="B651" t="s">
        <v>463</v>
      </c>
      <c r="G651" s="1433" t="str">
        <f>C635</f>
        <v>Citibank - Tax Exempt</v>
      </c>
      <c r="H651" s="1433"/>
      <c r="I651" s="1433"/>
      <c r="J651" s="1433"/>
      <c r="K651" s="1433"/>
      <c r="L651" s="1433"/>
      <c r="M651" s="1433"/>
      <c r="N651" s="1433"/>
      <c r="O651" s="1433"/>
      <c r="P651" s="1433"/>
      <c r="Q651" s="1433"/>
      <c r="R651" s="1433"/>
      <c r="S651" s="8"/>
      <c r="T651" s="55" t="s">
        <v>113</v>
      </c>
      <c r="U651" t="s">
        <v>463</v>
      </c>
      <c r="Z651" s="1433" t="str">
        <f>C636</f>
        <v>Safehold - Tenant Improvement Allowance</v>
      </c>
      <c r="AA651" s="1433"/>
      <c r="AB651" s="1433"/>
      <c r="AC651" s="1433"/>
      <c r="AD651" s="1433"/>
      <c r="AE651" s="1433"/>
      <c r="AF651" s="1433"/>
      <c r="AG651" s="1433"/>
      <c r="AH651" s="1433"/>
      <c r="AI651" s="1433"/>
      <c r="AJ651" s="1433"/>
      <c r="AK651" s="143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40" t="e">
        <f t="shared" si="4"/>
        <v>#VALUE!</v>
      </c>
      <c r="DY651" s="1340"/>
      <c r="DZ651" s="1340"/>
      <c r="EA651" s="1340"/>
      <c r="EB651" s="1340"/>
      <c r="EC651" s="1340" t="e">
        <f t="shared" si="5"/>
        <v>#VALUE!</v>
      </c>
      <c r="ED651" s="1340"/>
      <c r="EE651" s="1340"/>
      <c r="EF651" s="1340"/>
      <c r="EG651" s="1340"/>
      <c r="EH651" s="1340" t="e">
        <f t="shared" si="6"/>
        <v>#VALUE!</v>
      </c>
      <c r="EI651" s="1340"/>
      <c r="EJ651" s="1340"/>
      <c r="EK651" s="1340"/>
      <c r="EL651" s="1340"/>
      <c r="EM651" s="1340">
        <f t="shared" si="7"/>
        <v>2144.48</v>
      </c>
      <c r="EN651" s="1340"/>
      <c r="EO651" s="1340"/>
      <c r="EP651" s="1340"/>
      <c r="EQ651" s="1340"/>
      <c r="ER651" s="1340" t="e">
        <f t="shared" si="8"/>
        <v>#VALUE!</v>
      </c>
      <c r="ES651" s="1340"/>
      <c r="ET651" s="1340"/>
      <c r="EU651" s="1340"/>
      <c r="EV651" s="1340"/>
      <c r="EW651" s="1340" t="e">
        <f t="shared" si="9"/>
        <v>#VALUE!</v>
      </c>
      <c r="EX651" s="1340"/>
      <c r="EY651" s="1340"/>
      <c r="EZ651" s="1340"/>
      <c r="FA651" s="1340"/>
    </row>
    <row r="652" spans="1:157" ht="12.95" customHeight="1">
      <c r="A652" s="22"/>
      <c r="B652" t="s">
        <v>85</v>
      </c>
      <c r="G652" s="1274" t="s">
        <v>2742</v>
      </c>
      <c r="H652" s="1274"/>
      <c r="I652" s="1274"/>
      <c r="J652" s="1274"/>
      <c r="K652" s="1274"/>
      <c r="L652" s="1274"/>
      <c r="M652" s="1274"/>
      <c r="N652" s="1274"/>
      <c r="O652" s="1274"/>
      <c r="P652" s="1274"/>
      <c r="Q652" s="1274"/>
      <c r="R652" s="1274"/>
      <c r="S652" s="8"/>
      <c r="T652" s="22"/>
      <c r="U652" t="s">
        <v>85</v>
      </c>
      <c r="Z652" s="1274" t="s">
        <v>2749</v>
      </c>
      <c r="AA652" s="1274"/>
      <c r="AB652" s="1274"/>
      <c r="AC652" s="1274"/>
      <c r="AD652" s="1274"/>
      <c r="AE652" s="1274"/>
      <c r="AF652" s="1274"/>
      <c r="AG652" s="1274"/>
      <c r="AH652" s="1274"/>
      <c r="AI652" s="1274"/>
      <c r="AJ652" s="1274"/>
      <c r="AK652" s="1274"/>
      <c r="AV652" s="3"/>
      <c r="AW652" s="3"/>
      <c r="AX652" s="3"/>
      <c r="AY652" s="3"/>
      <c r="AZ652" s="3"/>
      <c r="BA652" s="3"/>
      <c r="BB652" s="3"/>
      <c r="BC652" s="3"/>
      <c r="BD652" s="3"/>
      <c r="BE652" s="3"/>
      <c r="BF652" s="3"/>
      <c r="BG652" s="3"/>
      <c r="BH652" s="3"/>
      <c r="BI652" s="3"/>
      <c r="BJ652" s="3"/>
      <c r="BK652" s="3"/>
      <c r="BL652" s="3"/>
      <c r="BM652" s="3"/>
      <c r="DX652" s="1340" t="e">
        <f t="shared" si="4"/>
        <v>#VALUE!</v>
      </c>
      <c r="DY652" s="1340"/>
      <c r="DZ652" s="1340"/>
      <c r="EA652" s="1340"/>
      <c r="EB652" s="1340"/>
      <c r="EC652" s="1340" t="e">
        <f t="shared" si="5"/>
        <v>#VALUE!</v>
      </c>
      <c r="ED652" s="1340"/>
      <c r="EE652" s="1340"/>
      <c r="EF652" s="1340"/>
      <c r="EG652" s="1340"/>
      <c r="EH652" s="1340" t="e">
        <f t="shared" si="6"/>
        <v>#VALUE!</v>
      </c>
      <c r="EI652" s="1340"/>
      <c r="EJ652" s="1340"/>
      <c r="EK652" s="1340"/>
      <c r="EL652" s="1340"/>
      <c r="EM652" s="1340" t="e">
        <f t="shared" si="7"/>
        <v>#VALUE!</v>
      </c>
      <c r="EN652" s="1340"/>
      <c r="EO652" s="1340"/>
      <c r="EP652" s="1340"/>
      <c r="EQ652" s="1340"/>
      <c r="ER652" s="1340" t="e">
        <f t="shared" si="8"/>
        <v>#VALUE!</v>
      </c>
      <c r="ES652" s="1340"/>
      <c r="ET652" s="1340"/>
      <c r="EU652" s="1340"/>
      <c r="EV652" s="1340"/>
      <c r="EW652" s="1340" t="e">
        <f t="shared" si="9"/>
        <v>#VALUE!</v>
      </c>
      <c r="EX652" s="1340"/>
      <c r="EY652" s="1340"/>
      <c r="EZ652" s="1340"/>
      <c r="FA652" s="1340"/>
    </row>
    <row r="653" spans="1:157" ht="12.95" customHeight="1">
      <c r="A653" s="22"/>
      <c r="B653" t="s">
        <v>580</v>
      </c>
      <c r="G653" s="1274" t="s">
        <v>2681</v>
      </c>
      <c r="H653" s="1274"/>
      <c r="I653" s="1274"/>
      <c r="J653" s="1274"/>
      <c r="K653" s="1274"/>
      <c r="L653" s="1274"/>
      <c r="M653" s="1274"/>
      <c r="N653" s="1274"/>
      <c r="O653" s="1274"/>
      <c r="P653" s="1274"/>
      <c r="Q653" s="1274"/>
      <c r="R653" s="1274"/>
      <c r="T653" s="22"/>
      <c r="U653" t="s">
        <v>580</v>
      </c>
      <c r="Z653" s="1273" t="s">
        <v>2748</v>
      </c>
      <c r="AA653" s="1273"/>
      <c r="AB653" s="1273"/>
      <c r="AC653" s="1273"/>
      <c r="AD653" s="1273"/>
      <c r="AE653" s="1273"/>
      <c r="AF653" s="1273"/>
      <c r="AG653" s="1273"/>
      <c r="AH653" s="1273"/>
      <c r="AI653" s="1273"/>
      <c r="AJ653" s="1273"/>
      <c r="AK653" s="1273"/>
      <c r="AV653" s="3"/>
      <c r="AW653" s="3"/>
      <c r="AX653" s="3"/>
      <c r="AY653" s="3"/>
      <c r="AZ653" s="3"/>
      <c r="BA653" s="3"/>
      <c r="BB653" s="3"/>
      <c r="BC653" s="3"/>
      <c r="BD653" s="3"/>
      <c r="BE653" s="3"/>
      <c r="BF653" s="3"/>
      <c r="BG653" s="3"/>
      <c r="BH653" s="3"/>
      <c r="BI653" s="3"/>
      <c r="BJ653" s="3"/>
      <c r="BK653" s="3"/>
      <c r="BL653" s="3"/>
      <c r="BM653" s="3"/>
      <c r="DX653" s="1340" t="e">
        <f t="shared" si="4"/>
        <v>#VALUE!</v>
      </c>
      <c r="DY653" s="1340"/>
      <c r="DZ653" s="1340"/>
      <c r="EA653" s="1340"/>
      <c r="EB653" s="1340"/>
      <c r="EC653" s="1340" t="e">
        <f t="shared" si="5"/>
        <v>#VALUE!</v>
      </c>
      <c r="ED653" s="1340"/>
      <c r="EE653" s="1340"/>
      <c r="EF653" s="1340"/>
      <c r="EG653" s="1340"/>
      <c r="EH653" s="1340" t="e">
        <f t="shared" si="6"/>
        <v>#VALUE!</v>
      </c>
      <c r="EI653" s="1340"/>
      <c r="EJ653" s="1340"/>
      <c r="EK653" s="1340"/>
      <c r="EL653" s="1340"/>
      <c r="EM653" s="1340" t="e">
        <f t="shared" si="7"/>
        <v>#VALUE!</v>
      </c>
      <c r="EN653" s="1340"/>
      <c r="EO653" s="1340"/>
      <c r="EP653" s="1340"/>
      <c r="EQ653" s="1340"/>
      <c r="ER653" s="1340" t="e">
        <f t="shared" si="8"/>
        <v>#VALUE!</v>
      </c>
      <c r="ES653" s="1340"/>
      <c r="ET653" s="1340"/>
      <c r="EU653" s="1340"/>
      <c r="EV653" s="1340"/>
      <c r="EW653" s="1340" t="e">
        <f t="shared" si="9"/>
        <v>#VALUE!</v>
      </c>
      <c r="EX653" s="1340"/>
      <c r="EY653" s="1340"/>
      <c r="EZ653" s="1340"/>
      <c r="FA653" s="1340"/>
    </row>
    <row r="654" spans="1:157" ht="12.95" customHeight="1">
      <c r="A654" s="22"/>
      <c r="B654" t="s">
        <v>17</v>
      </c>
      <c r="G654" s="1274" t="s">
        <v>2743</v>
      </c>
      <c r="H654" s="1274"/>
      <c r="I654" s="1274"/>
      <c r="J654" s="1274"/>
      <c r="K654" s="1274"/>
      <c r="L654" s="1274"/>
      <c r="M654" s="1274"/>
      <c r="N654" s="1274"/>
      <c r="O654" s="1274"/>
      <c r="P654" s="1274"/>
      <c r="Q654" s="1274"/>
      <c r="R654" s="1274"/>
      <c r="S654" s="8"/>
      <c r="T654" s="22"/>
      <c r="U654" t="s">
        <v>17</v>
      </c>
      <c r="Z654" s="1273" t="s">
        <v>2747</v>
      </c>
      <c r="AA654" s="1273"/>
      <c r="AB654" s="1273"/>
      <c r="AC654" s="1273"/>
      <c r="AD654" s="1273"/>
      <c r="AE654" s="1273"/>
      <c r="AF654" s="1273"/>
      <c r="AG654" s="1273"/>
      <c r="AH654" s="1273"/>
      <c r="AI654" s="1273"/>
      <c r="AJ654" s="1273"/>
      <c r="AK654" s="1273"/>
      <c r="AZ654" s="3"/>
      <c r="BA654" s="3"/>
      <c r="BB654" s="3"/>
      <c r="BC654" s="3"/>
      <c r="BD654" s="3"/>
      <c r="BE654" s="3"/>
      <c r="BF654" s="3"/>
      <c r="BG654" s="3"/>
      <c r="BH654" s="3"/>
      <c r="BI654" s="3"/>
      <c r="BJ654" s="3"/>
      <c r="BK654" s="3"/>
      <c r="BL654" s="3"/>
      <c r="BM654" s="3"/>
      <c r="DX654" s="1340" t="e">
        <f t="shared" si="4"/>
        <v>#VALUE!</v>
      </c>
      <c r="DY654" s="1340"/>
      <c r="DZ654" s="1340"/>
      <c r="EA654" s="1340"/>
      <c r="EB654" s="1340"/>
      <c r="EC654" s="1340" t="e">
        <f t="shared" si="5"/>
        <v>#VALUE!</v>
      </c>
      <c r="ED654" s="1340"/>
      <c r="EE654" s="1340"/>
      <c r="EF654" s="1340"/>
      <c r="EG654" s="1340"/>
      <c r="EH654" s="1340" t="e">
        <f t="shared" si="6"/>
        <v>#VALUE!</v>
      </c>
      <c r="EI654" s="1340"/>
      <c r="EJ654" s="1340"/>
      <c r="EK654" s="1340"/>
      <c r="EL654" s="1340"/>
      <c r="EM654" s="1340" t="e">
        <f t="shared" si="7"/>
        <v>#VALUE!</v>
      </c>
      <c r="EN654" s="1340"/>
      <c r="EO654" s="1340"/>
      <c r="EP654" s="1340"/>
      <c r="EQ654" s="1340"/>
      <c r="ER654" s="1340" t="e">
        <f t="shared" si="8"/>
        <v>#VALUE!</v>
      </c>
      <c r="ES654" s="1340"/>
      <c r="ET654" s="1340"/>
      <c r="EU654" s="1340"/>
      <c r="EV654" s="1340"/>
      <c r="EW654" s="1340" t="e">
        <f t="shared" si="9"/>
        <v>#VALUE!</v>
      </c>
      <c r="EX654" s="1340"/>
      <c r="EY654" s="1340"/>
      <c r="EZ654" s="1340"/>
      <c r="FA654" s="1340"/>
    </row>
    <row r="655" spans="1:157" ht="12.95" customHeight="1">
      <c r="A655" s="22"/>
      <c r="B655" t="s">
        <v>316</v>
      </c>
      <c r="G655" s="1278" t="s">
        <v>2744</v>
      </c>
      <c r="H655" s="1278"/>
      <c r="I655" s="1278"/>
      <c r="J655" s="1278"/>
      <c r="K655" s="1278"/>
      <c r="L655" s="1278"/>
      <c r="O655" s="33" t="s">
        <v>206</v>
      </c>
      <c r="P655" s="1425"/>
      <c r="Q655" s="1425"/>
      <c r="R655" s="1425"/>
      <c r="S655" s="10"/>
      <c r="T655" s="22"/>
      <c r="U655" t="s">
        <v>316</v>
      </c>
      <c r="Z655" s="1278" t="s">
        <v>2753</v>
      </c>
      <c r="AA655" s="1278"/>
      <c r="AB655" s="1278"/>
      <c r="AC655" s="1278"/>
      <c r="AD655" s="1278"/>
      <c r="AE655" s="1278"/>
      <c r="AH655" s="33" t="s">
        <v>206</v>
      </c>
      <c r="AI655" s="1425"/>
      <c r="AJ655" s="1425"/>
      <c r="AK655" s="1425"/>
      <c r="AZ655" s="34"/>
      <c r="BA655" s="34"/>
      <c r="BB655" s="34"/>
      <c r="BC655" s="34"/>
      <c r="BD655" s="34"/>
      <c r="BE655" s="34"/>
      <c r="BF655" s="34"/>
      <c r="BG655" s="34"/>
      <c r="BH655" s="34"/>
      <c r="BI655" s="34"/>
      <c r="BJ655" s="34"/>
      <c r="BK655" s="34"/>
      <c r="BL655" s="34"/>
      <c r="BM655" s="34"/>
      <c r="DX655" s="1340" t="e">
        <f t="shared" si="4"/>
        <v>#VALUE!</v>
      </c>
      <c r="DY655" s="1340"/>
      <c r="DZ655" s="1340"/>
      <c r="EA655" s="1340"/>
      <c r="EB655" s="1340"/>
      <c r="EC655" s="1340" t="e">
        <f t="shared" si="5"/>
        <v>#VALUE!</v>
      </c>
      <c r="ED655" s="1340"/>
      <c r="EE655" s="1340"/>
      <c r="EF655" s="1340"/>
      <c r="EG655" s="1340"/>
      <c r="EH655" s="1340" t="e">
        <f t="shared" si="6"/>
        <v>#VALUE!</v>
      </c>
      <c r="EI655" s="1340"/>
      <c r="EJ655" s="1340"/>
      <c r="EK655" s="1340"/>
      <c r="EL655" s="1340"/>
      <c r="EM655" s="1340" t="e">
        <f t="shared" si="7"/>
        <v>#VALUE!</v>
      </c>
      <c r="EN655" s="1340"/>
      <c r="EO655" s="1340"/>
      <c r="EP655" s="1340"/>
      <c r="EQ655" s="1340"/>
      <c r="ER655" s="1340" t="e">
        <f t="shared" si="8"/>
        <v>#VALUE!</v>
      </c>
      <c r="ES655" s="1340"/>
      <c r="ET655" s="1340"/>
      <c r="EU655" s="1340"/>
      <c r="EV655" s="1340"/>
      <c r="EW655" s="1340" t="e">
        <f t="shared" si="9"/>
        <v>#VALUE!</v>
      </c>
      <c r="EX655" s="1340"/>
      <c r="EY655" s="1340"/>
      <c r="EZ655" s="1340"/>
      <c r="FA655" s="1340"/>
    </row>
    <row r="656" spans="1:157" ht="12.95" customHeight="1">
      <c r="A656" s="22"/>
      <c r="B656" t="s">
        <v>18</v>
      </c>
      <c r="H656" s="1274" t="s">
        <v>2765</v>
      </c>
      <c r="I656" s="1274"/>
      <c r="J656" s="1274"/>
      <c r="K656" s="1274"/>
      <c r="L656" s="1274"/>
      <c r="M656" s="1274"/>
      <c r="N656" s="1274"/>
      <c r="O656" s="1274"/>
      <c r="P656" s="1274"/>
      <c r="Q656" s="1274"/>
      <c r="R656" s="1274"/>
      <c r="S656" s="8"/>
      <c r="T656" s="22"/>
      <c r="U656" t="s">
        <v>18</v>
      </c>
      <c r="AA656" s="1274" t="s">
        <v>2764</v>
      </c>
      <c r="AB656" s="1274"/>
      <c r="AC656" s="1274"/>
      <c r="AD656" s="1274"/>
      <c r="AE656" s="1274"/>
      <c r="AF656" s="1274"/>
      <c r="AG656" s="1274"/>
      <c r="AH656" s="1274"/>
      <c r="AI656" s="1274"/>
      <c r="AJ656" s="1274"/>
      <c r="AK656" s="1274"/>
      <c r="AZ656" s="34"/>
      <c r="BA656" s="34"/>
      <c r="BB656" s="34"/>
      <c r="BC656" s="34"/>
      <c r="BD656" s="34"/>
      <c r="BE656" s="34"/>
      <c r="BF656" s="34"/>
      <c r="BG656" s="34"/>
      <c r="BH656" s="34"/>
      <c r="BI656" s="34"/>
      <c r="BJ656" s="34"/>
      <c r="BK656" s="34"/>
      <c r="BL656" s="34"/>
      <c r="BM656" s="34"/>
      <c r="DX656" s="1340" t="e">
        <f t="shared" si="4"/>
        <v>#VALUE!</v>
      </c>
      <c r="DY656" s="1340"/>
      <c r="DZ656" s="1340"/>
      <c r="EA656" s="1340"/>
      <c r="EB656" s="1340"/>
      <c r="EC656" s="1340" t="e">
        <f t="shared" si="5"/>
        <v>#VALUE!</v>
      </c>
      <c r="ED656" s="1340"/>
      <c r="EE656" s="1340"/>
      <c r="EF656" s="1340"/>
      <c r="EG656" s="1340"/>
      <c r="EH656" s="1340" t="e">
        <f t="shared" si="6"/>
        <v>#VALUE!</v>
      </c>
      <c r="EI656" s="1340"/>
      <c r="EJ656" s="1340"/>
      <c r="EK656" s="1340"/>
      <c r="EL656" s="1340"/>
      <c r="EM656" s="1340" t="e">
        <f t="shared" si="7"/>
        <v>#VALUE!</v>
      </c>
      <c r="EN656" s="1340"/>
      <c r="EO656" s="1340"/>
      <c r="EP656" s="1340"/>
      <c r="EQ656" s="1340"/>
      <c r="ER656" s="1340" t="e">
        <f t="shared" si="8"/>
        <v>#VALUE!</v>
      </c>
      <c r="ES656" s="1340"/>
      <c r="ET656" s="1340"/>
      <c r="EU656" s="1340"/>
      <c r="EV656" s="1340"/>
      <c r="EW656" s="1340" t="e">
        <f t="shared" si="9"/>
        <v>#VALUE!</v>
      </c>
      <c r="EX656" s="1340"/>
      <c r="EY656" s="1340"/>
      <c r="EZ656" s="1340"/>
      <c r="FA656" s="1340"/>
    </row>
    <row r="657" spans="1:157" ht="12.95" customHeight="1">
      <c r="A657" s="22"/>
      <c r="B657" t="s">
        <v>20</v>
      </c>
      <c r="N657" s="1365" t="s">
        <v>545</v>
      </c>
      <c r="O657" s="1365"/>
      <c r="T657" s="22"/>
      <c r="U657" t="s">
        <v>20</v>
      </c>
      <c r="AG657" s="1365" t="s">
        <v>545</v>
      </c>
      <c r="AH657" s="1365"/>
      <c r="AZ657" s="34"/>
      <c r="BA657" s="34"/>
      <c r="BB657" s="34"/>
      <c r="BC657" s="34"/>
      <c r="BD657" s="34"/>
      <c r="BE657" s="34"/>
      <c r="BF657" s="34"/>
      <c r="BG657" s="34"/>
      <c r="BH657" s="34"/>
      <c r="BI657" s="34"/>
      <c r="BJ657" s="34"/>
      <c r="BK657" s="34"/>
      <c r="BL657" s="34"/>
      <c r="BM657" s="34"/>
      <c r="DX657" s="1340" t="e">
        <f t="shared" si="4"/>
        <v>#VALUE!</v>
      </c>
      <c r="DY657" s="1340"/>
      <c r="DZ657" s="1340"/>
      <c r="EA657" s="1340"/>
      <c r="EB657" s="1340"/>
      <c r="EC657" s="1340" t="e">
        <f t="shared" si="5"/>
        <v>#VALUE!</v>
      </c>
      <c r="ED657" s="1340"/>
      <c r="EE657" s="1340"/>
      <c r="EF657" s="1340"/>
      <c r="EG657" s="1340"/>
      <c r="EH657" s="1340" t="e">
        <f t="shared" si="6"/>
        <v>#VALUE!</v>
      </c>
      <c r="EI657" s="1340"/>
      <c r="EJ657" s="1340"/>
      <c r="EK657" s="1340"/>
      <c r="EL657" s="1340"/>
      <c r="EM657" s="1340" t="e">
        <f t="shared" si="7"/>
        <v>#VALUE!</v>
      </c>
      <c r="EN657" s="1340"/>
      <c r="EO657" s="1340"/>
      <c r="EP657" s="1340"/>
      <c r="EQ657" s="1340"/>
      <c r="ER657" s="1340" t="e">
        <f t="shared" si="8"/>
        <v>#VALUE!</v>
      </c>
      <c r="ES657" s="1340"/>
      <c r="ET657" s="1340"/>
      <c r="EU657" s="1340"/>
      <c r="EV657" s="1340"/>
      <c r="EW657" s="1340" t="e">
        <f t="shared" si="9"/>
        <v>#VALUE!</v>
      </c>
      <c r="EX657" s="1340"/>
      <c r="EY657" s="1340"/>
      <c r="EZ657" s="1340"/>
      <c r="FA657" s="1340"/>
    </row>
    <row r="658" spans="1:157" ht="12.95" customHeight="1">
      <c r="A658" s="22"/>
      <c r="T658" s="22"/>
      <c r="AZ658" s="34"/>
      <c r="BA658" s="34"/>
      <c r="BB658" s="34"/>
      <c r="BC658" s="34"/>
      <c r="BD658" s="34"/>
      <c r="BE658" s="34"/>
      <c r="BF658" s="34"/>
      <c r="BG658" s="34"/>
      <c r="BH658" s="34"/>
      <c r="BI658" s="34"/>
      <c r="BJ658" s="34"/>
      <c r="BK658" s="34"/>
      <c r="BL658" s="34"/>
      <c r="BM658" s="34"/>
      <c r="DX658" s="1340" t="e">
        <f t="shared" si="4"/>
        <v>#VALUE!</v>
      </c>
      <c r="DY658" s="1340"/>
      <c r="DZ658" s="1340"/>
      <c r="EA658" s="1340"/>
      <c r="EB658" s="1340"/>
      <c r="EC658" s="1340" t="e">
        <f t="shared" si="5"/>
        <v>#VALUE!</v>
      </c>
      <c r="ED658" s="1340"/>
      <c r="EE658" s="1340"/>
      <c r="EF658" s="1340"/>
      <c r="EG658" s="1340"/>
      <c r="EH658" s="1340" t="e">
        <f t="shared" si="6"/>
        <v>#VALUE!</v>
      </c>
      <c r="EI658" s="1340"/>
      <c r="EJ658" s="1340"/>
      <c r="EK658" s="1340"/>
      <c r="EL658" s="1340"/>
      <c r="EM658" s="1340" t="e">
        <f t="shared" si="7"/>
        <v>#VALUE!</v>
      </c>
      <c r="EN658" s="1340"/>
      <c r="EO658" s="1340"/>
      <c r="EP658" s="1340"/>
      <c r="EQ658" s="1340"/>
      <c r="ER658" s="1340" t="e">
        <f t="shared" si="8"/>
        <v>#VALUE!</v>
      </c>
      <c r="ES658" s="1340"/>
      <c r="ET658" s="1340"/>
      <c r="EU658" s="1340"/>
      <c r="EV658" s="1340"/>
      <c r="EW658" s="1340" t="e">
        <f t="shared" si="9"/>
        <v>#VALUE!</v>
      </c>
      <c r="EX658" s="1340"/>
      <c r="EY658" s="1340"/>
      <c r="EZ658" s="1340"/>
      <c r="FA658" s="1340"/>
    </row>
    <row r="659" spans="1:157" ht="12.95" customHeight="1">
      <c r="A659" s="55" t="s">
        <v>119</v>
      </c>
      <c r="B659" t="s">
        <v>463</v>
      </c>
      <c r="G659" s="1433" t="str">
        <f>C637</f>
        <v>Deferred Dev Fee</v>
      </c>
      <c r="H659" s="1433"/>
      <c r="I659" s="1433"/>
      <c r="J659" s="1433"/>
      <c r="K659" s="1433"/>
      <c r="L659" s="1433"/>
      <c r="M659" s="1433"/>
      <c r="N659" s="1433"/>
      <c r="O659" s="1433"/>
      <c r="P659" s="1433"/>
      <c r="Q659" s="1433"/>
      <c r="R659" s="1433"/>
      <c r="T659" s="55" t="s">
        <v>581</v>
      </c>
      <c r="U659" t="s">
        <v>463</v>
      </c>
      <c r="Z659" s="1433">
        <f>C638</f>
        <v>0</v>
      </c>
      <c r="AA659" s="1433"/>
      <c r="AB659" s="1433"/>
      <c r="AC659" s="1433"/>
      <c r="AD659" s="1433"/>
      <c r="AE659" s="1433"/>
      <c r="AF659" s="1433"/>
      <c r="AG659" s="1433"/>
      <c r="AH659" s="1433"/>
      <c r="AI659" s="1433"/>
      <c r="AJ659" s="1433"/>
      <c r="AK659" s="1433"/>
      <c r="AZ659" s="34"/>
      <c r="BA659" s="34"/>
      <c r="BB659" s="34"/>
      <c r="BC659" s="34"/>
      <c r="BD659" s="34"/>
      <c r="BE659" s="34"/>
      <c r="BF659" s="34"/>
      <c r="BG659" s="34"/>
      <c r="BH659" s="34"/>
      <c r="BI659" s="34"/>
      <c r="BJ659" s="34"/>
      <c r="BK659" s="34"/>
      <c r="BL659" s="34"/>
      <c r="BM659" s="34"/>
      <c r="DX659" s="1340" t="e">
        <f t="shared" si="4"/>
        <v>#VALUE!</v>
      </c>
      <c r="DY659" s="1340"/>
      <c r="DZ659" s="1340"/>
      <c r="EA659" s="1340"/>
      <c r="EB659" s="1340"/>
      <c r="EC659" s="1340" t="e">
        <f t="shared" si="5"/>
        <v>#VALUE!</v>
      </c>
      <c r="ED659" s="1340"/>
      <c r="EE659" s="1340"/>
      <c r="EF659" s="1340"/>
      <c r="EG659" s="1340"/>
      <c r="EH659" s="1340" t="e">
        <f t="shared" si="6"/>
        <v>#VALUE!</v>
      </c>
      <c r="EI659" s="1340"/>
      <c r="EJ659" s="1340"/>
      <c r="EK659" s="1340"/>
      <c r="EL659" s="1340"/>
      <c r="EM659" s="1340" t="e">
        <f t="shared" si="7"/>
        <v>#VALUE!</v>
      </c>
      <c r="EN659" s="1340"/>
      <c r="EO659" s="1340"/>
      <c r="EP659" s="1340"/>
      <c r="EQ659" s="1340"/>
      <c r="ER659" s="1340" t="e">
        <f t="shared" si="8"/>
        <v>#VALUE!</v>
      </c>
      <c r="ES659" s="1340"/>
      <c r="ET659" s="1340"/>
      <c r="EU659" s="1340"/>
      <c r="EV659" s="1340"/>
      <c r="EW659" s="1340" t="e">
        <f t="shared" si="9"/>
        <v>#VALUE!</v>
      </c>
      <c r="EX659" s="1340"/>
      <c r="EY659" s="1340"/>
      <c r="EZ659" s="1340"/>
      <c r="FA659" s="1340"/>
    </row>
    <row r="660" spans="1:157" ht="12.95" customHeight="1">
      <c r="A660" s="22"/>
      <c r="B660" t="s">
        <v>85</v>
      </c>
      <c r="G660" s="1274" t="s">
        <v>2758</v>
      </c>
      <c r="H660" s="1274"/>
      <c r="I660" s="1274"/>
      <c r="J660" s="1274"/>
      <c r="K660" s="1274"/>
      <c r="L660" s="1274"/>
      <c r="M660" s="1274"/>
      <c r="N660" s="1274"/>
      <c r="O660" s="1274"/>
      <c r="P660" s="1274"/>
      <c r="Q660" s="1274"/>
      <c r="R660" s="1274"/>
      <c r="T660" s="22"/>
      <c r="U660" t="s">
        <v>85</v>
      </c>
      <c r="Z660" s="1274"/>
      <c r="AA660" s="1274"/>
      <c r="AB660" s="1274"/>
      <c r="AC660" s="1274"/>
      <c r="AD660" s="1274"/>
      <c r="AE660" s="1274"/>
      <c r="AF660" s="1274"/>
      <c r="AG660" s="1274"/>
      <c r="AH660" s="1274"/>
      <c r="AI660" s="1274"/>
      <c r="AJ660" s="1274"/>
      <c r="AK660" s="1274"/>
      <c r="AZ660" s="34"/>
      <c r="BA660" s="34"/>
      <c r="BB660" s="34"/>
      <c r="BC660" s="34"/>
      <c r="BD660" s="34"/>
      <c r="BE660" s="34"/>
      <c r="BF660" s="34"/>
      <c r="BG660" s="34"/>
      <c r="BH660" s="34"/>
      <c r="BI660" s="34"/>
      <c r="BJ660" s="34"/>
      <c r="BK660" s="34"/>
      <c r="BL660" s="34"/>
      <c r="BM660" s="34"/>
      <c r="DX660" s="1340" t="e">
        <f t="shared" si="4"/>
        <v>#VALUE!</v>
      </c>
      <c r="DY660" s="1340"/>
      <c r="DZ660" s="1340"/>
      <c r="EA660" s="1340"/>
      <c r="EB660" s="1340"/>
      <c r="EC660" s="1340" t="e">
        <f t="shared" si="5"/>
        <v>#VALUE!</v>
      </c>
      <c r="ED660" s="1340"/>
      <c r="EE660" s="1340"/>
      <c r="EF660" s="1340"/>
      <c r="EG660" s="1340"/>
      <c r="EH660" s="1340" t="e">
        <f t="shared" si="6"/>
        <v>#VALUE!</v>
      </c>
      <c r="EI660" s="1340"/>
      <c r="EJ660" s="1340"/>
      <c r="EK660" s="1340"/>
      <c r="EL660" s="1340"/>
      <c r="EM660" s="1340" t="e">
        <f t="shared" si="7"/>
        <v>#VALUE!</v>
      </c>
      <c r="EN660" s="1340"/>
      <c r="EO660" s="1340"/>
      <c r="EP660" s="1340"/>
      <c r="EQ660" s="1340"/>
      <c r="ER660" s="1340" t="e">
        <f t="shared" si="8"/>
        <v>#VALUE!</v>
      </c>
      <c r="ES660" s="1340"/>
      <c r="ET660" s="1340"/>
      <c r="EU660" s="1340"/>
      <c r="EV660" s="1340"/>
      <c r="EW660" s="1340" t="e">
        <f t="shared" si="9"/>
        <v>#VALUE!</v>
      </c>
      <c r="EX660" s="1340"/>
      <c r="EY660" s="1340"/>
      <c r="EZ660" s="1340"/>
      <c r="FA660" s="1340"/>
    </row>
    <row r="661" spans="1:157" ht="12.95" customHeight="1">
      <c r="A661" s="22"/>
      <c r="B661" t="s">
        <v>580</v>
      </c>
      <c r="G661" s="1273" t="s">
        <v>494</v>
      </c>
      <c r="H661" s="1273"/>
      <c r="I661" s="1273"/>
      <c r="J661" s="1273"/>
      <c r="K661" s="1273"/>
      <c r="L661" s="1273"/>
      <c r="M661" s="1273"/>
      <c r="N661" s="1273"/>
      <c r="O661" s="1273"/>
      <c r="P661" s="1273"/>
      <c r="Q661" s="1273"/>
      <c r="R661" s="1273"/>
      <c r="T661" s="22"/>
      <c r="U661" t="s">
        <v>580</v>
      </c>
      <c r="Z661" s="1273"/>
      <c r="AA661" s="1273"/>
      <c r="AB661" s="1273"/>
      <c r="AC661" s="1273"/>
      <c r="AD661" s="1273"/>
      <c r="AE661" s="1273"/>
      <c r="AF661" s="1273"/>
      <c r="AG661" s="1273"/>
      <c r="AH661" s="1273"/>
      <c r="AI661" s="1273"/>
      <c r="AJ661" s="1273"/>
      <c r="AK661" s="1273"/>
      <c r="AZ661" s="34"/>
      <c r="BA661" s="34"/>
      <c r="BB661" s="34"/>
      <c r="BC661" s="34"/>
      <c r="BD661" s="34"/>
      <c r="BE661" s="34"/>
      <c r="BF661" s="34"/>
      <c r="BG661" s="34"/>
      <c r="BH661" s="34"/>
      <c r="BI661" s="34"/>
      <c r="BJ661" s="34"/>
      <c r="BK661" s="34"/>
      <c r="BL661" s="34"/>
      <c r="BM661" s="34"/>
      <c r="DX661" s="1340" t="e">
        <f t="shared" si="4"/>
        <v>#VALUE!</v>
      </c>
      <c r="DY661" s="1340"/>
      <c r="DZ661" s="1340"/>
      <c r="EA661" s="1340"/>
      <c r="EB661" s="1340"/>
      <c r="EC661" s="1340" t="e">
        <f t="shared" si="5"/>
        <v>#VALUE!</v>
      </c>
      <c r="ED661" s="1340"/>
      <c r="EE661" s="1340"/>
      <c r="EF661" s="1340"/>
      <c r="EG661" s="1340"/>
      <c r="EH661" s="1340" t="e">
        <f t="shared" si="6"/>
        <v>#VALUE!</v>
      </c>
      <c r="EI661" s="1340"/>
      <c r="EJ661" s="1340"/>
      <c r="EK661" s="1340"/>
      <c r="EL661" s="1340"/>
      <c r="EM661" s="1340" t="e">
        <f t="shared" si="7"/>
        <v>#VALUE!</v>
      </c>
      <c r="EN661" s="1340"/>
      <c r="EO661" s="1340"/>
      <c r="EP661" s="1340"/>
      <c r="EQ661" s="1340"/>
      <c r="ER661" s="1340" t="e">
        <f t="shared" si="8"/>
        <v>#VALUE!</v>
      </c>
      <c r="ES661" s="1340"/>
      <c r="ET661" s="1340"/>
      <c r="EU661" s="1340"/>
      <c r="EV661" s="1340"/>
      <c r="EW661" s="1340" t="e">
        <f t="shared" si="9"/>
        <v>#VALUE!</v>
      </c>
      <c r="EX661" s="1340"/>
      <c r="EY661" s="1340"/>
      <c r="EZ661" s="1340"/>
      <c r="FA661" s="1340"/>
    </row>
    <row r="662" spans="1:157" ht="12.95" customHeight="1">
      <c r="A662" s="22"/>
      <c r="B662" t="s">
        <v>17</v>
      </c>
      <c r="G662" s="1273" t="s">
        <v>2759</v>
      </c>
      <c r="H662" s="1273"/>
      <c r="I662" s="1273"/>
      <c r="J662" s="1273"/>
      <c r="K662" s="1273"/>
      <c r="L662" s="1273"/>
      <c r="M662" s="1273"/>
      <c r="N662" s="1273"/>
      <c r="O662" s="1273"/>
      <c r="P662" s="1273"/>
      <c r="Q662" s="1273"/>
      <c r="R662" s="1273"/>
      <c r="T662" s="22"/>
      <c r="U662" t="s">
        <v>17</v>
      </c>
      <c r="Z662" s="1273"/>
      <c r="AA662" s="1273"/>
      <c r="AB662" s="1273"/>
      <c r="AC662" s="1273"/>
      <c r="AD662" s="1273"/>
      <c r="AE662" s="1273"/>
      <c r="AF662" s="1273"/>
      <c r="AG662" s="1273"/>
      <c r="AH662" s="1273"/>
      <c r="AI662" s="1273"/>
      <c r="AJ662" s="1273"/>
      <c r="AK662" s="1273"/>
      <c r="AZ662" s="34"/>
      <c r="BA662" s="34"/>
      <c r="BB662" s="34"/>
      <c r="BC662" s="34"/>
      <c r="BD662" s="34"/>
      <c r="BE662" s="34"/>
      <c r="BF662" s="34"/>
      <c r="BG662" s="34"/>
      <c r="BH662" s="34"/>
      <c r="BI662" s="34"/>
      <c r="BJ662" s="34"/>
      <c r="BK662" s="34"/>
      <c r="BL662" s="34"/>
      <c r="BM662" s="34"/>
      <c r="DX662" s="1340" t="e">
        <f t="shared" si="4"/>
        <v>#VALUE!</v>
      </c>
      <c r="DY662" s="1340"/>
      <c r="DZ662" s="1340"/>
      <c r="EA662" s="1340"/>
      <c r="EB662" s="1340"/>
      <c r="EC662" s="1340" t="e">
        <f t="shared" si="5"/>
        <v>#VALUE!</v>
      </c>
      <c r="ED662" s="1340"/>
      <c r="EE662" s="1340"/>
      <c r="EF662" s="1340"/>
      <c r="EG662" s="1340"/>
      <c r="EH662" s="1340" t="e">
        <f t="shared" si="6"/>
        <v>#VALUE!</v>
      </c>
      <c r="EI662" s="1340"/>
      <c r="EJ662" s="1340"/>
      <c r="EK662" s="1340"/>
      <c r="EL662" s="1340"/>
      <c r="EM662" s="1340" t="e">
        <f t="shared" si="7"/>
        <v>#VALUE!</v>
      </c>
      <c r="EN662" s="1340"/>
      <c r="EO662" s="1340"/>
      <c r="EP662" s="1340"/>
      <c r="EQ662" s="1340"/>
      <c r="ER662" s="1340" t="e">
        <f t="shared" si="8"/>
        <v>#VALUE!</v>
      </c>
      <c r="ES662" s="1340"/>
      <c r="ET662" s="1340"/>
      <c r="EU662" s="1340"/>
      <c r="EV662" s="1340"/>
      <c r="EW662" s="1340" t="e">
        <f t="shared" si="9"/>
        <v>#VALUE!</v>
      </c>
      <c r="EX662" s="1340"/>
      <c r="EY662" s="1340"/>
      <c r="EZ662" s="1340"/>
      <c r="FA662" s="1340"/>
    </row>
    <row r="663" spans="1:157" ht="12.95" customHeight="1">
      <c r="A663" s="22"/>
      <c r="B663" t="s">
        <v>316</v>
      </c>
      <c r="G663" s="1278" t="s">
        <v>2674</v>
      </c>
      <c r="H663" s="1278"/>
      <c r="I663" s="1278"/>
      <c r="J663" s="1278"/>
      <c r="K663" s="1278"/>
      <c r="L663" s="1278"/>
      <c r="O663" s="33" t="s">
        <v>206</v>
      </c>
      <c r="P663" s="1425">
        <v>106</v>
      </c>
      <c r="Q663" s="1425"/>
      <c r="R663" s="1425"/>
      <c r="T663" s="22"/>
      <c r="U663" t="s">
        <v>316</v>
      </c>
      <c r="Z663" s="1278"/>
      <c r="AA663" s="1278"/>
      <c r="AB663" s="1278"/>
      <c r="AC663" s="1278"/>
      <c r="AD663" s="1278"/>
      <c r="AE663" s="1278"/>
      <c r="AH663" s="33" t="s">
        <v>206</v>
      </c>
      <c r="AI663" s="1425"/>
      <c r="AJ663" s="1425"/>
      <c r="AK663" s="1425"/>
      <c r="AZ663" s="34"/>
      <c r="BA663" s="34"/>
      <c r="BB663" s="34"/>
      <c r="BC663" s="34"/>
      <c r="BD663" s="34"/>
      <c r="BE663" s="34"/>
      <c r="BF663" s="34"/>
      <c r="BG663" s="34"/>
      <c r="BH663" s="34"/>
      <c r="BI663" s="34"/>
      <c r="BJ663" s="34"/>
      <c r="BK663" s="34"/>
      <c r="BL663" s="34"/>
      <c r="BM663" s="34"/>
      <c r="DX663" s="1340" t="e">
        <f t="shared" si="4"/>
        <v>#VALUE!</v>
      </c>
      <c r="DY663" s="1340"/>
      <c r="DZ663" s="1340"/>
      <c r="EA663" s="1340"/>
      <c r="EB663" s="1340"/>
      <c r="EC663" s="1340" t="e">
        <f t="shared" si="5"/>
        <v>#VALUE!</v>
      </c>
      <c r="ED663" s="1340"/>
      <c r="EE663" s="1340"/>
      <c r="EF663" s="1340"/>
      <c r="EG663" s="1340"/>
      <c r="EH663" s="1340" t="e">
        <f t="shared" si="6"/>
        <v>#VALUE!</v>
      </c>
      <c r="EI663" s="1340"/>
      <c r="EJ663" s="1340"/>
      <c r="EK663" s="1340"/>
      <c r="EL663" s="1340"/>
      <c r="EM663" s="1340" t="e">
        <f t="shared" si="7"/>
        <v>#VALUE!</v>
      </c>
      <c r="EN663" s="1340"/>
      <c r="EO663" s="1340"/>
      <c r="EP663" s="1340"/>
      <c r="EQ663" s="1340"/>
      <c r="ER663" s="1340" t="e">
        <f t="shared" si="8"/>
        <v>#VALUE!</v>
      </c>
      <c r="ES663" s="1340"/>
      <c r="ET663" s="1340"/>
      <c r="EU663" s="1340"/>
      <c r="EV663" s="1340"/>
      <c r="EW663" s="1340" t="e">
        <f t="shared" si="9"/>
        <v>#VALUE!</v>
      </c>
      <c r="EX663" s="1340"/>
      <c r="EY663" s="1340"/>
      <c r="EZ663" s="1340"/>
      <c r="FA663" s="1340"/>
    </row>
    <row r="664" spans="1:157" ht="12.95" customHeight="1">
      <c r="A664" s="22"/>
      <c r="B664" t="s">
        <v>18</v>
      </c>
      <c r="H664" s="1274" t="s">
        <v>2259</v>
      </c>
      <c r="I664" s="1274"/>
      <c r="J664" s="1274"/>
      <c r="K664" s="1274"/>
      <c r="L664" s="1274"/>
      <c r="M664" s="1274"/>
      <c r="N664" s="1274"/>
      <c r="O664" s="1274"/>
      <c r="P664" s="1274"/>
      <c r="Q664" s="1274"/>
      <c r="R664" s="1274"/>
      <c r="T664" s="22"/>
      <c r="U664" t="s">
        <v>18</v>
      </c>
      <c r="AA664" s="1274"/>
      <c r="AB664" s="1274"/>
      <c r="AC664" s="1274"/>
      <c r="AD664" s="1274"/>
      <c r="AE664" s="1274"/>
      <c r="AF664" s="1274"/>
      <c r="AG664" s="1274"/>
      <c r="AH664" s="1274"/>
      <c r="AI664" s="1274"/>
      <c r="AJ664" s="1274"/>
      <c r="AK664" s="1274"/>
      <c r="AZ664" s="34"/>
      <c r="BA664" s="34"/>
      <c r="BB664" s="34"/>
      <c r="BC664" s="34"/>
      <c r="BD664" s="34"/>
      <c r="BE664" s="34"/>
      <c r="BF664" s="34"/>
      <c r="BG664" s="34"/>
      <c r="BH664" s="34"/>
      <c r="BI664" s="34"/>
      <c r="BJ664" s="34"/>
      <c r="BK664" s="34"/>
      <c r="BL664" s="34"/>
      <c r="BM664" s="34"/>
      <c r="DX664" s="1340" t="e">
        <f t="shared" si="4"/>
        <v>#VALUE!</v>
      </c>
      <c r="DY664" s="1340"/>
      <c r="DZ664" s="1340"/>
      <c r="EA664" s="1340"/>
      <c r="EB664" s="1340"/>
      <c r="EC664" s="1340" t="e">
        <f t="shared" si="5"/>
        <v>#VALUE!</v>
      </c>
      <c r="ED664" s="1340"/>
      <c r="EE664" s="1340"/>
      <c r="EF664" s="1340"/>
      <c r="EG664" s="1340"/>
      <c r="EH664" s="1340" t="e">
        <f t="shared" si="6"/>
        <v>#VALUE!</v>
      </c>
      <c r="EI664" s="1340"/>
      <c r="EJ664" s="1340"/>
      <c r="EK664" s="1340"/>
      <c r="EL664" s="1340"/>
      <c r="EM664" s="1340" t="e">
        <f t="shared" si="7"/>
        <v>#VALUE!</v>
      </c>
      <c r="EN664" s="1340"/>
      <c r="EO664" s="1340"/>
      <c r="EP664" s="1340"/>
      <c r="EQ664" s="1340"/>
      <c r="ER664" s="1340" t="e">
        <f t="shared" si="8"/>
        <v>#VALUE!</v>
      </c>
      <c r="ES664" s="1340"/>
      <c r="ET664" s="1340"/>
      <c r="EU664" s="1340"/>
      <c r="EV664" s="1340"/>
      <c r="EW664" s="1340" t="e">
        <f t="shared" si="9"/>
        <v>#VALUE!</v>
      </c>
      <c r="EX664" s="1340"/>
      <c r="EY664" s="1340"/>
      <c r="EZ664" s="1340"/>
      <c r="FA664" s="1340"/>
    </row>
    <row r="665" spans="1:157" ht="12.95" customHeight="1">
      <c r="A665" s="22"/>
      <c r="B665" t="s">
        <v>20</v>
      </c>
      <c r="N665" s="1365" t="s">
        <v>545</v>
      </c>
      <c r="O665" s="1365"/>
      <c r="T665" s="22"/>
      <c r="U665" t="s">
        <v>20</v>
      </c>
      <c r="AG665" s="1365" t="s">
        <v>669</v>
      </c>
      <c r="AH665" s="1365"/>
      <c r="AZ665" s="34"/>
      <c r="BA665" s="34"/>
      <c r="BB665" s="34"/>
      <c r="BC665" s="34"/>
      <c r="BD665" s="34"/>
      <c r="BE665" s="34"/>
      <c r="BF665" s="34"/>
      <c r="BG665" s="34"/>
      <c r="BH665" s="34"/>
      <c r="BI665" s="34"/>
      <c r="BJ665" s="34"/>
      <c r="BK665" s="34"/>
      <c r="BL665" s="34"/>
      <c r="BM665" s="34"/>
      <c r="DX665" s="1340" t="e">
        <f t="shared" si="4"/>
        <v>#VALUE!</v>
      </c>
      <c r="DY665" s="1340"/>
      <c r="DZ665" s="1340"/>
      <c r="EA665" s="1340"/>
      <c r="EB665" s="1340"/>
      <c r="EC665" s="1340" t="e">
        <f t="shared" si="5"/>
        <v>#VALUE!</v>
      </c>
      <c r="ED665" s="1340"/>
      <c r="EE665" s="1340"/>
      <c r="EF665" s="1340"/>
      <c r="EG665" s="1340"/>
      <c r="EH665" s="1340" t="e">
        <f t="shared" si="6"/>
        <v>#VALUE!</v>
      </c>
      <c r="EI665" s="1340"/>
      <c r="EJ665" s="1340"/>
      <c r="EK665" s="1340"/>
      <c r="EL665" s="1340"/>
      <c r="EM665" s="1340" t="e">
        <f t="shared" si="7"/>
        <v>#VALUE!</v>
      </c>
      <c r="EN665" s="1340"/>
      <c r="EO665" s="1340"/>
      <c r="EP665" s="1340"/>
      <c r="EQ665" s="1340"/>
      <c r="ER665" s="1340" t="e">
        <f t="shared" si="8"/>
        <v>#VALUE!</v>
      </c>
      <c r="ES665" s="1340"/>
      <c r="ET665" s="1340"/>
      <c r="EU665" s="1340"/>
      <c r="EV665" s="1340"/>
      <c r="EW665" s="1340" t="e">
        <f t="shared" si="9"/>
        <v>#VALUE!</v>
      </c>
      <c r="EX665" s="1340"/>
      <c r="EY665" s="1340"/>
      <c r="EZ665" s="1340"/>
      <c r="FA665" s="1340"/>
    </row>
    <row r="666" spans="1:157" ht="12.95" customHeight="1">
      <c r="A666" s="22"/>
      <c r="T666" s="22"/>
      <c r="AZ666" s="34"/>
      <c r="BA666" s="34"/>
      <c r="BB666" s="34"/>
      <c r="BC666" s="34"/>
      <c r="BD666" s="34"/>
      <c r="BE666" s="34"/>
      <c r="BF666" s="34"/>
      <c r="BG666" s="34"/>
      <c r="BH666" s="34"/>
      <c r="BI666" s="34"/>
      <c r="BJ666" s="34"/>
      <c r="BK666" s="34"/>
      <c r="BL666" s="34"/>
      <c r="BM666" s="34"/>
      <c r="DX666" s="1340" t="e">
        <f t="shared" si="4"/>
        <v>#VALUE!</v>
      </c>
      <c r="DY666" s="1340"/>
      <c r="DZ666" s="1340"/>
      <c r="EA666" s="1340"/>
      <c r="EB666" s="1340"/>
      <c r="EC666" s="1340" t="e">
        <f t="shared" si="5"/>
        <v>#VALUE!</v>
      </c>
      <c r="ED666" s="1340"/>
      <c r="EE666" s="1340"/>
      <c r="EF666" s="1340"/>
      <c r="EG666" s="1340"/>
      <c r="EH666" s="1340" t="e">
        <f t="shared" si="6"/>
        <v>#VALUE!</v>
      </c>
      <c r="EI666" s="1340"/>
      <c r="EJ666" s="1340"/>
      <c r="EK666" s="1340"/>
      <c r="EL666" s="1340"/>
      <c r="EM666" s="1340" t="e">
        <f t="shared" si="7"/>
        <v>#VALUE!</v>
      </c>
      <c r="EN666" s="1340"/>
      <c r="EO666" s="1340"/>
      <c r="EP666" s="1340"/>
      <c r="EQ666" s="1340"/>
      <c r="ER666" s="1340" t="e">
        <f t="shared" si="8"/>
        <v>#VALUE!</v>
      </c>
      <c r="ES666" s="1340"/>
      <c r="ET666" s="1340"/>
      <c r="EU666" s="1340"/>
      <c r="EV666" s="1340"/>
      <c r="EW666" s="1340" t="e">
        <f t="shared" si="9"/>
        <v>#VALUE!</v>
      </c>
      <c r="EX666" s="1340"/>
      <c r="EY666" s="1340"/>
      <c r="EZ666" s="1340"/>
      <c r="FA666" s="1340"/>
    </row>
    <row r="667" spans="1:157" ht="12.95" customHeight="1">
      <c r="A667" s="55" t="s">
        <v>763</v>
      </c>
      <c r="B667" t="s">
        <v>463</v>
      </c>
      <c r="G667" s="1433">
        <f>C639</f>
        <v>0</v>
      </c>
      <c r="H667" s="1433"/>
      <c r="I667" s="1433"/>
      <c r="J667" s="1433"/>
      <c r="K667" s="1433"/>
      <c r="L667" s="1433"/>
      <c r="M667" s="1433"/>
      <c r="N667" s="1433"/>
      <c r="O667" s="1433"/>
      <c r="P667" s="1433"/>
      <c r="Q667" s="1433"/>
      <c r="R667" s="1433"/>
      <c r="T667" s="55" t="s">
        <v>584</v>
      </c>
      <c r="U667" t="s">
        <v>463</v>
      </c>
      <c r="Z667" s="1433">
        <f>C640</f>
        <v>0</v>
      </c>
      <c r="AA667" s="1433"/>
      <c r="AB667" s="1433"/>
      <c r="AC667" s="1433"/>
      <c r="AD667" s="1433"/>
      <c r="AE667" s="1433"/>
      <c r="AF667" s="1433"/>
      <c r="AG667" s="1433"/>
      <c r="AH667" s="1433"/>
      <c r="AI667" s="1433"/>
      <c r="AJ667" s="1433"/>
      <c r="AK667" s="1433"/>
      <c r="AZ667" s="34"/>
      <c r="BA667" s="34"/>
      <c r="BB667" s="34"/>
      <c r="BC667" s="34"/>
      <c r="BD667" s="34"/>
      <c r="BE667" s="34"/>
      <c r="BF667" s="34"/>
      <c r="BG667" s="34"/>
      <c r="BH667" s="34"/>
      <c r="BI667" s="34"/>
      <c r="BJ667" s="34"/>
      <c r="BK667" s="34"/>
      <c r="BL667" s="34"/>
      <c r="BM667" s="34"/>
      <c r="DX667" s="1340" t="e">
        <f t="shared" si="4"/>
        <v>#VALUE!</v>
      </c>
      <c r="DY667" s="1340"/>
      <c r="DZ667" s="1340"/>
      <c r="EA667" s="1340"/>
      <c r="EB667" s="1340"/>
      <c r="EC667" s="1340" t="e">
        <f t="shared" si="5"/>
        <v>#VALUE!</v>
      </c>
      <c r="ED667" s="1340"/>
      <c r="EE667" s="1340"/>
      <c r="EF667" s="1340"/>
      <c r="EG667" s="1340"/>
      <c r="EH667" s="1340" t="e">
        <f t="shared" si="6"/>
        <v>#VALUE!</v>
      </c>
      <c r="EI667" s="1340"/>
      <c r="EJ667" s="1340"/>
      <c r="EK667" s="1340"/>
      <c r="EL667" s="1340"/>
      <c r="EM667" s="1340" t="e">
        <f t="shared" si="7"/>
        <v>#VALUE!</v>
      </c>
      <c r="EN667" s="1340"/>
      <c r="EO667" s="1340"/>
      <c r="EP667" s="1340"/>
      <c r="EQ667" s="1340"/>
      <c r="ER667" s="1340" t="e">
        <f t="shared" si="8"/>
        <v>#VALUE!</v>
      </c>
      <c r="ES667" s="1340"/>
      <c r="ET667" s="1340"/>
      <c r="EU667" s="1340"/>
      <c r="EV667" s="1340"/>
      <c r="EW667" s="1340" t="e">
        <f t="shared" si="9"/>
        <v>#VALUE!</v>
      </c>
      <c r="EX667" s="1340"/>
      <c r="EY667" s="1340"/>
      <c r="EZ667" s="1340"/>
      <c r="FA667" s="1340"/>
    </row>
    <row r="668" spans="1:157" ht="12.95" customHeight="1">
      <c r="A668" s="22"/>
      <c r="B668" t="s">
        <v>85</v>
      </c>
      <c r="G668" s="1274"/>
      <c r="H668" s="1274"/>
      <c r="I668" s="1274"/>
      <c r="J668" s="1274"/>
      <c r="K668" s="1274"/>
      <c r="L668" s="1274"/>
      <c r="M668" s="1274"/>
      <c r="N668" s="1274"/>
      <c r="O668" s="1274"/>
      <c r="P668" s="1274"/>
      <c r="Q668" s="1274"/>
      <c r="R668" s="1274"/>
      <c r="T668" s="22"/>
      <c r="U668" t="s">
        <v>85</v>
      </c>
      <c r="Z668" s="1274"/>
      <c r="AA668" s="1274"/>
      <c r="AB668" s="1274"/>
      <c r="AC668" s="1274"/>
      <c r="AD668" s="1274"/>
      <c r="AE668" s="1274"/>
      <c r="AF668" s="1274"/>
      <c r="AG668" s="1274"/>
      <c r="AH668" s="1274"/>
      <c r="AI668" s="1274"/>
      <c r="AJ668" s="1274"/>
      <c r="AK668" s="1274"/>
      <c r="AZ668" s="34"/>
      <c r="BA668" s="34"/>
      <c r="BB668" s="34"/>
      <c r="BC668" s="34"/>
      <c r="BD668" s="34"/>
      <c r="BE668" s="34"/>
      <c r="BF668" s="34"/>
      <c r="BG668" s="34"/>
      <c r="BH668" s="34"/>
      <c r="BI668" s="34"/>
      <c r="BJ668" s="34"/>
      <c r="BK668" s="34"/>
      <c r="BL668" s="34"/>
      <c r="BM668" s="34"/>
      <c r="DX668" s="1340" t="e">
        <f t="shared" si="4"/>
        <v>#VALUE!</v>
      </c>
      <c r="DY668" s="1340"/>
      <c r="DZ668" s="1340"/>
      <c r="EA668" s="1340"/>
      <c r="EB668" s="1340"/>
      <c r="EC668" s="1340" t="e">
        <f t="shared" si="5"/>
        <v>#VALUE!</v>
      </c>
      <c r="ED668" s="1340"/>
      <c r="EE668" s="1340"/>
      <c r="EF668" s="1340"/>
      <c r="EG668" s="1340"/>
      <c r="EH668" s="1340" t="e">
        <f t="shared" si="6"/>
        <v>#VALUE!</v>
      </c>
      <c r="EI668" s="1340"/>
      <c r="EJ668" s="1340"/>
      <c r="EK668" s="1340"/>
      <c r="EL668" s="1340"/>
      <c r="EM668" s="1340" t="e">
        <f t="shared" si="7"/>
        <v>#VALUE!</v>
      </c>
      <c r="EN668" s="1340"/>
      <c r="EO668" s="1340"/>
      <c r="EP668" s="1340"/>
      <c r="EQ668" s="1340"/>
      <c r="ER668" s="1340" t="e">
        <f t="shared" si="8"/>
        <v>#VALUE!</v>
      </c>
      <c r="ES668" s="1340"/>
      <c r="ET668" s="1340"/>
      <c r="EU668" s="1340"/>
      <c r="EV668" s="1340"/>
      <c r="EW668" s="1340" t="e">
        <f t="shared" si="9"/>
        <v>#VALUE!</v>
      </c>
      <c r="EX668" s="1340"/>
      <c r="EY668" s="1340"/>
      <c r="EZ668" s="1340"/>
      <c r="FA668" s="1340"/>
    </row>
    <row r="669" spans="1:157" ht="12.95" customHeight="1">
      <c r="A669" s="22"/>
      <c r="B669" t="s">
        <v>580</v>
      </c>
      <c r="G669" s="1274"/>
      <c r="H669" s="1274"/>
      <c r="I669" s="1274"/>
      <c r="J669" s="1274"/>
      <c r="K669" s="1274"/>
      <c r="L669" s="1274"/>
      <c r="M669" s="1274"/>
      <c r="N669" s="1274"/>
      <c r="O669" s="1274"/>
      <c r="P669" s="1274"/>
      <c r="Q669" s="1274"/>
      <c r="R669" s="1274"/>
      <c r="T669" s="22"/>
      <c r="U669" t="s">
        <v>580</v>
      </c>
      <c r="Z669" s="1273"/>
      <c r="AA669" s="1273"/>
      <c r="AB669" s="1273"/>
      <c r="AC669" s="1273"/>
      <c r="AD669" s="1273"/>
      <c r="AE669" s="1273"/>
      <c r="AF669" s="1273"/>
      <c r="AG669" s="1273"/>
      <c r="AH669" s="1273"/>
      <c r="AI669" s="1273"/>
      <c r="AJ669" s="1273"/>
      <c r="AK669" s="1273"/>
      <c r="AZ669" s="34"/>
      <c r="BA669" s="34"/>
      <c r="BB669" s="34"/>
      <c r="BC669" s="34"/>
      <c r="BD669" s="34"/>
      <c r="BE669" s="34"/>
      <c r="BF669" s="34"/>
      <c r="BG669" s="34"/>
      <c r="BH669" s="34"/>
      <c r="BI669" s="34"/>
      <c r="BJ669" s="34"/>
      <c r="BK669" s="34"/>
      <c r="BL669" s="34"/>
      <c r="BM669" s="34"/>
      <c r="DX669" s="1340" t="e">
        <f t="shared" si="4"/>
        <v>#VALUE!</v>
      </c>
      <c r="DY669" s="1340"/>
      <c r="DZ669" s="1340"/>
      <c r="EA669" s="1340"/>
      <c r="EB669" s="1340"/>
      <c r="EC669" s="1340" t="e">
        <f t="shared" si="5"/>
        <v>#VALUE!</v>
      </c>
      <c r="ED669" s="1340"/>
      <c r="EE669" s="1340"/>
      <c r="EF669" s="1340"/>
      <c r="EG669" s="1340"/>
      <c r="EH669" s="1340" t="e">
        <f t="shared" si="6"/>
        <v>#VALUE!</v>
      </c>
      <c r="EI669" s="1340"/>
      <c r="EJ669" s="1340"/>
      <c r="EK669" s="1340"/>
      <c r="EL669" s="1340"/>
      <c r="EM669" s="1340" t="e">
        <f t="shared" si="7"/>
        <v>#VALUE!</v>
      </c>
      <c r="EN669" s="1340"/>
      <c r="EO669" s="1340"/>
      <c r="EP669" s="1340"/>
      <c r="EQ669" s="1340"/>
      <c r="ER669" s="1340" t="e">
        <f t="shared" si="8"/>
        <v>#VALUE!</v>
      </c>
      <c r="ES669" s="1340"/>
      <c r="ET669" s="1340"/>
      <c r="EU669" s="1340"/>
      <c r="EV669" s="1340"/>
      <c r="EW669" s="1340" t="e">
        <f t="shared" si="9"/>
        <v>#VALUE!</v>
      </c>
      <c r="EX669" s="1340"/>
      <c r="EY669" s="1340"/>
      <c r="EZ669" s="1340"/>
      <c r="FA669" s="1340"/>
    </row>
    <row r="670" spans="1:157" ht="12.95" customHeight="1">
      <c r="A670" s="22"/>
      <c r="B670" t="s">
        <v>17</v>
      </c>
      <c r="G670" s="1274"/>
      <c r="H670" s="1274"/>
      <c r="I670" s="1274"/>
      <c r="J670" s="1274"/>
      <c r="K670" s="1274"/>
      <c r="L670" s="1274"/>
      <c r="M670" s="1274"/>
      <c r="N670" s="1274"/>
      <c r="O670" s="1274"/>
      <c r="P670" s="1274"/>
      <c r="Q670" s="1274"/>
      <c r="R670" s="1274"/>
      <c r="T670" s="22"/>
      <c r="U670" t="s">
        <v>17</v>
      </c>
      <c r="Z670" s="1273"/>
      <c r="AA670" s="1273"/>
      <c r="AB670" s="1273"/>
      <c r="AC670" s="1273"/>
      <c r="AD670" s="1273"/>
      <c r="AE670" s="1273"/>
      <c r="AF670" s="1273"/>
      <c r="AG670" s="1273"/>
      <c r="AH670" s="1273"/>
      <c r="AI670" s="1273"/>
      <c r="AJ670" s="1273"/>
      <c r="AK670" s="127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40" t="e">
        <f t="shared" si="4"/>
        <v>#VALUE!</v>
      </c>
      <c r="DY670" s="1340"/>
      <c r="DZ670" s="1340"/>
      <c r="EA670" s="1340"/>
      <c r="EB670" s="1340"/>
      <c r="EC670" s="1340" t="e">
        <f t="shared" si="5"/>
        <v>#VALUE!</v>
      </c>
      <c r="ED670" s="1340"/>
      <c r="EE670" s="1340"/>
      <c r="EF670" s="1340"/>
      <c r="EG670" s="1340"/>
      <c r="EH670" s="1340" t="e">
        <f t="shared" si="6"/>
        <v>#VALUE!</v>
      </c>
      <c r="EI670" s="1340"/>
      <c r="EJ670" s="1340"/>
      <c r="EK670" s="1340"/>
      <c r="EL670" s="1340"/>
      <c r="EM670" s="1340" t="e">
        <f t="shared" si="7"/>
        <v>#VALUE!</v>
      </c>
      <c r="EN670" s="1340"/>
      <c r="EO670" s="1340"/>
      <c r="EP670" s="1340"/>
      <c r="EQ670" s="1340"/>
      <c r="ER670" s="1340" t="e">
        <f t="shared" si="8"/>
        <v>#VALUE!</v>
      </c>
      <c r="ES670" s="1340"/>
      <c r="ET670" s="1340"/>
      <c r="EU670" s="1340"/>
      <c r="EV670" s="1340"/>
      <c r="EW670" s="1340" t="e">
        <f t="shared" si="9"/>
        <v>#VALUE!</v>
      </c>
      <c r="EX670" s="1340"/>
      <c r="EY670" s="1340"/>
      <c r="EZ670" s="1340"/>
      <c r="FA670" s="1340"/>
    </row>
    <row r="671" spans="1:157" ht="12.95" customHeight="1">
      <c r="A671" s="22"/>
      <c r="B671" t="s">
        <v>316</v>
      </c>
      <c r="G671" s="1278"/>
      <c r="H671" s="1278"/>
      <c r="I671" s="1278"/>
      <c r="J671" s="1278"/>
      <c r="K671" s="1278"/>
      <c r="L671" s="1278"/>
      <c r="O671" s="33" t="s">
        <v>206</v>
      </c>
      <c r="P671" s="1425"/>
      <c r="Q671" s="1425"/>
      <c r="R671" s="1425"/>
      <c r="T671" s="22"/>
      <c r="U671" t="s">
        <v>316</v>
      </c>
      <c r="Z671" s="1278"/>
      <c r="AA671" s="1278"/>
      <c r="AB671" s="1278"/>
      <c r="AC671" s="1278"/>
      <c r="AD671" s="1278"/>
      <c r="AE671" s="1278"/>
      <c r="AH671" s="33" t="s">
        <v>206</v>
      </c>
      <c r="AI671" s="1425"/>
      <c r="AJ671" s="1425"/>
      <c r="AK671" s="142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40" t="e">
        <f t="shared" si="4"/>
        <v>#VALUE!</v>
      </c>
      <c r="DY671" s="1340"/>
      <c r="DZ671" s="1340"/>
      <c r="EA671" s="1340"/>
      <c r="EB671" s="1340"/>
      <c r="EC671" s="1340" t="e">
        <f t="shared" si="5"/>
        <v>#VALUE!</v>
      </c>
      <c r="ED671" s="1340"/>
      <c r="EE671" s="1340"/>
      <c r="EF671" s="1340"/>
      <c r="EG671" s="1340"/>
      <c r="EH671" s="1340" t="e">
        <f t="shared" si="6"/>
        <v>#VALUE!</v>
      </c>
      <c r="EI671" s="1340"/>
      <c r="EJ671" s="1340"/>
      <c r="EK671" s="1340"/>
      <c r="EL671" s="1340"/>
      <c r="EM671" s="1340" t="e">
        <f t="shared" si="7"/>
        <v>#VALUE!</v>
      </c>
      <c r="EN671" s="1340"/>
      <c r="EO671" s="1340"/>
      <c r="EP671" s="1340"/>
      <c r="EQ671" s="1340"/>
      <c r="ER671" s="1340" t="e">
        <f t="shared" si="8"/>
        <v>#VALUE!</v>
      </c>
      <c r="ES671" s="1340"/>
      <c r="ET671" s="1340"/>
      <c r="EU671" s="1340"/>
      <c r="EV671" s="1340"/>
      <c r="EW671" s="1340" t="e">
        <f t="shared" si="9"/>
        <v>#VALUE!</v>
      </c>
      <c r="EX671" s="1340"/>
      <c r="EY671" s="1340"/>
      <c r="EZ671" s="1340"/>
      <c r="FA671" s="1340"/>
    </row>
    <row r="672" spans="1:157" ht="12.95" customHeight="1">
      <c r="A672" s="22"/>
      <c r="B672" t="s">
        <v>18</v>
      </c>
      <c r="H672" s="1274"/>
      <c r="I672" s="1274"/>
      <c r="J672" s="1274"/>
      <c r="K672" s="1274"/>
      <c r="L672" s="1274"/>
      <c r="M672" s="1274"/>
      <c r="N672" s="1274"/>
      <c r="O672" s="1274"/>
      <c r="P672" s="1274"/>
      <c r="Q672" s="1274"/>
      <c r="R672" s="1274"/>
      <c r="T672" s="22"/>
      <c r="U672" t="s">
        <v>18</v>
      </c>
      <c r="AA672" s="1274"/>
      <c r="AB672" s="1274"/>
      <c r="AC672" s="1274"/>
      <c r="AD672" s="1274"/>
      <c r="AE672" s="1274"/>
      <c r="AF672" s="1274"/>
      <c r="AG672" s="1274"/>
      <c r="AH672" s="1274"/>
      <c r="AI672" s="1274"/>
      <c r="AJ672" s="1274"/>
      <c r="AK672" s="127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40" t="e">
        <f t="shared" si="4"/>
        <v>#VALUE!</v>
      </c>
      <c r="DY672" s="1340"/>
      <c r="DZ672" s="1340"/>
      <c r="EA672" s="1340"/>
      <c r="EB672" s="1340"/>
      <c r="EC672" s="1340" t="e">
        <f t="shared" si="5"/>
        <v>#VALUE!</v>
      </c>
      <c r="ED672" s="1340"/>
      <c r="EE672" s="1340"/>
      <c r="EF672" s="1340"/>
      <c r="EG672" s="1340"/>
      <c r="EH672" s="1340" t="e">
        <f t="shared" si="6"/>
        <v>#VALUE!</v>
      </c>
      <c r="EI672" s="1340"/>
      <c r="EJ672" s="1340"/>
      <c r="EK672" s="1340"/>
      <c r="EL672" s="1340"/>
      <c r="EM672" s="1340" t="e">
        <f t="shared" si="7"/>
        <v>#VALUE!</v>
      </c>
      <c r="EN672" s="1340"/>
      <c r="EO672" s="1340"/>
      <c r="EP672" s="1340"/>
      <c r="EQ672" s="1340"/>
      <c r="ER672" s="1340" t="e">
        <f t="shared" si="8"/>
        <v>#VALUE!</v>
      </c>
      <c r="ES672" s="1340"/>
      <c r="ET672" s="1340"/>
      <c r="EU672" s="1340"/>
      <c r="EV672" s="1340"/>
      <c r="EW672" s="1340" t="e">
        <f t="shared" si="9"/>
        <v>#VALUE!</v>
      </c>
      <c r="EX672" s="1340"/>
      <c r="EY672" s="1340"/>
      <c r="EZ672" s="1340"/>
      <c r="FA672" s="1340"/>
    </row>
    <row r="673" spans="1:157" ht="12.95" customHeight="1">
      <c r="A673" s="22"/>
      <c r="B673" t="s">
        <v>20</v>
      </c>
      <c r="N673" s="1365" t="s">
        <v>669</v>
      </c>
      <c r="O673" s="1365"/>
      <c r="T673" s="22"/>
      <c r="U673" t="s">
        <v>20</v>
      </c>
      <c r="AG673" s="1365" t="s">
        <v>669</v>
      </c>
      <c r="AH673" s="136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40" t="e">
        <f t="shared" si="4"/>
        <v>#VALUE!</v>
      </c>
      <c r="DY673" s="1340"/>
      <c r="DZ673" s="1340"/>
      <c r="EA673" s="1340"/>
      <c r="EB673" s="1340"/>
      <c r="EC673" s="1340" t="e">
        <f t="shared" si="5"/>
        <v>#VALUE!</v>
      </c>
      <c r="ED673" s="1340"/>
      <c r="EE673" s="1340"/>
      <c r="EF673" s="1340"/>
      <c r="EG673" s="1340"/>
      <c r="EH673" s="1340" t="e">
        <f t="shared" si="6"/>
        <v>#VALUE!</v>
      </c>
      <c r="EI673" s="1340"/>
      <c r="EJ673" s="1340"/>
      <c r="EK673" s="1340"/>
      <c r="EL673" s="1340"/>
      <c r="EM673" s="1340" t="e">
        <f t="shared" si="7"/>
        <v>#VALUE!</v>
      </c>
      <c r="EN673" s="1340"/>
      <c r="EO673" s="1340"/>
      <c r="EP673" s="1340"/>
      <c r="EQ673" s="1340"/>
      <c r="ER673" s="1340" t="e">
        <f t="shared" si="8"/>
        <v>#VALUE!</v>
      </c>
      <c r="ES673" s="1340"/>
      <c r="ET673" s="1340"/>
      <c r="EU673" s="1340"/>
      <c r="EV673" s="1340"/>
      <c r="EW673" s="1340" t="e">
        <f t="shared" si="9"/>
        <v>#VALUE!</v>
      </c>
      <c r="EX673" s="1340"/>
      <c r="EY673" s="1340"/>
      <c r="EZ673" s="1340"/>
      <c r="FA673" s="1340"/>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40" t="e">
        <f t="shared" si="4"/>
        <v>#VALUE!</v>
      </c>
      <c r="DY674" s="1340"/>
      <c r="DZ674" s="1340"/>
      <c r="EA674" s="1340"/>
      <c r="EB674" s="1340"/>
      <c r="EC674" s="1340" t="e">
        <f t="shared" si="5"/>
        <v>#VALUE!</v>
      </c>
      <c r="ED674" s="1340"/>
      <c r="EE674" s="1340"/>
      <c r="EF674" s="1340"/>
      <c r="EG674" s="1340"/>
      <c r="EH674" s="1340" t="e">
        <f t="shared" si="6"/>
        <v>#VALUE!</v>
      </c>
      <c r="EI674" s="1340"/>
      <c r="EJ674" s="1340"/>
      <c r="EK674" s="1340"/>
      <c r="EL674" s="1340"/>
      <c r="EM674" s="1340" t="e">
        <f t="shared" si="7"/>
        <v>#VALUE!</v>
      </c>
      <c r="EN674" s="1340"/>
      <c r="EO674" s="1340"/>
      <c r="EP674" s="1340"/>
      <c r="EQ674" s="1340"/>
      <c r="ER674" s="1340" t="e">
        <f t="shared" si="8"/>
        <v>#VALUE!</v>
      </c>
      <c r="ES674" s="1340"/>
      <c r="ET674" s="1340"/>
      <c r="EU674" s="1340"/>
      <c r="EV674" s="1340"/>
      <c r="EW674" s="1340" t="e">
        <f t="shared" si="9"/>
        <v>#VALUE!</v>
      </c>
      <c r="EX674" s="1340"/>
      <c r="EY674" s="1340"/>
      <c r="EZ674" s="1340"/>
      <c r="FA674" s="1340"/>
    </row>
    <row r="675" spans="1:157" ht="12.95" customHeight="1">
      <c r="A675" s="55" t="s">
        <v>455</v>
      </c>
      <c r="B675" t="s">
        <v>463</v>
      </c>
      <c r="G675" s="1433">
        <f>C641</f>
        <v>0</v>
      </c>
      <c r="H675" s="1433"/>
      <c r="I675" s="1433"/>
      <c r="J675" s="1433"/>
      <c r="K675" s="1433"/>
      <c r="L675" s="1433"/>
      <c r="M675" s="1433"/>
      <c r="N675" s="1433"/>
      <c r="O675" s="1433"/>
      <c r="P675" s="1433"/>
      <c r="Q675" s="1433"/>
      <c r="R675" s="1433"/>
      <c r="T675" s="55" t="s">
        <v>456</v>
      </c>
      <c r="U675" t="s">
        <v>463</v>
      </c>
      <c r="Z675" s="1433">
        <f>C642</f>
        <v>0</v>
      </c>
      <c r="AA675" s="1433"/>
      <c r="AB675" s="1433"/>
      <c r="AC675" s="1433"/>
      <c r="AD675" s="1433"/>
      <c r="AE675" s="1433"/>
      <c r="AF675" s="1433"/>
      <c r="AG675" s="1433"/>
      <c r="AH675" s="1433"/>
      <c r="AI675" s="1433"/>
      <c r="AJ675" s="1433"/>
      <c r="AK675" s="143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40" t="e">
        <f t="shared" si="4"/>
        <v>#VALUE!</v>
      </c>
      <c r="DY675" s="1340"/>
      <c r="DZ675" s="1340"/>
      <c r="EA675" s="1340"/>
      <c r="EB675" s="1340"/>
      <c r="EC675" s="1340" t="e">
        <f t="shared" si="5"/>
        <v>#VALUE!</v>
      </c>
      <c r="ED675" s="1340"/>
      <c r="EE675" s="1340"/>
      <c r="EF675" s="1340"/>
      <c r="EG675" s="1340"/>
      <c r="EH675" s="1340" t="e">
        <f t="shared" si="6"/>
        <v>#VALUE!</v>
      </c>
      <c r="EI675" s="1340"/>
      <c r="EJ675" s="1340"/>
      <c r="EK675" s="1340"/>
      <c r="EL675" s="1340"/>
      <c r="EM675" s="1340" t="e">
        <f t="shared" si="7"/>
        <v>#VALUE!</v>
      </c>
      <c r="EN675" s="1340"/>
      <c r="EO675" s="1340"/>
      <c r="EP675" s="1340"/>
      <c r="EQ675" s="1340"/>
      <c r="ER675" s="1340" t="e">
        <f t="shared" si="8"/>
        <v>#VALUE!</v>
      </c>
      <c r="ES675" s="1340"/>
      <c r="ET675" s="1340"/>
      <c r="EU675" s="1340"/>
      <c r="EV675" s="1340"/>
      <c r="EW675" s="1340" t="e">
        <f t="shared" si="9"/>
        <v>#VALUE!</v>
      </c>
      <c r="EX675" s="1340"/>
      <c r="EY675" s="1340"/>
      <c r="EZ675" s="1340"/>
      <c r="FA675" s="1340"/>
    </row>
    <row r="676" spans="1:157" ht="12.95" customHeight="1">
      <c r="A676" s="22"/>
      <c r="B676" t="s">
        <v>85</v>
      </c>
      <c r="G676" s="1274"/>
      <c r="H676" s="1274"/>
      <c r="I676" s="1274"/>
      <c r="J676" s="1274"/>
      <c r="K676" s="1274"/>
      <c r="L676" s="1274"/>
      <c r="M676" s="1274"/>
      <c r="N676" s="1274"/>
      <c r="O676" s="1274"/>
      <c r="P676" s="1274"/>
      <c r="Q676" s="1274"/>
      <c r="R676" s="1274"/>
      <c r="T676" s="22"/>
      <c r="U676" t="s">
        <v>85</v>
      </c>
      <c r="Z676" s="1274"/>
      <c r="AA676" s="1274"/>
      <c r="AB676" s="1274"/>
      <c r="AC676" s="1274"/>
      <c r="AD676" s="1274"/>
      <c r="AE676" s="1274"/>
      <c r="AF676" s="1274"/>
      <c r="AG676" s="1274"/>
      <c r="AH676" s="1274"/>
      <c r="AI676" s="1274"/>
      <c r="AJ676" s="1274"/>
      <c r="AK676" s="127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40" t="e">
        <f t="shared" si="4"/>
        <v>#VALUE!</v>
      </c>
      <c r="DY676" s="1340"/>
      <c r="DZ676" s="1340"/>
      <c r="EA676" s="1340"/>
      <c r="EB676" s="1340"/>
      <c r="EC676" s="1340" t="e">
        <f t="shared" si="5"/>
        <v>#VALUE!</v>
      </c>
      <c r="ED676" s="1340"/>
      <c r="EE676" s="1340"/>
      <c r="EF676" s="1340"/>
      <c r="EG676" s="1340"/>
      <c r="EH676" s="1340" t="e">
        <f t="shared" si="6"/>
        <v>#VALUE!</v>
      </c>
      <c r="EI676" s="1340"/>
      <c r="EJ676" s="1340"/>
      <c r="EK676" s="1340"/>
      <c r="EL676" s="1340"/>
      <c r="EM676" s="1340" t="e">
        <f t="shared" si="7"/>
        <v>#VALUE!</v>
      </c>
      <c r="EN676" s="1340"/>
      <c r="EO676" s="1340"/>
      <c r="EP676" s="1340"/>
      <c r="EQ676" s="1340"/>
      <c r="ER676" s="1340" t="e">
        <f t="shared" si="8"/>
        <v>#VALUE!</v>
      </c>
      <c r="ES676" s="1340"/>
      <c r="ET676" s="1340"/>
      <c r="EU676" s="1340"/>
      <c r="EV676" s="1340"/>
      <c r="EW676" s="1340" t="e">
        <f t="shared" si="9"/>
        <v>#VALUE!</v>
      </c>
      <c r="EX676" s="1340"/>
      <c r="EY676" s="1340"/>
      <c r="EZ676" s="1340"/>
      <c r="FA676" s="1340"/>
    </row>
    <row r="677" spans="1:157" ht="12.95" customHeight="1">
      <c r="A677" s="22"/>
      <c r="B677" t="s">
        <v>580</v>
      </c>
      <c r="G677" s="1274"/>
      <c r="H677" s="1274"/>
      <c r="I677" s="1274"/>
      <c r="J677" s="1274"/>
      <c r="K677" s="1274"/>
      <c r="L677" s="1274"/>
      <c r="M677" s="1274"/>
      <c r="N677" s="1274"/>
      <c r="O677" s="1274"/>
      <c r="P677" s="1274"/>
      <c r="Q677" s="1274"/>
      <c r="R677" s="1274"/>
      <c r="T677" s="22"/>
      <c r="U677" t="s">
        <v>580</v>
      </c>
      <c r="Z677" s="1273"/>
      <c r="AA677" s="1273"/>
      <c r="AB677" s="1273"/>
      <c r="AC677" s="1273"/>
      <c r="AD677" s="1273"/>
      <c r="AE677" s="1273"/>
      <c r="AF677" s="1273"/>
      <c r="AG677" s="1273"/>
      <c r="AH677" s="1273"/>
      <c r="AI677" s="1273"/>
      <c r="AJ677" s="1273"/>
      <c r="AK677" s="127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40" t="e">
        <f t="shared" si="4"/>
        <v>#VALUE!</v>
      </c>
      <c r="DY677" s="1340"/>
      <c r="DZ677" s="1340"/>
      <c r="EA677" s="1340"/>
      <c r="EB677" s="1340"/>
      <c r="EC677" s="1340" t="e">
        <f t="shared" si="5"/>
        <v>#VALUE!</v>
      </c>
      <c r="ED677" s="1340"/>
      <c r="EE677" s="1340"/>
      <c r="EF677" s="1340"/>
      <c r="EG677" s="1340"/>
      <c r="EH677" s="1340" t="e">
        <f t="shared" si="6"/>
        <v>#VALUE!</v>
      </c>
      <c r="EI677" s="1340"/>
      <c r="EJ677" s="1340"/>
      <c r="EK677" s="1340"/>
      <c r="EL677" s="1340"/>
      <c r="EM677" s="1340" t="e">
        <f t="shared" si="7"/>
        <v>#VALUE!</v>
      </c>
      <c r="EN677" s="1340"/>
      <c r="EO677" s="1340"/>
      <c r="EP677" s="1340"/>
      <c r="EQ677" s="1340"/>
      <c r="ER677" s="1340" t="e">
        <f t="shared" si="8"/>
        <v>#VALUE!</v>
      </c>
      <c r="ES677" s="1340"/>
      <c r="ET677" s="1340"/>
      <c r="EU677" s="1340"/>
      <c r="EV677" s="1340"/>
      <c r="EW677" s="1340" t="e">
        <f t="shared" si="9"/>
        <v>#VALUE!</v>
      </c>
      <c r="EX677" s="1340"/>
      <c r="EY677" s="1340"/>
      <c r="EZ677" s="1340"/>
      <c r="FA677" s="1340"/>
    </row>
    <row r="678" spans="1:157" ht="12.95" customHeight="1">
      <c r="A678" s="22"/>
      <c r="B678" t="s">
        <v>17</v>
      </c>
      <c r="G678" s="1274"/>
      <c r="H678" s="1274"/>
      <c r="I678" s="1274"/>
      <c r="J678" s="1274"/>
      <c r="K678" s="1274"/>
      <c r="L678" s="1274"/>
      <c r="M678" s="1274"/>
      <c r="N678" s="1274"/>
      <c r="O678" s="1274"/>
      <c r="P678" s="1274"/>
      <c r="Q678" s="1274"/>
      <c r="R678" s="1274"/>
      <c r="T678" s="22"/>
      <c r="U678" t="s">
        <v>17</v>
      </c>
      <c r="Z678" s="1273"/>
      <c r="AA678" s="1273"/>
      <c r="AB678" s="1273"/>
      <c r="AC678" s="1273"/>
      <c r="AD678" s="1273"/>
      <c r="AE678" s="1273"/>
      <c r="AF678" s="1273"/>
      <c r="AG678" s="1273"/>
      <c r="AH678" s="1273"/>
      <c r="AI678" s="1273"/>
      <c r="AJ678" s="1273"/>
      <c r="AK678" s="127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40">
        <f>SUMIF(DX643:EB677,"&gt;0")</f>
        <v>1431.3333333333335</v>
      </c>
      <c r="DY678" s="1340"/>
      <c r="DZ678" s="1340"/>
      <c r="EA678" s="1340"/>
      <c r="EB678" s="1340"/>
      <c r="EC678" s="1340">
        <f>SUMIF(EC643:EG677,"&gt;0")</f>
        <v>0</v>
      </c>
      <c r="ED678" s="1340"/>
      <c r="EE678" s="1340"/>
      <c r="EF678" s="1340"/>
      <c r="EG678" s="1340"/>
      <c r="EH678" s="1340">
        <f>SUMIF(EH643:EL677,"&gt;0")</f>
        <v>2163.2533333333331</v>
      </c>
      <c r="EI678" s="1340"/>
      <c r="EJ678" s="1340"/>
      <c r="EK678" s="1340"/>
      <c r="EL678" s="1340"/>
      <c r="EM678" s="1340">
        <f>SUMIF(EM643:EQ677,"&gt;0")</f>
        <v>2444.3200000000002</v>
      </c>
      <c r="EN678" s="1340"/>
      <c r="EO678" s="1340"/>
      <c r="EP678" s="1340"/>
      <c r="EQ678" s="1340"/>
      <c r="ER678" s="1340">
        <f>SUMIF(ER643:EV677,"&gt;0")</f>
        <v>0</v>
      </c>
      <c r="ES678" s="1340"/>
      <c r="ET678" s="1340"/>
      <c r="EU678" s="1340"/>
      <c r="EV678" s="1340"/>
      <c r="EW678" s="1340">
        <f>SUMIF(EW643:FA677,"&gt;0")</f>
        <v>0</v>
      </c>
      <c r="EX678" s="1340"/>
      <c r="EY678" s="1340"/>
      <c r="EZ678" s="1340"/>
      <c r="FA678" s="1340"/>
    </row>
    <row r="679" spans="1:157" ht="12.95" customHeight="1">
      <c r="A679" s="22"/>
      <c r="B679" t="s">
        <v>316</v>
      </c>
      <c r="G679" s="1278"/>
      <c r="H679" s="1278"/>
      <c r="I679" s="1278"/>
      <c r="J679" s="1278"/>
      <c r="K679" s="1278"/>
      <c r="L679" s="1278"/>
      <c r="O679" s="33" t="s">
        <v>206</v>
      </c>
      <c r="P679" s="1425"/>
      <c r="Q679" s="1425"/>
      <c r="R679" s="1425"/>
      <c r="T679" s="22"/>
      <c r="U679" t="s">
        <v>316</v>
      </c>
      <c r="Z679" s="1278"/>
      <c r="AA679" s="1278"/>
      <c r="AB679" s="1278"/>
      <c r="AC679" s="1278"/>
      <c r="AD679" s="1278"/>
      <c r="AE679" s="1278"/>
      <c r="AH679" s="33" t="s">
        <v>206</v>
      </c>
      <c r="AI679" s="1425"/>
      <c r="AJ679" s="1425"/>
      <c r="AK679" s="142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274"/>
      <c r="I680" s="1274"/>
      <c r="J680" s="1274"/>
      <c r="K680" s="1274"/>
      <c r="L680" s="1274"/>
      <c r="M680" s="1274"/>
      <c r="N680" s="1274"/>
      <c r="O680" s="1274"/>
      <c r="P680" s="1274"/>
      <c r="Q680" s="1274"/>
      <c r="R680" s="1274"/>
      <c r="T680" s="22"/>
      <c r="U680" t="s">
        <v>18</v>
      </c>
      <c r="AA680" s="1274"/>
      <c r="AB680" s="1274"/>
      <c r="AC680" s="1274"/>
      <c r="AD680" s="1274"/>
      <c r="AE680" s="1274"/>
      <c r="AF680" s="1274"/>
      <c r="AG680" s="1274"/>
      <c r="AH680" s="1274"/>
      <c r="AI680" s="1274"/>
      <c r="AJ680" s="1274"/>
      <c r="AK680" s="127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65" t="s">
        <v>669</v>
      </c>
      <c r="O681" s="1365"/>
      <c r="T681" s="22"/>
      <c r="U681" t="s">
        <v>20</v>
      </c>
      <c r="AG681" s="1365" t="s">
        <v>669</v>
      </c>
      <c r="AH681" s="1365"/>
      <c r="AZ681" s="3"/>
    </row>
    <row r="682" spans="1:157" ht="12.95" customHeight="1">
      <c r="A682" s="22"/>
      <c r="T682" s="22"/>
      <c r="AZ682" s="3"/>
    </row>
    <row r="683" spans="1:157" ht="12.95" customHeight="1">
      <c r="A683" s="55" t="s">
        <v>461</v>
      </c>
      <c r="B683" t="s">
        <v>463</v>
      </c>
      <c r="G683" s="1433">
        <f>C643</f>
        <v>0</v>
      </c>
      <c r="H683" s="1433"/>
      <c r="I683" s="1433"/>
      <c r="J683" s="1433"/>
      <c r="K683" s="1433"/>
      <c r="L683" s="1433"/>
      <c r="M683" s="1433"/>
      <c r="N683" s="1433"/>
      <c r="O683" s="1433"/>
      <c r="P683" s="1433"/>
      <c r="Q683" s="1433"/>
      <c r="R683" s="1433"/>
      <c r="T683" s="55" t="s">
        <v>646</v>
      </c>
      <c r="U683" t="s">
        <v>463</v>
      </c>
      <c r="Z683" s="1433">
        <f>C644</f>
        <v>0</v>
      </c>
      <c r="AA683" s="1433"/>
      <c r="AB683" s="1433"/>
      <c r="AC683" s="1433"/>
      <c r="AD683" s="1433"/>
      <c r="AE683" s="1433"/>
      <c r="AF683" s="1433"/>
      <c r="AG683" s="1433"/>
      <c r="AH683" s="1433"/>
      <c r="AI683" s="1433"/>
      <c r="AJ683" s="1433"/>
      <c r="AK683" s="1433"/>
      <c r="AZ683" s="3"/>
    </row>
    <row r="684" spans="1:157" ht="12.95" customHeight="1">
      <c r="A684" s="22"/>
      <c r="B684" t="s">
        <v>85</v>
      </c>
      <c r="G684" s="1274"/>
      <c r="H684" s="1274"/>
      <c r="I684" s="1274"/>
      <c r="J684" s="1274"/>
      <c r="K684" s="1274"/>
      <c r="L684" s="1274"/>
      <c r="M684" s="1274"/>
      <c r="N684" s="1274"/>
      <c r="O684" s="1274"/>
      <c r="P684" s="1274"/>
      <c r="Q684" s="1274"/>
      <c r="R684" s="1274"/>
      <c r="T684" s="22"/>
      <c r="U684" t="s">
        <v>85</v>
      </c>
      <c r="Z684" s="1274"/>
      <c r="AA684" s="1274"/>
      <c r="AB684" s="1274"/>
      <c r="AC684" s="1274"/>
      <c r="AD684" s="1274"/>
      <c r="AE684" s="1274"/>
      <c r="AF684" s="1274"/>
      <c r="AG684" s="1274"/>
      <c r="AH684" s="1274"/>
      <c r="AI684" s="1274"/>
      <c r="AJ684" s="1274"/>
      <c r="AK684" s="1274"/>
      <c r="AZ684" s="3"/>
    </row>
    <row r="685" spans="1:157" ht="12.95" customHeight="1">
      <c r="A685" s="22"/>
      <c r="B685" t="s">
        <v>580</v>
      </c>
      <c r="G685" s="1274"/>
      <c r="H685" s="1274"/>
      <c r="I685" s="1274"/>
      <c r="J685" s="1274"/>
      <c r="K685" s="1274"/>
      <c r="L685" s="1274"/>
      <c r="M685" s="1274"/>
      <c r="N685" s="1274"/>
      <c r="O685" s="1274"/>
      <c r="P685" s="1274"/>
      <c r="Q685" s="1274"/>
      <c r="R685" s="1274"/>
      <c r="T685" s="22"/>
      <c r="U685" t="s">
        <v>580</v>
      </c>
      <c r="Z685" s="1273"/>
      <c r="AA685" s="1273"/>
      <c r="AB685" s="1273"/>
      <c r="AC685" s="1273"/>
      <c r="AD685" s="1273"/>
      <c r="AE685" s="1273"/>
      <c r="AF685" s="1273"/>
      <c r="AG685" s="1273"/>
      <c r="AH685" s="1273"/>
      <c r="AI685" s="1273"/>
      <c r="AJ685" s="1273"/>
      <c r="AK685" s="1273"/>
      <c r="AZ685" s="3"/>
    </row>
    <row r="686" spans="1:157" ht="12.95" customHeight="1">
      <c r="A686" s="22"/>
      <c r="B686" t="s">
        <v>17</v>
      </c>
      <c r="G686" s="1274"/>
      <c r="H686" s="1274"/>
      <c r="I686" s="1274"/>
      <c r="J686" s="1274"/>
      <c r="K686" s="1274"/>
      <c r="L686" s="1274"/>
      <c r="M686" s="1274"/>
      <c r="N686" s="1274"/>
      <c r="O686" s="1274"/>
      <c r="P686" s="1274"/>
      <c r="Q686" s="1274"/>
      <c r="R686" s="1274"/>
      <c r="T686" s="22"/>
      <c r="U686" t="s">
        <v>17</v>
      </c>
      <c r="Z686" s="1273"/>
      <c r="AA686" s="1273"/>
      <c r="AB686" s="1273"/>
      <c r="AC686" s="1273"/>
      <c r="AD686" s="1273"/>
      <c r="AE686" s="1273"/>
      <c r="AF686" s="1273"/>
      <c r="AG686" s="1273"/>
      <c r="AH686" s="1273"/>
      <c r="AI686" s="1273"/>
      <c r="AJ686" s="1273"/>
      <c r="AK686" s="1273"/>
      <c r="AZ686" s="3"/>
    </row>
    <row r="687" spans="1:157" ht="12.95" customHeight="1">
      <c r="A687" s="22"/>
      <c r="B687" t="s">
        <v>316</v>
      </c>
      <c r="G687" s="1278"/>
      <c r="H687" s="1278"/>
      <c r="I687" s="1278"/>
      <c r="J687" s="1278"/>
      <c r="K687" s="1278"/>
      <c r="L687" s="1278"/>
      <c r="O687" s="33" t="s">
        <v>206</v>
      </c>
      <c r="P687" s="1425"/>
      <c r="Q687" s="1425"/>
      <c r="R687" s="1425"/>
      <c r="T687" s="22"/>
      <c r="U687" t="s">
        <v>316</v>
      </c>
      <c r="Z687" s="1278"/>
      <c r="AA687" s="1278"/>
      <c r="AB687" s="1278"/>
      <c r="AC687" s="1278"/>
      <c r="AD687" s="1278"/>
      <c r="AE687" s="1278"/>
      <c r="AH687" s="33" t="s">
        <v>206</v>
      </c>
      <c r="AI687" s="1425"/>
      <c r="AJ687" s="1425"/>
      <c r="AK687" s="1425"/>
      <c r="AZ687" s="3"/>
    </row>
    <row r="688" spans="1:157" ht="12.95" customHeight="1">
      <c r="A688" s="22"/>
      <c r="B688" t="s">
        <v>18</v>
      </c>
      <c r="H688" s="1274"/>
      <c r="I688" s="1274"/>
      <c r="J688" s="1274"/>
      <c r="K688" s="1274"/>
      <c r="L688" s="1274"/>
      <c r="M688" s="1274"/>
      <c r="N688" s="1274"/>
      <c r="O688" s="1274"/>
      <c r="P688" s="1274"/>
      <c r="Q688" s="1274"/>
      <c r="R688" s="1274"/>
      <c r="T688" s="22"/>
      <c r="U688" t="s">
        <v>18</v>
      </c>
      <c r="AA688" s="1274"/>
      <c r="AB688" s="1274"/>
      <c r="AC688" s="1274"/>
      <c r="AD688" s="1274"/>
      <c r="AE688" s="1274"/>
      <c r="AF688" s="1274"/>
      <c r="AG688" s="1274"/>
      <c r="AH688" s="1274"/>
      <c r="AI688" s="1274"/>
      <c r="AJ688" s="1274"/>
      <c r="AK688" s="1274"/>
      <c r="AZ688" s="3"/>
    </row>
    <row r="689" spans="1:52" ht="12.95" customHeight="1">
      <c r="A689" s="22"/>
      <c r="B689" t="s">
        <v>20</v>
      </c>
      <c r="N689" s="1365" t="s">
        <v>669</v>
      </c>
      <c r="O689" s="1365"/>
      <c r="T689" s="22"/>
      <c r="U689" t="s">
        <v>20</v>
      </c>
      <c r="AG689" s="1365" t="s">
        <v>669</v>
      </c>
      <c r="AH689" s="1365"/>
      <c r="AZ689" s="3"/>
    </row>
    <row r="690" spans="1:52" ht="12.95" customHeight="1">
      <c r="A690" s="22"/>
      <c r="T690" s="22"/>
      <c r="AZ690" s="3"/>
    </row>
    <row r="691" spans="1:52" ht="12.95" customHeight="1">
      <c r="A691" s="55" t="s">
        <v>362</v>
      </c>
      <c r="B691" t="s">
        <v>463</v>
      </c>
      <c r="G691" s="1433">
        <f>C645</f>
        <v>0</v>
      </c>
      <c r="H691" s="1433"/>
      <c r="I691" s="1433"/>
      <c r="J691" s="1433"/>
      <c r="K691" s="1433"/>
      <c r="L691" s="1433"/>
      <c r="M691" s="1433"/>
      <c r="N691" s="1433"/>
      <c r="O691" s="1433"/>
      <c r="P691" s="1433"/>
      <c r="Q691" s="1433"/>
      <c r="R691" s="1433"/>
      <c r="T691" s="55" t="s">
        <v>363</v>
      </c>
      <c r="U691" t="s">
        <v>463</v>
      </c>
      <c r="Z691" s="1433">
        <f>C646</f>
        <v>0</v>
      </c>
      <c r="AA691" s="1433"/>
      <c r="AB691" s="1433"/>
      <c r="AC691" s="1433"/>
      <c r="AD691" s="1433"/>
      <c r="AE691" s="1433"/>
      <c r="AF691" s="1433"/>
      <c r="AG691" s="1433"/>
      <c r="AH691" s="1433"/>
      <c r="AI691" s="1433"/>
      <c r="AJ691" s="1433"/>
      <c r="AK691" s="1433"/>
      <c r="AZ691" s="3"/>
    </row>
    <row r="692" spans="1:52" ht="12.95" customHeight="1">
      <c r="B692" t="s">
        <v>85</v>
      </c>
      <c r="G692" s="1274"/>
      <c r="H692" s="1274"/>
      <c r="I692" s="1274"/>
      <c r="J692" s="1274"/>
      <c r="K692" s="1274"/>
      <c r="L692" s="1274"/>
      <c r="M692" s="1274"/>
      <c r="N692" s="1274"/>
      <c r="O692" s="1274"/>
      <c r="P692" s="1274"/>
      <c r="Q692" s="1274"/>
      <c r="R692" s="1274"/>
      <c r="T692" s="22"/>
      <c r="U692" t="s">
        <v>85</v>
      </c>
      <c r="Z692" s="1274"/>
      <c r="AA692" s="1274"/>
      <c r="AB692" s="1274"/>
      <c r="AC692" s="1274"/>
      <c r="AD692" s="1274"/>
      <c r="AE692" s="1274"/>
      <c r="AF692" s="1274"/>
      <c r="AG692" s="1274"/>
      <c r="AH692" s="1274"/>
      <c r="AI692" s="1274"/>
      <c r="AJ692" s="1274"/>
      <c r="AK692" s="1274"/>
      <c r="AZ692" s="3"/>
    </row>
    <row r="693" spans="1:52" ht="12.95" customHeight="1">
      <c r="B693" t="s">
        <v>580</v>
      </c>
      <c r="G693" s="1274"/>
      <c r="H693" s="1274"/>
      <c r="I693" s="1274"/>
      <c r="J693" s="1274"/>
      <c r="K693" s="1274"/>
      <c r="L693" s="1274"/>
      <c r="M693" s="1274"/>
      <c r="N693" s="1274"/>
      <c r="O693" s="1274"/>
      <c r="P693" s="1274"/>
      <c r="Q693" s="1274"/>
      <c r="R693" s="1274"/>
      <c r="U693" t="s">
        <v>580</v>
      </c>
      <c r="Z693" s="1273"/>
      <c r="AA693" s="1273"/>
      <c r="AB693" s="1273"/>
      <c r="AC693" s="1273"/>
      <c r="AD693" s="1273"/>
      <c r="AE693" s="1273"/>
      <c r="AF693" s="1273"/>
      <c r="AG693" s="1273"/>
      <c r="AH693" s="1273"/>
      <c r="AI693" s="1273"/>
      <c r="AJ693" s="1273"/>
      <c r="AK693" s="1273"/>
      <c r="AZ693" s="3"/>
    </row>
    <row r="694" spans="1:52" ht="12.95" customHeight="1">
      <c r="B694" t="s">
        <v>17</v>
      </c>
      <c r="G694" s="1274"/>
      <c r="H694" s="1274"/>
      <c r="I694" s="1274"/>
      <c r="J694" s="1274"/>
      <c r="K694" s="1274"/>
      <c r="L694" s="1274"/>
      <c r="M694" s="1274"/>
      <c r="N694" s="1274"/>
      <c r="O694" s="1274"/>
      <c r="P694" s="1274"/>
      <c r="Q694" s="1274"/>
      <c r="R694" s="1274"/>
      <c r="U694" t="s">
        <v>17</v>
      </c>
      <c r="Z694" s="1273"/>
      <c r="AA694" s="1273"/>
      <c r="AB694" s="1273"/>
      <c r="AC694" s="1273"/>
      <c r="AD694" s="1273"/>
      <c r="AE694" s="1273"/>
      <c r="AF694" s="1273"/>
      <c r="AG694" s="1273"/>
      <c r="AH694" s="1273"/>
      <c r="AI694" s="1273"/>
      <c r="AJ694" s="1273"/>
      <c r="AK694" s="1273"/>
      <c r="AZ694" s="3"/>
    </row>
    <row r="695" spans="1:52" ht="12.95" customHeight="1">
      <c r="B695" t="s">
        <v>316</v>
      </c>
      <c r="G695" s="1278"/>
      <c r="H695" s="1278"/>
      <c r="I695" s="1278"/>
      <c r="J695" s="1278"/>
      <c r="K695" s="1278"/>
      <c r="L695" s="1278"/>
      <c r="O695" s="33" t="s">
        <v>206</v>
      </c>
      <c r="P695" s="1425"/>
      <c r="Q695" s="1425"/>
      <c r="R695" s="1425"/>
      <c r="U695" t="s">
        <v>316</v>
      </c>
      <c r="Z695" s="1278"/>
      <c r="AA695" s="1278"/>
      <c r="AB695" s="1278"/>
      <c r="AC695" s="1278"/>
      <c r="AD695" s="1278"/>
      <c r="AE695" s="1278"/>
      <c r="AH695" s="33" t="s">
        <v>206</v>
      </c>
      <c r="AI695" s="1425"/>
      <c r="AJ695" s="1425"/>
      <c r="AK695" s="1425"/>
      <c r="AZ695" s="3"/>
    </row>
    <row r="696" spans="1:52" ht="12.95" customHeight="1">
      <c r="B696" t="s">
        <v>18</v>
      </c>
      <c r="H696" s="1274"/>
      <c r="I696" s="1274"/>
      <c r="J696" s="1274"/>
      <c r="K696" s="1274"/>
      <c r="L696" s="1274"/>
      <c r="M696" s="1274"/>
      <c r="N696" s="1274"/>
      <c r="O696" s="1274"/>
      <c r="P696" s="1274"/>
      <c r="Q696" s="1274"/>
      <c r="R696" s="1274"/>
      <c r="U696" t="s">
        <v>18</v>
      </c>
      <c r="AA696" s="1274"/>
      <c r="AB696" s="1274"/>
      <c r="AC696" s="1274"/>
      <c r="AD696" s="1274"/>
      <c r="AE696" s="1274"/>
      <c r="AF696" s="1274"/>
      <c r="AG696" s="1274"/>
      <c r="AH696" s="1274"/>
      <c r="AI696" s="1274"/>
      <c r="AJ696" s="1274"/>
      <c r="AK696" s="1274"/>
      <c r="AZ696" s="3"/>
    </row>
    <row r="697" spans="1:52" ht="12.95" customHeight="1">
      <c r="B697" t="s">
        <v>20</v>
      </c>
      <c r="N697" s="1365" t="s">
        <v>669</v>
      </c>
      <c r="O697" s="1365"/>
      <c r="U697" t="s">
        <v>20</v>
      </c>
      <c r="AG697" s="1365" t="s">
        <v>669</v>
      </c>
      <c r="AH697" s="1365"/>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29" t="s">
        <v>2604</v>
      </c>
      <c r="E700" s="135"/>
      <c r="F700" s="135"/>
      <c r="G700" s="135"/>
      <c r="H700" s="135"/>
      <c r="AZ700" s="3"/>
    </row>
    <row r="701" spans="1:52" ht="12.95" customHeight="1">
      <c r="B701" s="135"/>
      <c r="C701" s="135"/>
      <c r="E701" s="136" t="s">
        <v>434</v>
      </c>
      <c r="F701" s="135"/>
      <c r="G701" s="135"/>
      <c r="H701" s="135"/>
      <c r="AE701" s="1365" t="s">
        <v>545</v>
      </c>
      <c r="AF701" s="1365"/>
      <c r="AZ701" s="3"/>
    </row>
    <row r="702" spans="1:52" ht="12.95" customHeight="1">
      <c r="B702" s="135"/>
      <c r="C702" s="135"/>
      <c r="D702" s="136" t="s">
        <v>437</v>
      </c>
      <c r="E702" s="135"/>
      <c r="F702" s="135"/>
      <c r="G702" s="135"/>
      <c r="H702" s="135"/>
      <c r="AE702" s="1365" t="s">
        <v>669</v>
      </c>
      <c r="AF702" s="1365"/>
      <c r="AZ702" s="3"/>
    </row>
    <row r="703" spans="1:52" ht="12.95" customHeight="1">
      <c r="B703" s="135"/>
      <c r="C703" s="135"/>
      <c r="D703" s="136" t="s">
        <v>919</v>
      </c>
      <c r="E703" s="135"/>
      <c r="F703" s="135"/>
      <c r="G703" s="135"/>
      <c r="H703" s="135"/>
      <c r="AE703" s="1483">
        <v>46161</v>
      </c>
      <c r="AF703" s="1483"/>
      <c r="AG703" s="1483"/>
      <c r="AH703" s="1483"/>
      <c r="AI703" s="1483"/>
    </row>
    <row r="704" spans="1:52" ht="12.95" customHeight="1">
      <c r="B704" s="135"/>
      <c r="C704" s="135"/>
      <c r="D704" s="317" t="s">
        <v>981</v>
      </c>
      <c r="E704" s="135"/>
      <c r="F704" s="135"/>
      <c r="G704" s="135"/>
      <c r="H704" s="135"/>
      <c r="AE704" s="1549">
        <v>46252</v>
      </c>
      <c r="AF704" s="1549"/>
      <c r="AG704" s="1549"/>
      <c r="AH704" s="1549"/>
      <c r="AI704" s="1549"/>
    </row>
    <row r="705" spans="1:110" ht="12.95" customHeight="1">
      <c r="B705" s="135"/>
      <c r="C705" s="135"/>
    </row>
    <row r="706" spans="1:110" ht="12.95" customHeight="1">
      <c r="B706" s="135"/>
      <c r="C706" s="135"/>
      <c r="D706" s="136" t="s">
        <v>816</v>
      </c>
      <c r="E706" s="135"/>
      <c r="F706" s="135"/>
      <c r="G706" s="135"/>
      <c r="H706" s="135"/>
      <c r="AE706" s="1483">
        <v>46419</v>
      </c>
      <c r="AF706" s="1483"/>
      <c r="AG706" s="1483"/>
      <c r="AH706" s="1483"/>
      <c r="AI706" s="1483"/>
    </row>
    <row r="707" spans="1:110" ht="12.95" customHeight="1">
      <c r="B707" s="135"/>
      <c r="C707" s="135"/>
      <c r="D707" s="136" t="s">
        <v>435</v>
      </c>
      <c r="E707" s="135"/>
      <c r="F707" s="135"/>
      <c r="G707" s="135"/>
      <c r="H707" s="135"/>
      <c r="AE707" s="1786">
        <v>0.27639999999999998</v>
      </c>
      <c r="AF707" s="1786"/>
      <c r="AG707" s="1786"/>
      <c r="AH707" s="1786"/>
      <c r="AI707" s="1786"/>
    </row>
    <row r="708" spans="1:110" ht="12.95" customHeight="1">
      <c r="B708" s="135"/>
      <c r="C708" s="135"/>
      <c r="D708" s="136" t="s">
        <v>436</v>
      </c>
      <c r="E708" s="135"/>
      <c r="F708" s="135"/>
      <c r="G708" s="135"/>
      <c r="H708" s="135"/>
      <c r="W708" s="1433" t="str">
        <f>H344</f>
        <v>California Municipal Finance Authority</v>
      </c>
      <c r="X708" s="1433"/>
      <c r="Y708" s="1433"/>
      <c r="Z708" s="1433"/>
      <c r="AA708" s="1433"/>
      <c r="AB708" s="1433"/>
      <c r="AC708" s="1433"/>
      <c r="AD708" s="1433"/>
      <c r="AE708" s="1433"/>
      <c r="AF708" s="1433"/>
      <c r="AG708" s="1433"/>
      <c r="AH708" s="1433"/>
      <c r="AI708" s="1433"/>
      <c r="AJ708" s="1433"/>
      <c r="AK708" s="1433"/>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65" t="s">
        <v>669</v>
      </c>
      <c r="AF710" s="1365"/>
    </row>
    <row r="711" spans="1:110" ht="12.95" customHeight="1">
      <c r="B711" s="135"/>
      <c r="C711" s="135"/>
      <c r="D711" s="136" t="s">
        <v>442</v>
      </c>
      <c r="E711" s="135"/>
      <c r="F711" s="135"/>
      <c r="G711" s="135"/>
      <c r="H711" s="135"/>
      <c r="W711" s="1274" t="s">
        <v>591</v>
      </c>
      <c r="X711" s="1274"/>
      <c r="Y711" s="1274"/>
      <c r="Z711" s="1274"/>
      <c r="AA711" s="1274"/>
      <c r="AB711" s="1274"/>
      <c r="AC711" s="1274"/>
      <c r="AD711" s="1274"/>
      <c r="AE711" s="1274"/>
      <c r="AF711" s="1274"/>
      <c r="AG711" s="1274"/>
      <c r="AH711" s="1274"/>
      <c r="AI711" s="1274"/>
      <c r="AJ711" s="1274"/>
      <c r="AK711" s="1274"/>
    </row>
    <row r="712" spans="1:110" ht="12.95" customHeight="1">
      <c r="B712" s="135"/>
      <c r="C712" s="135"/>
      <c r="D712" s="136" t="s">
        <v>87</v>
      </c>
      <c r="E712" s="135"/>
      <c r="F712" s="135"/>
      <c r="G712" s="135"/>
      <c r="H712" s="135"/>
      <c r="J712" s="1274"/>
      <c r="K712" s="1274"/>
      <c r="L712" s="1274"/>
      <c r="M712" s="1274"/>
      <c r="N712" s="1274"/>
      <c r="O712" s="1274"/>
      <c r="P712" s="1274"/>
      <c r="Q712" s="1274"/>
      <c r="R712" s="1274"/>
      <c r="S712" s="1274"/>
      <c r="T712" s="1274"/>
      <c r="U712" s="1274"/>
      <c r="V712" s="1274"/>
      <c r="W712" s="1274"/>
      <c r="X712" s="1274"/>
      <c r="BB712" s="34"/>
      <c r="BC712" s="34"/>
      <c r="BD712" s="34"/>
      <c r="BE712" s="3"/>
      <c r="BF712" s="3"/>
      <c r="BJ712" s="3"/>
      <c r="BK712" s="3"/>
      <c r="BL712" s="3"/>
      <c r="BM712" s="3"/>
      <c r="BN712" s="34"/>
      <c r="BO712" s="34"/>
    </row>
    <row r="713" spans="1:110" ht="12.95" customHeight="1">
      <c r="B713" s="135"/>
      <c r="C713" s="135"/>
      <c r="D713" s="136" t="s">
        <v>88</v>
      </c>
      <c r="J713" s="1278"/>
      <c r="K713" s="1278"/>
      <c r="L713" s="1278"/>
      <c r="M713" s="1278"/>
      <c r="N713" s="1278"/>
      <c r="O713" s="1278"/>
      <c r="P713" s="4" t="s">
        <v>206</v>
      </c>
      <c r="Q713" s="4"/>
      <c r="R713" s="1425"/>
      <c r="S713" s="1425"/>
      <c r="T713" s="142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274" t="s">
        <v>307</v>
      </c>
      <c r="X714" s="1274"/>
      <c r="Y714" s="1274"/>
      <c r="Z714" s="1274"/>
      <c r="AA714" s="1274"/>
      <c r="AB714" s="1274"/>
      <c r="AC714" s="1274"/>
      <c r="AD714" s="1274"/>
      <c r="AE714" s="1274"/>
      <c r="AF714" s="1274"/>
      <c r="AG714" s="1274"/>
      <c r="AH714" s="1274"/>
      <c r="AI714" s="1274"/>
      <c r="AJ714" s="1274"/>
      <c r="AK714" s="127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274" t="s">
        <v>334</v>
      </c>
      <c r="F715" s="1274"/>
      <c r="G715" s="1274"/>
      <c r="H715" s="1274"/>
      <c r="I715" s="1274"/>
      <c r="J715" s="1274"/>
      <c r="K715" s="1274"/>
      <c r="L715" s="1274"/>
      <c r="M715" s="1274"/>
      <c r="N715" s="1274"/>
      <c r="O715" s="1274"/>
      <c r="P715" s="1274"/>
      <c r="Q715" s="1274"/>
      <c r="R715" s="1274"/>
      <c r="S715" s="1274"/>
      <c r="T715" s="1274"/>
      <c r="U715" s="1274"/>
      <c r="V715" s="1274"/>
      <c r="W715" s="1274"/>
      <c r="X715" s="1274"/>
      <c r="Y715" s="1274"/>
      <c r="Z715" s="1274"/>
      <c r="AA715" s="1274"/>
      <c r="AB715" s="1274"/>
      <c r="AC715" s="1274"/>
      <c r="AD715" s="1274"/>
      <c r="AE715" s="1274"/>
      <c r="AF715" s="1274"/>
      <c r="AG715" s="1274"/>
      <c r="AH715" s="1274"/>
      <c r="AI715" s="1274"/>
      <c r="AJ715" s="1274"/>
      <c r="AK715" s="127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546" t="s">
        <v>95</v>
      </c>
      <c r="B717" s="1546"/>
      <c r="C717" s="1546"/>
      <c r="D717" s="1546"/>
      <c r="E717" s="1546"/>
      <c r="F717" s="1546"/>
      <c r="G717" s="1546"/>
      <c r="H717" s="1546"/>
      <c r="I717" s="1546"/>
      <c r="J717" s="1546"/>
      <c r="K717" s="1546"/>
      <c r="L717" s="1546"/>
      <c r="M717" s="1546"/>
      <c r="N717" s="1546"/>
      <c r="O717" s="1546"/>
      <c r="P717" s="1546"/>
      <c r="Q717" s="1546"/>
      <c r="R717" s="1546"/>
      <c r="S717" s="1546"/>
      <c r="T717" s="1546"/>
      <c r="U717" s="1546"/>
      <c r="V717" s="1546"/>
      <c r="W717" s="1546"/>
      <c r="X717" s="1546"/>
      <c r="Y717" s="1546"/>
      <c r="Z717" s="1546"/>
      <c r="AA717" s="1546"/>
      <c r="AB717" s="1546"/>
      <c r="AC717" s="1546"/>
      <c r="AD717" s="1546"/>
      <c r="AE717" s="1546"/>
      <c r="AF717" s="1546"/>
      <c r="AG717" s="1546"/>
      <c r="AH717" s="1546"/>
      <c r="AI717" s="1546"/>
      <c r="AJ717" s="1546"/>
      <c r="AK717" s="1546"/>
      <c r="AL717" s="1546"/>
      <c r="AM717" s="1546"/>
      <c r="AN717" s="1546"/>
      <c r="AO717" s="1546"/>
      <c r="AP717" s="1546"/>
      <c r="AQ717" s="1546"/>
      <c r="AR717" s="1546"/>
      <c r="AS717" s="1546"/>
      <c r="AT717" s="154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546"/>
      <c r="B718" s="1546"/>
      <c r="C718" s="1546"/>
      <c r="D718" s="1546"/>
      <c r="E718" s="1546"/>
      <c r="F718" s="1546"/>
      <c r="G718" s="1546"/>
      <c r="H718" s="1546"/>
      <c r="I718" s="1546"/>
      <c r="J718" s="1546"/>
      <c r="K718" s="1546"/>
      <c r="L718" s="1546"/>
      <c r="M718" s="1546"/>
      <c r="N718" s="1546"/>
      <c r="O718" s="1546"/>
      <c r="P718" s="1546"/>
      <c r="Q718" s="1546"/>
      <c r="R718" s="1546"/>
      <c r="S718" s="1546"/>
      <c r="T718" s="1546"/>
      <c r="U718" s="1546"/>
      <c r="V718" s="1546"/>
      <c r="W718" s="1546"/>
      <c r="X718" s="1546"/>
      <c r="Y718" s="1546"/>
      <c r="Z718" s="1546"/>
      <c r="AA718" s="1546"/>
      <c r="AB718" s="1546"/>
      <c r="AC718" s="1546"/>
      <c r="AD718" s="1546"/>
      <c r="AE718" s="1546"/>
      <c r="AF718" s="1546"/>
      <c r="AG718" s="1546"/>
      <c r="AH718" s="1546"/>
      <c r="AI718" s="1546"/>
      <c r="AJ718" s="1546"/>
      <c r="AK718" s="1546"/>
      <c r="AL718" s="1546"/>
      <c r="AM718" s="1546"/>
      <c r="AN718" s="1546"/>
      <c r="AO718" s="1546"/>
      <c r="AP718" s="1546"/>
      <c r="AQ718" s="1546"/>
      <c r="AR718" s="1546"/>
      <c r="AS718" s="1546"/>
      <c r="AT718" s="154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546"/>
      <c r="B719" s="1546"/>
      <c r="C719" s="1546"/>
      <c r="D719" s="1546"/>
      <c r="E719" s="1546"/>
      <c r="F719" s="1546"/>
      <c r="G719" s="1546"/>
      <c r="H719" s="1546"/>
      <c r="I719" s="1546"/>
      <c r="J719" s="1546"/>
      <c r="K719" s="1546"/>
      <c r="L719" s="1546"/>
      <c r="M719" s="1546"/>
      <c r="N719" s="1546"/>
      <c r="O719" s="1546"/>
      <c r="P719" s="1546"/>
      <c r="Q719" s="1546"/>
      <c r="R719" s="1546"/>
      <c r="S719" s="1546"/>
      <c r="T719" s="1546"/>
      <c r="U719" s="1546"/>
      <c r="V719" s="1546"/>
      <c r="W719" s="1546"/>
      <c r="X719" s="1546"/>
      <c r="Y719" s="1546"/>
      <c r="Z719" s="1546"/>
      <c r="AA719" s="1546"/>
      <c r="AB719" s="1546"/>
      <c r="AC719" s="1546"/>
      <c r="AD719" s="1546"/>
      <c r="AE719" s="1546"/>
      <c r="AF719" s="1546"/>
      <c r="AG719" s="1546"/>
      <c r="AH719" s="1546"/>
      <c r="AI719" s="1546"/>
      <c r="AJ719" s="1546"/>
      <c r="AK719" s="1546"/>
      <c r="AL719" s="1546"/>
      <c r="AM719" s="1546"/>
      <c r="AN719" s="1546"/>
      <c r="AO719" s="1546"/>
      <c r="AP719" s="1546"/>
      <c r="AQ719" s="1546"/>
      <c r="AR719" s="1546"/>
      <c r="AS719" s="1546"/>
      <c r="AT719" s="154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35" t="s">
        <v>389</v>
      </c>
      <c r="C722" s="1436"/>
      <c r="D722" s="1436"/>
      <c r="E722" s="1436"/>
      <c r="F722" s="1437"/>
      <c r="G722" s="1435" t="s">
        <v>285</v>
      </c>
      <c r="H722" s="1436"/>
      <c r="I722" s="1436"/>
      <c r="J722" s="1437"/>
      <c r="K722" s="1323" t="s">
        <v>1666</v>
      </c>
      <c r="L722" s="1324"/>
      <c r="M722" s="1324"/>
      <c r="N722" s="1325"/>
      <c r="O722" s="1435" t="s">
        <v>447</v>
      </c>
      <c r="P722" s="1436"/>
      <c r="Q722" s="1436"/>
      <c r="R722" s="1436"/>
      <c r="S722" s="1437"/>
      <c r="T722" s="1545" t="s">
        <v>1920</v>
      </c>
      <c r="U722" s="1436"/>
      <c r="V722" s="1436"/>
      <c r="W722" s="1437"/>
      <c r="X722" s="1545" t="s">
        <v>1922</v>
      </c>
      <c r="Y722" s="1436"/>
      <c r="Z722" s="1436"/>
      <c r="AA722" s="1436"/>
      <c r="AB722" s="1437"/>
      <c r="AC722" s="1545" t="s">
        <v>1921</v>
      </c>
      <c r="AD722" s="1436"/>
      <c r="AE722" s="1436"/>
      <c r="AF722" s="1436"/>
      <c r="AG722" s="1437"/>
      <c r="AH722" s="1545" t="s">
        <v>1923</v>
      </c>
      <c r="AI722" s="1436"/>
      <c r="AJ722" s="1437"/>
      <c r="AK722" s="1545" t="s">
        <v>1950</v>
      </c>
      <c r="AL722" s="1436"/>
      <c r="AM722" s="1436"/>
      <c r="AN722" s="1436"/>
      <c r="AO722" s="143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38"/>
      <c r="C723" s="1439"/>
      <c r="D723" s="1439"/>
      <c r="E723" s="1439"/>
      <c r="F723" s="1440"/>
      <c r="G723" s="1438"/>
      <c r="H723" s="1439"/>
      <c r="I723" s="1439"/>
      <c r="J723" s="1440"/>
      <c r="K723" s="1326"/>
      <c r="L723" s="1327"/>
      <c r="M723" s="1327"/>
      <c r="N723" s="1328"/>
      <c r="O723" s="1438"/>
      <c r="P723" s="1439"/>
      <c r="Q723" s="1439"/>
      <c r="R723" s="1439"/>
      <c r="S723" s="1440"/>
      <c r="T723" s="1438"/>
      <c r="U723" s="1439"/>
      <c r="V723" s="1439"/>
      <c r="W723" s="1440"/>
      <c r="X723" s="1438"/>
      <c r="Y723" s="1439"/>
      <c r="Z723" s="1439"/>
      <c r="AA723" s="1439"/>
      <c r="AB723" s="1440"/>
      <c r="AC723" s="1438"/>
      <c r="AD723" s="1439"/>
      <c r="AE723" s="1439"/>
      <c r="AF723" s="1439"/>
      <c r="AG723" s="1440"/>
      <c r="AH723" s="1438"/>
      <c r="AI723" s="1439"/>
      <c r="AJ723" s="1440"/>
      <c r="AK723" s="1438"/>
      <c r="AL723" s="1439"/>
      <c r="AM723" s="1439"/>
      <c r="AN723" s="1439"/>
      <c r="AO723" s="144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38"/>
      <c r="C724" s="1439"/>
      <c r="D724" s="1439"/>
      <c r="E724" s="1439"/>
      <c r="F724" s="1440"/>
      <c r="G724" s="1438"/>
      <c r="H724" s="1439"/>
      <c r="I724" s="1439"/>
      <c r="J724" s="1440"/>
      <c r="K724" s="1326"/>
      <c r="L724" s="1327"/>
      <c r="M724" s="1327"/>
      <c r="N724" s="1328"/>
      <c r="O724" s="1438"/>
      <c r="P724" s="1439"/>
      <c r="Q724" s="1439"/>
      <c r="R724" s="1439"/>
      <c r="S724" s="1440"/>
      <c r="T724" s="1438"/>
      <c r="U724" s="1439"/>
      <c r="V724" s="1439"/>
      <c r="W724" s="1440"/>
      <c r="X724" s="1438"/>
      <c r="Y724" s="1439"/>
      <c r="Z724" s="1439"/>
      <c r="AA724" s="1439"/>
      <c r="AB724" s="1440"/>
      <c r="AC724" s="1438"/>
      <c r="AD724" s="1439"/>
      <c r="AE724" s="1439"/>
      <c r="AF724" s="1439"/>
      <c r="AG724" s="1440"/>
      <c r="AH724" s="1438"/>
      <c r="AI724" s="1439"/>
      <c r="AJ724" s="1440"/>
      <c r="AK724" s="1438"/>
      <c r="AL724" s="1439"/>
      <c r="AM724" s="1439"/>
      <c r="AN724" s="1439"/>
      <c r="AO724" s="1440"/>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41"/>
      <c r="C725" s="1442"/>
      <c r="D725" s="1442"/>
      <c r="E725" s="1442"/>
      <c r="F725" s="1443"/>
      <c r="G725" s="1441"/>
      <c r="H725" s="1442"/>
      <c r="I725" s="1442"/>
      <c r="J725" s="1443"/>
      <c r="K725" s="1326"/>
      <c r="L725" s="1327"/>
      <c r="M725" s="1327"/>
      <c r="N725" s="1328"/>
      <c r="O725" s="1441"/>
      <c r="P725" s="1442"/>
      <c r="Q725" s="1442"/>
      <c r="R725" s="1442"/>
      <c r="S725" s="1443"/>
      <c r="T725" s="1441"/>
      <c r="U725" s="1442"/>
      <c r="V725" s="1442"/>
      <c r="W725" s="1443"/>
      <c r="X725" s="1441"/>
      <c r="Y725" s="1442"/>
      <c r="Z725" s="1442"/>
      <c r="AA725" s="1442"/>
      <c r="AB725" s="1443"/>
      <c r="AC725" s="1441"/>
      <c r="AD725" s="1442"/>
      <c r="AE725" s="1442"/>
      <c r="AF725" s="1442"/>
      <c r="AG725" s="1443"/>
      <c r="AH725" s="1441"/>
      <c r="AI725" s="1442"/>
      <c r="AJ725" s="1443"/>
      <c r="AK725" s="1441"/>
      <c r="AL725" s="1442"/>
      <c r="AM725" s="1442"/>
      <c r="AN725" s="1442"/>
      <c r="AO725" s="1443"/>
      <c r="AP725" s="3"/>
      <c r="AQ725" s="3"/>
      <c r="AR725" s="3"/>
      <c r="AS725" s="3"/>
      <c r="AZ725" s="166" t="s">
        <v>649</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474</v>
      </c>
      <c r="CH725" s="122"/>
      <c r="CI725" s="1283"/>
      <c r="CJ725" s="1284"/>
      <c r="CK725" s="121" t="s">
        <v>475</v>
      </c>
      <c r="CL725" s="122"/>
      <c r="CM725" s="1283"/>
      <c r="CN725" s="1284"/>
      <c r="CO725" s="3"/>
      <c r="CP725" s="1608" t="s">
        <v>633</v>
      </c>
      <c r="CQ725" s="1609"/>
      <c r="CR725" s="1609"/>
      <c r="CS725" s="1609"/>
      <c r="CT725" s="1610"/>
      <c r="CU725" s="1434" t="s">
        <v>325</v>
      </c>
      <c r="CV725" s="1434"/>
      <c r="CW725" s="1434"/>
      <c r="CX725" s="1434"/>
      <c r="CY725" s="1434"/>
      <c r="CZ725" s="1434" t="s">
        <v>163</v>
      </c>
      <c r="DA725" s="1434"/>
      <c r="DB725" s="1434"/>
      <c r="DC725" s="1434"/>
      <c r="DD725" s="1434"/>
      <c r="DE725" s="1434" t="s">
        <v>164</v>
      </c>
      <c r="DF725" s="1434"/>
      <c r="DG725" s="1434"/>
      <c r="DH725" s="1434"/>
      <c r="DI725" s="1434"/>
      <c r="DJ725" s="1434" t="s">
        <v>460</v>
      </c>
      <c r="DK725" s="1434"/>
      <c r="DL725" s="1434"/>
      <c r="DM725" s="1434"/>
      <c r="DN725" s="1434"/>
      <c r="DO725" s="1434" t="s">
        <v>30</v>
      </c>
      <c r="DP725" s="1434"/>
      <c r="DQ725" s="1434"/>
      <c r="DR725" s="1434"/>
      <c r="DS725" s="1434"/>
      <c r="DT725" s="89"/>
      <c r="DU725" s="1434" t="s">
        <v>633</v>
      </c>
      <c r="DV725" s="1434"/>
      <c r="DW725" s="1434"/>
      <c r="DX725" s="1434"/>
      <c r="DY725" s="1434"/>
      <c r="DZ725" s="1434" t="s">
        <v>325</v>
      </c>
      <c r="EA725" s="1434"/>
      <c r="EB725" s="1434"/>
      <c r="EC725" s="1434"/>
      <c r="ED725" s="1434"/>
      <c r="EE725" s="1434" t="s">
        <v>163</v>
      </c>
      <c r="EF725" s="1434"/>
      <c r="EG725" s="1434"/>
      <c r="EH725" s="1434"/>
      <c r="EI725" s="1434"/>
      <c r="EJ725" s="1434" t="s">
        <v>164</v>
      </c>
      <c r="EK725" s="1434"/>
      <c r="EL725" s="1434"/>
      <c r="EM725" s="1434"/>
      <c r="EN725" s="1434"/>
      <c r="EO725" s="1434" t="s">
        <v>460</v>
      </c>
      <c r="EP725" s="1434"/>
      <c r="EQ725" s="1434"/>
      <c r="ER725" s="1434"/>
      <c r="ES725" s="1434"/>
      <c r="ET725" s="1434" t="s">
        <v>30</v>
      </c>
      <c r="EU725" s="1434"/>
      <c r="EV725" s="1434"/>
      <c r="EW725" s="1434"/>
      <c r="EX725" s="1434"/>
      <c r="EY725" s="4"/>
      <c r="EZ725" s="1434" t="s">
        <v>633</v>
      </c>
      <c r="FA725" s="1434"/>
      <c r="FB725" s="1434"/>
      <c r="FC725" s="1434"/>
      <c r="FD725" s="1434"/>
      <c r="FE725" s="1434" t="s">
        <v>325</v>
      </c>
      <c r="FF725" s="1434"/>
      <c r="FG725" s="1434"/>
      <c r="FH725" s="1434"/>
      <c r="FI725" s="1434"/>
      <c r="FJ725" s="1434" t="s">
        <v>163</v>
      </c>
      <c r="FK725" s="1434"/>
      <c r="FL725" s="1434"/>
      <c r="FM725" s="1434"/>
      <c r="FN725" s="1434"/>
      <c r="FO725" s="1434" t="s">
        <v>164</v>
      </c>
      <c r="FP725" s="1434"/>
      <c r="FQ725" s="1434"/>
      <c r="FR725" s="1434"/>
      <c r="FS725" s="1434"/>
      <c r="FT725" s="1434" t="s">
        <v>460</v>
      </c>
      <c r="FU725" s="1434"/>
      <c r="FV725" s="1434"/>
      <c r="FW725" s="1434"/>
      <c r="FX725" s="1434"/>
      <c r="FY725" s="1434" t="s">
        <v>30</v>
      </c>
      <c r="FZ725" s="1434"/>
      <c r="GA725" s="1434"/>
      <c r="GB725" s="1434"/>
      <c r="GC725" s="1434"/>
    </row>
    <row r="726" spans="1:185" ht="12.95" customHeight="1">
      <c r="A726" s="4"/>
      <c r="B726" s="1285" t="s">
        <v>324</v>
      </c>
      <c r="C726" s="1286"/>
      <c r="D726" s="1286"/>
      <c r="E726" s="1286"/>
      <c r="F726" s="1287"/>
      <c r="G726" s="1294">
        <v>7</v>
      </c>
      <c r="H726" s="1295"/>
      <c r="I726" s="1295"/>
      <c r="J726" s="1296"/>
      <c r="K726" s="1319">
        <v>396</v>
      </c>
      <c r="L726" s="1320"/>
      <c r="M726" s="1320"/>
      <c r="N726" s="1321"/>
      <c r="O726" s="1316">
        <v>760</v>
      </c>
      <c r="P726" s="1317"/>
      <c r="Q726" s="1317"/>
      <c r="R726" s="1317"/>
      <c r="S726" s="1318"/>
      <c r="T726" s="1316">
        <v>35</v>
      </c>
      <c r="U726" s="1317"/>
      <c r="V726" s="1317"/>
      <c r="W726" s="1318"/>
      <c r="X726" s="1288">
        <f t="shared" ref="X726:X749" si="10">O726+T726</f>
        <v>795</v>
      </c>
      <c r="Y726" s="1289"/>
      <c r="Z726" s="1289"/>
      <c r="AA726" s="1289"/>
      <c r="AB726" s="1290"/>
      <c r="AC726" s="1335">
        <v>0.3</v>
      </c>
      <c r="AD726" s="1336"/>
      <c r="AE726" s="1336"/>
      <c r="AF726" s="1336"/>
      <c r="AG726" s="1337"/>
      <c r="AH726" s="1291">
        <f>IF($AC726&gt;0,($X726/$AZ726), "")</f>
        <v>0.3</v>
      </c>
      <c r="AI726" s="1292"/>
      <c r="AJ726" s="1293"/>
      <c r="AK726" s="1285" t="s">
        <v>591</v>
      </c>
      <c r="AL726" s="1286"/>
      <c r="AM726" s="1286"/>
      <c r="AN726" s="1286"/>
      <c r="AO726" s="1287"/>
      <c r="AP726" s="3"/>
      <c r="AQ726" s="3"/>
      <c r="AR726" s="3"/>
      <c r="AS726" s="3"/>
      <c r="AZ726" s="118">
        <f t="shared" ref="AZ726:AZ760" si="11">IF($G726=0,"N/A",VLOOKUP($T$189,TC_Rent,(MATCH($B726,bedrooms,FALSE)),FALSE))</f>
        <v>2650</v>
      </c>
      <c r="BA726" s="3"/>
      <c r="BB726" s="3"/>
      <c r="BC726" s="3"/>
      <c r="BD726" s="3"/>
      <c r="BE726" s="204"/>
      <c r="BF726" s="293">
        <f t="shared" ref="BF726:BF760" si="12">G726</f>
        <v>7</v>
      </c>
      <c r="BG726" s="297">
        <f t="shared" ref="BG726:BG760" si="13">IF($BF$761=0,0,BF726/$BF$761)</f>
        <v>5.8333333333333334E-2</v>
      </c>
      <c r="BH726" s="298">
        <f t="shared" ref="BH726:BH760" si="14">IF(BG726=0,"",BG726*AC726)</f>
        <v>1.7499999999999998E-2</v>
      </c>
      <c r="BI726" s="3"/>
      <c r="BJ726" s="3"/>
      <c r="BK726" s="3"/>
      <c r="BL726" s="3"/>
      <c r="BM726" s="3"/>
      <c r="BN726" s="3"/>
      <c r="BS726" s="293">
        <f t="shared" ref="BS726:BS760" si="15">G726</f>
        <v>7</v>
      </c>
      <c r="BT726" s="297">
        <f t="shared" ref="BT726:BT760" si="16">IF($BS$761=0,0,BS726/$BS$761)</f>
        <v>5.8333333333333334E-2</v>
      </c>
      <c r="BU726" s="298">
        <f t="shared" ref="BU726:BU760" si="17">IF(BT726=0,"",BT726*AH726)</f>
        <v>1.7499999999999998E-2</v>
      </c>
      <c r="CC726" s="3"/>
      <c r="CD726" s="3"/>
      <c r="CE726" s="3"/>
      <c r="CF726" s="3"/>
      <c r="CG726" s="1312">
        <f>IF(AND(AC726&lt;=0.5,AC726&gt;=0.36),1,0)</f>
        <v>0</v>
      </c>
      <c r="CH726" s="1314"/>
      <c r="CI726" s="1283">
        <f>IF(CG726=1,G726,0)</f>
        <v>0</v>
      </c>
      <c r="CJ726" s="1284"/>
      <c r="CK726" s="1312">
        <f t="shared" ref="CK726:CK760" si="18">IF(AND(AC726&lt;=0.35,AC726&gt;0),1,0)</f>
        <v>1</v>
      </c>
      <c r="CL726" s="1314"/>
      <c r="CM726" s="1283">
        <f t="shared" ref="CM726:CM760" si="19">IF(CK726=1,G726,0)</f>
        <v>7</v>
      </c>
      <c r="CN726" s="1284"/>
      <c r="CO726" s="3"/>
      <c r="CP726" s="1280">
        <f t="shared" ref="CP726:CP760" si="20">IF(B726="SRO/Studio",G726,0)</f>
        <v>7</v>
      </c>
      <c r="CQ726" s="1281"/>
      <c r="CR726" s="1281"/>
      <c r="CS726" s="1281"/>
      <c r="CT726" s="1282"/>
      <c r="CU726" s="1315">
        <f t="shared" ref="CU726:CU760" si="21">IF(B726="1 Bedroom",G726,0)</f>
        <v>0</v>
      </c>
      <c r="CV726" s="1315"/>
      <c r="CW726" s="1315"/>
      <c r="CX726" s="1315"/>
      <c r="CY726" s="1315"/>
      <c r="CZ726" s="1315">
        <f t="shared" ref="CZ726:CZ760" si="22">IF(B726="2 Bedrooms",G726,0)</f>
        <v>0</v>
      </c>
      <c r="DA726" s="1315"/>
      <c r="DB726" s="1315"/>
      <c r="DC726" s="1315"/>
      <c r="DD726" s="1315"/>
      <c r="DE726" s="1315">
        <f t="shared" ref="DE726:DE760" si="23">IF(B726="3 Bedrooms",G726,0)</f>
        <v>0</v>
      </c>
      <c r="DF726" s="1315"/>
      <c r="DG726" s="1315"/>
      <c r="DH726" s="1315"/>
      <c r="DI726" s="1315"/>
      <c r="DJ726" s="1315">
        <f t="shared" ref="DJ726:DJ760" si="24">IF(B726="4 Bedrooms",G726,0)</f>
        <v>0</v>
      </c>
      <c r="DK726" s="1315"/>
      <c r="DL726" s="1315"/>
      <c r="DM726" s="1315"/>
      <c r="DN726" s="1315"/>
      <c r="DO726" s="1315">
        <f t="shared" ref="DO726:DO760" si="25">IF(B726="5 Bedrooms",G726,0)</f>
        <v>0</v>
      </c>
      <c r="DP726" s="1315"/>
      <c r="DQ726" s="1315"/>
      <c r="DR726" s="1315"/>
      <c r="DS726" s="1315"/>
      <c r="DT726" s="6"/>
      <c r="DU726" s="1339">
        <f t="shared" ref="DU726:DU760" si="26">IF(AND(B726="SRO/Studio",AC726&lt;=0.3),G726,0)</f>
        <v>7</v>
      </c>
      <c r="DV726" s="1339"/>
      <c r="DW726" s="1339"/>
      <c r="DX726" s="1339"/>
      <c r="DY726" s="1339"/>
      <c r="DZ726" s="1339">
        <f t="shared" ref="DZ726:DZ760" si="27">IF(AND(B726="1 Bedroom",AC726&lt;=0.3),G726,0)</f>
        <v>0</v>
      </c>
      <c r="EA726" s="1339"/>
      <c r="EB726" s="1339"/>
      <c r="EC726" s="1339"/>
      <c r="ED726" s="1339"/>
      <c r="EE726" s="1339">
        <f t="shared" ref="EE726:EE760" si="28">IF(AND(B726="2 Bedrooms",AC726&lt;=0.3),G726,0)</f>
        <v>0</v>
      </c>
      <c r="EF726" s="1339"/>
      <c r="EG726" s="1339"/>
      <c r="EH726" s="1339"/>
      <c r="EI726" s="1339"/>
      <c r="EJ726" s="1339">
        <f t="shared" ref="EJ726:EJ760" si="29">IF(AND(B726="3 Bedrooms",AC726&lt;=0.3),G726,0)</f>
        <v>0</v>
      </c>
      <c r="EK726" s="1339"/>
      <c r="EL726" s="1339"/>
      <c r="EM726" s="1339"/>
      <c r="EN726" s="1339"/>
      <c r="EO726" s="1339">
        <f t="shared" ref="EO726:EO760" si="30">IF(AND(B726="4 Bedrooms",AC726&lt;=0.3),G726,0)</f>
        <v>0</v>
      </c>
      <c r="EP726" s="1339"/>
      <c r="EQ726" s="1339"/>
      <c r="ER726" s="1339"/>
      <c r="ES726" s="1339"/>
      <c r="ET726" s="1339">
        <f t="shared" ref="ET726:ET760" si="31">IF(AND(B726="5 Bedrooms",AC726&lt;=0.3),G726,0)</f>
        <v>0</v>
      </c>
      <c r="EU726" s="1339"/>
      <c r="EV726" s="1339"/>
      <c r="EW726" s="1339"/>
      <c r="EX726" s="1339"/>
      <c r="EY726" s="4"/>
      <c r="EZ726" s="1312">
        <f t="shared" ref="EZ726:EZ760" si="32">IF(CP726&gt;0,O726,"")</f>
        <v>760</v>
      </c>
      <c r="FA726" s="1313"/>
      <c r="FB726" s="1313"/>
      <c r="FC726" s="1313"/>
      <c r="FD726" s="1314"/>
      <c r="FE726" s="1312" t="str">
        <f t="shared" ref="FE726:FE760" si="33">IF(CU726&gt;0,O726,"")</f>
        <v/>
      </c>
      <c r="FF726" s="1313"/>
      <c r="FG726" s="1313"/>
      <c r="FH726" s="1313"/>
      <c r="FI726" s="1314"/>
      <c r="FJ726" s="1312" t="str">
        <f t="shared" ref="FJ726:FJ760" si="34">IF(CZ726&gt;0,O726,"")</f>
        <v/>
      </c>
      <c r="FK726" s="1313"/>
      <c r="FL726" s="1313"/>
      <c r="FM726" s="1313"/>
      <c r="FN726" s="1314"/>
      <c r="FO726" s="1312" t="str">
        <f t="shared" ref="FO726:FO760" si="35">IF(DE726&gt;0,O726,"")</f>
        <v/>
      </c>
      <c r="FP726" s="1313"/>
      <c r="FQ726" s="1313"/>
      <c r="FR726" s="1313"/>
      <c r="FS726" s="1314"/>
      <c r="FT726" s="1312" t="str">
        <f t="shared" ref="FT726:FT760" si="36">IF(DJ726&gt;0,O726,"")</f>
        <v/>
      </c>
      <c r="FU726" s="1313"/>
      <c r="FV726" s="1313"/>
      <c r="FW726" s="1313"/>
      <c r="FX726" s="1314"/>
      <c r="FY726" s="1312" t="str">
        <f t="shared" ref="FY726:FY760" si="37">IF(DO726&gt;0,O726,"")</f>
        <v/>
      </c>
      <c r="FZ726" s="1313"/>
      <c r="GA726" s="1313"/>
      <c r="GB726" s="1313"/>
      <c r="GC726" s="1314"/>
    </row>
    <row r="727" spans="1:185" ht="12.95" customHeight="1">
      <c r="A727" s="4"/>
      <c r="B727" s="1285" t="s">
        <v>324</v>
      </c>
      <c r="C727" s="1286"/>
      <c r="D727" s="1286"/>
      <c r="E727" s="1286"/>
      <c r="F727" s="1287"/>
      <c r="G727" s="1294">
        <v>7</v>
      </c>
      <c r="H727" s="1295"/>
      <c r="I727" s="1295"/>
      <c r="J727" s="1296"/>
      <c r="K727" s="1319">
        <f>K726</f>
        <v>396</v>
      </c>
      <c r="L727" s="1320"/>
      <c r="M727" s="1320"/>
      <c r="N727" s="1321"/>
      <c r="O727" s="1316">
        <v>1290</v>
      </c>
      <c r="P727" s="1317"/>
      <c r="Q727" s="1317"/>
      <c r="R727" s="1317"/>
      <c r="S727" s="1318"/>
      <c r="T727" s="1316">
        <v>35</v>
      </c>
      <c r="U727" s="1317"/>
      <c r="V727" s="1317"/>
      <c r="W727" s="1318"/>
      <c r="X727" s="1288">
        <f t="shared" si="10"/>
        <v>1325</v>
      </c>
      <c r="Y727" s="1289"/>
      <c r="Z727" s="1289"/>
      <c r="AA727" s="1289"/>
      <c r="AB727" s="1290"/>
      <c r="AC727" s="1335">
        <v>0.5</v>
      </c>
      <c r="AD727" s="1336"/>
      <c r="AE727" s="1336"/>
      <c r="AF727" s="1336"/>
      <c r="AG727" s="1337"/>
      <c r="AH727" s="1291">
        <f t="shared" ref="AH727:AH760" si="38">IF($AC727&gt;0,($X727/$AZ727), "")</f>
        <v>0.5</v>
      </c>
      <c r="AI727" s="1292"/>
      <c r="AJ727" s="1293"/>
      <c r="AK727" s="1285" t="s">
        <v>591</v>
      </c>
      <c r="AL727" s="1286"/>
      <c r="AM727" s="1286"/>
      <c r="AN727" s="1286"/>
      <c r="AO727" s="1287"/>
      <c r="AP727" s="3"/>
      <c r="AQ727" s="3"/>
      <c r="AR727" s="3"/>
      <c r="AS727" s="3"/>
      <c r="AZ727" s="118">
        <f t="shared" si="11"/>
        <v>2650</v>
      </c>
      <c r="BA727" s="3"/>
      <c r="BB727" s="3"/>
      <c r="BC727" s="3"/>
      <c r="BD727" s="3"/>
      <c r="BE727" s="204"/>
      <c r="BF727" s="294">
        <f t="shared" si="12"/>
        <v>7</v>
      </c>
      <c r="BG727" s="297">
        <f t="shared" si="13"/>
        <v>5.8333333333333334E-2</v>
      </c>
      <c r="BH727" s="298">
        <f t="shared" si="14"/>
        <v>2.9166666666666667E-2</v>
      </c>
      <c r="BI727" s="3"/>
      <c r="BJ727" s="3"/>
      <c r="BK727" s="3"/>
      <c r="BL727" s="3"/>
      <c r="BM727" s="3"/>
      <c r="BN727" s="3"/>
      <c r="BS727" s="294">
        <f t="shared" si="15"/>
        <v>7</v>
      </c>
      <c r="BT727" s="297">
        <f t="shared" si="16"/>
        <v>5.8333333333333334E-2</v>
      </c>
      <c r="BU727" s="298">
        <f t="shared" si="17"/>
        <v>2.9166666666666667E-2</v>
      </c>
      <c r="CC727" s="3"/>
      <c r="CD727" s="3"/>
      <c r="CE727" s="3"/>
      <c r="CF727" s="3"/>
      <c r="CG727" s="1312">
        <f t="shared" ref="CG727:CG760" si="39">IF(AND(AC727&lt;=0.5,AC727&gt;=0.36),1,0)</f>
        <v>1</v>
      </c>
      <c r="CH727" s="1314"/>
      <c r="CI727" s="1283">
        <f t="shared" ref="CI727:CI760" si="40">IF(CG727=1,G727,0)</f>
        <v>7</v>
      </c>
      <c r="CJ727" s="1284"/>
      <c r="CK727" s="1312">
        <f t="shared" si="18"/>
        <v>0</v>
      </c>
      <c r="CL727" s="1314"/>
      <c r="CM727" s="1283">
        <f t="shared" si="19"/>
        <v>0</v>
      </c>
      <c r="CN727" s="1284"/>
      <c r="CO727" s="3"/>
      <c r="CP727" s="1280">
        <f t="shared" si="20"/>
        <v>7</v>
      </c>
      <c r="CQ727" s="1281"/>
      <c r="CR727" s="1281"/>
      <c r="CS727" s="1281"/>
      <c r="CT727" s="1282"/>
      <c r="CU727" s="1315">
        <f t="shared" si="21"/>
        <v>0</v>
      </c>
      <c r="CV727" s="1315"/>
      <c r="CW727" s="1315"/>
      <c r="CX727" s="1315"/>
      <c r="CY727" s="1315"/>
      <c r="CZ727" s="1315">
        <f t="shared" si="22"/>
        <v>0</v>
      </c>
      <c r="DA727" s="1315"/>
      <c r="DB727" s="1315"/>
      <c r="DC727" s="1315"/>
      <c r="DD727" s="1315"/>
      <c r="DE727" s="1315">
        <f t="shared" si="23"/>
        <v>0</v>
      </c>
      <c r="DF727" s="1315"/>
      <c r="DG727" s="1315"/>
      <c r="DH727" s="1315"/>
      <c r="DI727" s="1315"/>
      <c r="DJ727" s="1315">
        <f t="shared" si="24"/>
        <v>0</v>
      </c>
      <c r="DK727" s="1315"/>
      <c r="DL727" s="1315"/>
      <c r="DM727" s="1315"/>
      <c r="DN727" s="1315"/>
      <c r="DO727" s="1315">
        <f t="shared" si="25"/>
        <v>0</v>
      </c>
      <c r="DP727" s="1315"/>
      <c r="DQ727" s="1315"/>
      <c r="DR727" s="1315"/>
      <c r="DS727" s="1315"/>
      <c r="DT727" s="6"/>
      <c r="DU727" s="1339">
        <f t="shared" si="26"/>
        <v>0</v>
      </c>
      <c r="DV727" s="1339"/>
      <c r="DW727" s="1339"/>
      <c r="DX727" s="1339"/>
      <c r="DY727" s="1339"/>
      <c r="DZ727" s="1339">
        <f t="shared" si="27"/>
        <v>0</v>
      </c>
      <c r="EA727" s="1339"/>
      <c r="EB727" s="1339"/>
      <c r="EC727" s="1339"/>
      <c r="ED727" s="1339"/>
      <c r="EE727" s="1339">
        <f t="shared" si="28"/>
        <v>0</v>
      </c>
      <c r="EF727" s="1339"/>
      <c r="EG727" s="1339"/>
      <c r="EH727" s="1339"/>
      <c r="EI727" s="1339"/>
      <c r="EJ727" s="1339">
        <f t="shared" si="29"/>
        <v>0</v>
      </c>
      <c r="EK727" s="1339"/>
      <c r="EL727" s="1339"/>
      <c r="EM727" s="1339"/>
      <c r="EN727" s="1339"/>
      <c r="EO727" s="1339">
        <f t="shared" si="30"/>
        <v>0</v>
      </c>
      <c r="EP727" s="1339"/>
      <c r="EQ727" s="1339"/>
      <c r="ER727" s="1339"/>
      <c r="ES727" s="1339"/>
      <c r="ET727" s="1339">
        <f t="shared" si="31"/>
        <v>0</v>
      </c>
      <c r="EU727" s="1339"/>
      <c r="EV727" s="1339"/>
      <c r="EW727" s="1339"/>
      <c r="EX727" s="1339"/>
      <c r="EY727" s="4"/>
      <c r="EZ727" s="1312">
        <f t="shared" si="32"/>
        <v>1290</v>
      </c>
      <c r="FA727" s="1313"/>
      <c r="FB727" s="1313"/>
      <c r="FC727" s="1313"/>
      <c r="FD727" s="1314"/>
      <c r="FE727" s="1312" t="str">
        <f t="shared" si="33"/>
        <v/>
      </c>
      <c r="FF727" s="1313"/>
      <c r="FG727" s="1313"/>
      <c r="FH727" s="1313"/>
      <c r="FI727" s="1314"/>
      <c r="FJ727" s="1312" t="str">
        <f t="shared" si="34"/>
        <v/>
      </c>
      <c r="FK727" s="1313"/>
      <c r="FL727" s="1313"/>
      <c r="FM727" s="1313"/>
      <c r="FN727" s="1314"/>
      <c r="FO727" s="1312" t="str">
        <f t="shared" si="35"/>
        <v/>
      </c>
      <c r="FP727" s="1313"/>
      <c r="FQ727" s="1313"/>
      <c r="FR727" s="1313"/>
      <c r="FS727" s="1314"/>
      <c r="FT727" s="1312" t="str">
        <f t="shared" si="36"/>
        <v/>
      </c>
      <c r="FU727" s="1313"/>
      <c r="FV727" s="1313"/>
      <c r="FW727" s="1313"/>
      <c r="FX727" s="1314"/>
      <c r="FY727" s="1312" t="str">
        <f t="shared" si="37"/>
        <v/>
      </c>
      <c r="FZ727" s="1313"/>
      <c r="GA727" s="1313"/>
      <c r="GB727" s="1313"/>
      <c r="GC727" s="1314"/>
    </row>
    <row r="728" spans="1:185" ht="12.95" customHeight="1">
      <c r="A728" s="4"/>
      <c r="B728" s="1285" t="s">
        <v>324</v>
      </c>
      <c r="C728" s="1286"/>
      <c r="D728" s="1286"/>
      <c r="E728" s="1286"/>
      <c r="F728" s="1287"/>
      <c r="G728" s="1294">
        <v>46</v>
      </c>
      <c r="H728" s="1295"/>
      <c r="I728" s="1295"/>
      <c r="J728" s="1296"/>
      <c r="K728" s="1319">
        <f>K727</f>
        <v>396</v>
      </c>
      <c r="L728" s="1320"/>
      <c r="M728" s="1320"/>
      <c r="N728" s="1321"/>
      <c r="O728" s="1316">
        <v>1555</v>
      </c>
      <c r="P728" s="1317"/>
      <c r="Q728" s="1317"/>
      <c r="R728" s="1317"/>
      <c r="S728" s="1318"/>
      <c r="T728" s="1316">
        <v>35</v>
      </c>
      <c r="U728" s="1317"/>
      <c r="V728" s="1317"/>
      <c r="W728" s="1318"/>
      <c r="X728" s="1288">
        <f t="shared" si="10"/>
        <v>1590</v>
      </c>
      <c r="Y728" s="1289"/>
      <c r="Z728" s="1289"/>
      <c r="AA728" s="1289"/>
      <c r="AB728" s="1290"/>
      <c r="AC728" s="1335">
        <v>0.6</v>
      </c>
      <c r="AD728" s="1336"/>
      <c r="AE728" s="1336"/>
      <c r="AF728" s="1336"/>
      <c r="AG728" s="1337"/>
      <c r="AH728" s="1291">
        <f t="shared" si="38"/>
        <v>0.6</v>
      </c>
      <c r="AI728" s="1292"/>
      <c r="AJ728" s="1293"/>
      <c r="AK728" s="1285" t="s">
        <v>591</v>
      </c>
      <c r="AL728" s="1286"/>
      <c r="AM728" s="1286"/>
      <c r="AN728" s="1286"/>
      <c r="AO728" s="1287"/>
      <c r="AP728" s="3"/>
      <c r="AQ728" s="3"/>
      <c r="AR728" s="3"/>
      <c r="AS728" s="3"/>
      <c r="AZ728" s="118">
        <f t="shared" si="11"/>
        <v>2650</v>
      </c>
      <c r="BA728" s="3"/>
      <c r="BB728" s="3"/>
      <c r="BC728" s="3"/>
      <c r="BD728" s="3"/>
      <c r="BE728" s="204"/>
      <c r="BF728" s="294">
        <f t="shared" si="12"/>
        <v>46</v>
      </c>
      <c r="BG728" s="297">
        <f t="shared" si="13"/>
        <v>0.38333333333333336</v>
      </c>
      <c r="BH728" s="298">
        <f t="shared" si="14"/>
        <v>0.23</v>
      </c>
      <c r="BI728" s="3"/>
      <c r="BJ728" s="3"/>
      <c r="BK728" s="3"/>
      <c r="BL728" s="3"/>
      <c r="BM728" s="3"/>
      <c r="BN728" s="3"/>
      <c r="BS728" s="294">
        <f t="shared" si="15"/>
        <v>46</v>
      </c>
      <c r="BT728" s="297">
        <f t="shared" si="16"/>
        <v>0.38333333333333336</v>
      </c>
      <c r="BU728" s="298">
        <f t="shared" si="17"/>
        <v>0.23</v>
      </c>
      <c r="CC728" s="3"/>
      <c r="CD728" s="3"/>
      <c r="CE728" s="3"/>
      <c r="CF728" s="3"/>
      <c r="CG728" s="1312">
        <f t="shared" si="39"/>
        <v>0</v>
      </c>
      <c r="CH728" s="1314"/>
      <c r="CI728" s="1283">
        <f t="shared" si="40"/>
        <v>0</v>
      </c>
      <c r="CJ728" s="1284"/>
      <c r="CK728" s="1312">
        <f t="shared" si="18"/>
        <v>0</v>
      </c>
      <c r="CL728" s="1314"/>
      <c r="CM728" s="1283">
        <f t="shared" si="19"/>
        <v>0</v>
      </c>
      <c r="CN728" s="1284"/>
      <c r="CO728" s="3"/>
      <c r="CP728" s="1280">
        <f t="shared" si="20"/>
        <v>46</v>
      </c>
      <c r="CQ728" s="1281"/>
      <c r="CR728" s="1281"/>
      <c r="CS728" s="1281"/>
      <c r="CT728" s="1282"/>
      <c r="CU728" s="1315">
        <f t="shared" si="21"/>
        <v>0</v>
      </c>
      <c r="CV728" s="1315"/>
      <c r="CW728" s="1315"/>
      <c r="CX728" s="1315"/>
      <c r="CY728" s="1315"/>
      <c r="CZ728" s="1315">
        <f t="shared" si="22"/>
        <v>0</v>
      </c>
      <c r="DA728" s="1315"/>
      <c r="DB728" s="1315"/>
      <c r="DC728" s="1315"/>
      <c r="DD728" s="1315"/>
      <c r="DE728" s="1315">
        <f t="shared" si="23"/>
        <v>0</v>
      </c>
      <c r="DF728" s="1315"/>
      <c r="DG728" s="1315"/>
      <c r="DH728" s="1315"/>
      <c r="DI728" s="1315"/>
      <c r="DJ728" s="1315">
        <f t="shared" si="24"/>
        <v>0</v>
      </c>
      <c r="DK728" s="1315"/>
      <c r="DL728" s="1315"/>
      <c r="DM728" s="1315"/>
      <c r="DN728" s="1315"/>
      <c r="DO728" s="1315">
        <f t="shared" si="25"/>
        <v>0</v>
      </c>
      <c r="DP728" s="1315"/>
      <c r="DQ728" s="1315"/>
      <c r="DR728" s="1315"/>
      <c r="DS728" s="1315"/>
      <c r="DT728" s="6"/>
      <c r="DU728" s="1339">
        <f t="shared" si="26"/>
        <v>0</v>
      </c>
      <c r="DV728" s="1339"/>
      <c r="DW728" s="1339"/>
      <c r="DX728" s="1339"/>
      <c r="DY728" s="1339"/>
      <c r="DZ728" s="1339">
        <f t="shared" si="27"/>
        <v>0</v>
      </c>
      <c r="EA728" s="1339"/>
      <c r="EB728" s="1339"/>
      <c r="EC728" s="1339"/>
      <c r="ED728" s="1339"/>
      <c r="EE728" s="1339">
        <f t="shared" si="28"/>
        <v>0</v>
      </c>
      <c r="EF728" s="1339"/>
      <c r="EG728" s="1339"/>
      <c r="EH728" s="1339"/>
      <c r="EI728" s="1339"/>
      <c r="EJ728" s="1339">
        <f t="shared" si="29"/>
        <v>0</v>
      </c>
      <c r="EK728" s="1339"/>
      <c r="EL728" s="1339"/>
      <c r="EM728" s="1339"/>
      <c r="EN728" s="1339"/>
      <c r="EO728" s="1339">
        <f t="shared" si="30"/>
        <v>0</v>
      </c>
      <c r="EP728" s="1339"/>
      <c r="EQ728" s="1339"/>
      <c r="ER728" s="1339"/>
      <c r="ES728" s="1339"/>
      <c r="ET728" s="1339">
        <f t="shared" si="31"/>
        <v>0</v>
      </c>
      <c r="EU728" s="1339"/>
      <c r="EV728" s="1339"/>
      <c r="EW728" s="1339"/>
      <c r="EX728" s="1339"/>
      <c r="EZ728" s="1312">
        <f t="shared" si="32"/>
        <v>1555</v>
      </c>
      <c r="FA728" s="1313"/>
      <c r="FB728" s="1313"/>
      <c r="FC728" s="1313"/>
      <c r="FD728" s="1314"/>
      <c r="FE728" s="1312" t="str">
        <f t="shared" si="33"/>
        <v/>
      </c>
      <c r="FF728" s="1313"/>
      <c r="FG728" s="1313"/>
      <c r="FH728" s="1313"/>
      <c r="FI728" s="1314"/>
      <c r="FJ728" s="1312" t="str">
        <f t="shared" si="34"/>
        <v/>
      </c>
      <c r="FK728" s="1313"/>
      <c r="FL728" s="1313"/>
      <c r="FM728" s="1313"/>
      <c r="FN728" s="1314"/>
      <c r="FO728" s="1312" t="str">
        <f t="shared" si="35"/>
        <v/>
      </c>
      <c r="FP728" s="1313"/>
      <c r="FQ728" s="1313"/>
      <c r="FR728" s="1313"/>
      <c r="FS728" s="1314"/>
      <c r="FT728" s="1312" t="str">
        <f t="shared" si="36"/>
        <v/>
      </c>
      <c r="FU728" s="1313"/>
      <c r="FV728" s="1313"/>
      <c r="FW728" s="1313"/>
      <c r="FX728" s="1314"/>
      <c r="FY728" s="1312" t="str">
        <f t="shared" si="37"/>
        <v/>
      </c>
      <c r="FZ728" s="1313"/>
      <c r="GA728" s="1313"/>
      <c r="GB728" s="1313"/>
      <c r="GC728" s="1314"/>
    </row>
    <row r="729" spans="1:185" ht="12.95" customHeight="1">
      <c r="B729" s="1285" t="s">
        <v>163</v>
      </c>
      <c r="C729" s="1286"/>
      <c r="D729" s="1286"/>
      <c r="E729" s="1286"/>
      <c r="F729" s="1287"/>
      <c r="G729" s="1294">
        <v>2</v>
      </c>
      <c r="H729" s="1295"/>
      <c r="I729" s="1295"/>
      <c r="J729" s="1296"/>
      <c r="K729" s="1319">
        <v>704</v>
      </c>
      <c r="L729" s="1320"/>
      <c r="M729" s="1320"/>
      <c r="N729" s="1321"/>
      <c r="O729" s="1316">
        <v>959.8</v>
      </c>
      <c r="P729" s="1317"/>
      <c r="Q729" s="1317"/>
      <c r="R729" s="1317"/>
      <c r="S729" s="1318"/>
      <c r="T729" s="1316">
        <v>62</v>
      </c>
      <c r="U729" s="1317"/>
      <c r="V729" s="1317"/>
      <c r="W729" s="1318"/>
      <c r="X729" s="1288">
        <f t="shared" si="10"/>
        <v>1021.8</v>
      </c>
      <c r="Y729" s="1289"/>
      <c r="Z729" s="1289"/>
      <c r="AA729" s="1289"/>
      <c r="AB729" s="1290"/>
      <c r="AC729" s="1335">
        <v>0.3</v>
      </c>
      <c r="AD729" s="1336"/>
      <c r="AE729" s="1336"/>
      <c r="AF729" s="1336"/>
      <c r="AG729" s="1337"/>
      <c r="AH729" s="1291">
        <f t="shared" si="38"/>
        <v>0.3</v>
      </c>
      <c r="AI729" s="1292"/>
      <c r="AJ729" s="1293"/>
      <c r="AK729" s="1285" t="s">
        <v>591</v>
      </c>
      <c r="AL729" s="1286"/>
      <c r="AM729" s="1286"/>
      <c r="AN729" s="1286"/>
      <c r="AO729" s="1287"/>
      <c r="AP729" s="3"/>
      <c r="AQ729" s="3"/>
      <c r="AR729" s="3"/>
      <c r="AS729" s="3"/>
      <c r="AY729" s="116"/>
      <c r="AZ729" s="118">
        <f t="shared" si="11"/>
        <v>3406</v>
      </c>
      <c r="BA729" s="3"/>
      <c r="BB729" s="3"/>
      <c r="BC729" s="3"/>
      <c r="BD729" s="3"/>
      <c r="BE729" s="204"/>
      <c r="BF729" s="294">
        <f t="shared" si="12"/>
        <v>2</v>
      </c>
      <c r="BG729" s="297">
        <f t="shared" si="13"/>
        <v>1.6666666666666666E-2</v>
      </c>
      <c r="BH729" s="298">
        <f t="shared" si="14"/>
        <v>5.0000000000000001E-3</v>
      </c>
      <c r="BI729" s="3"/>
      <c r="BJ729" s="3"/>
      <c r="BK729" s="3"/>
      <c r="BL729" s="3"/>
      <c r="BM729" s="3"/>
      <c r="BN729" s="3"/>
      <c r="BS729" s="294">
        <f t="shared" si="15"/>
        <v>2</v>
      </c>
      <c r="BT729" s="297">
        <f t="shared" si="16"/>
        <v>1.6666666666666666E-2</v>
      </c>
      <c r="BU729" s="298">
        <f t="shared" si="17"/>
        <v>5.0000000000000001E-3</v>
      </c>
      <c r="CC729" s="3"/>
      <c r="CD729" s="3"/>
      <c r="CE729" s="3"/>
      <c r="CF729" s="3"/>
      <c r="CG729" s="1312">
        <f t="shared" si="39"/>
        <v>0</v>
      </c>
      <c r="CH729" s="1314"/>
      <c r="CI729" s="1283">
        <f t="shared" si="40"/>
        <v>0</v>
      </c>
      <c r="CJ729" s="1284"/>
      <c r="CK729" s="1312">
        <f t="shared" si="18"/>
        <v>1</v>
      </c>
      <c r="CL729" s="1314"/>
      <c r="CM729" s="1283">
        <f t="shared" si="19"/>
        <v>2</v>
      </c>
      <c r="CN729" s="1284"/>
      <c r="CO729" s="3"/>
      <c r="CP729" s="1280">
        <f t="shared" si="20"/>
        <v>0</v>
      </c>
      <c r="CQ729" s="1281"/>
      <c r="CR729" s="1281"/>
      <c r="CS729" s="1281"/>
      <c r="CT729" s="1282"/>
      <c r="CU729" s="1315">
        <f t="shared" si="21"/>
        <v>0</v>
      </c>
      <c r="CV729" s="1315"/>
      <c r="CW729" s="1315"/>
      <c r="CX729" s="1315"/>
      <c r="CY729" s="1315"/>
      <c r="CZ729" s="1315">
        <f t="shared" si="22"/>
        <v>2</v>
      </c>
      <c r="DA729" s="1315"/>
      <c r="DB729" s="1315"/>
      <c r="DC729" s="1315"/>
      <c r="DD729" s="1315"/>
      <c r="DE729" s="1315">
        <f t="shared" si="23"/>
        <v>0</v>
      </c>
      <c r="DF729" s="1315"/>
      <c r="DG729" s="1315"/>
      <c r="DH729" s="1315"/>
      <c r="DI729" s="1315"/>
      <c r="DJ729" s="1315">
        <f t="shared" si="24"/>
        <v>0</v>
      </c>
      <c r="DK729" s="1315"/>
      <c r="DL729" s="1315"/>
      <c r="DM729" s="1315"/>
      <c r="DN729" s="1315"/>
      <c r="DO729" s="1315">
        <f t="shared" si="25"/>
        <v>0</v>
      </c>
      <c r="DP729" s="1315"/>
      <c r="DQ729" s="1315"/>
      <c r="DR729" s="1315"/>
      <c r="DS729" s="1315"/>
      <c r="DT729" s="6"/>
      <c r="DU729" s="1339">
        <f t="shared" si="26"/>
        <v>0</v>
      </c>
      <c r="DV729" s="1339"/>
      <c r="DW729" s="1339"/>
      <c r="DX729" s="1339"/>
      <c r="DY729" s="1339"/>
      <c r="DZ729" s="1339">
        <f t="shared" si="27"/>
        <v>0</v>
      </c>
      <c r="EA729" s="1339"/>
      <c r="EB729" s="1339"/>
      <c r="EC729" s="1339"/>
      <c r="ED729" s="1339"/>
      <c r="EE729" s="1339">
        <f t="shared" si="28"/>
        <v>2</v>
      </c>
      <c r="EF729" s="1339"/>
      <c r="EG729" s="1339"/>
      <c r="EH729" s="1339"/>
      <c r="EI729" s="1339"/>
      <c r="EJ729" s="1339">
        <f t="shared" si="29"/>
        <v>0</v>
      </c>
      <c r="EK729" s="1339"/>
      <c r="EL729" s="1339"/>
      <c r="EM729" s="1339"/>
      <c r="EN729" s="1339"/>
      <c r="EO729" s="1339">
        <f t="shared" si="30"/>
        <v>0</v>
      </c>
      <c r="EP729" s="1339"/>
      <c r="EQ729" s="1339"/>
      <c r="ER729" s="1339"/>
      <c r="ES729" s="1339"/>
      <c r="ET729" s="1339">
        <f t="shared" si="31"/>
        <v>0</v>
      </c>
      <c r="EU729" s="1339"/>
      <c r="EV729" s="1339"/>
      <c r="EW729" s="1339"/>
      <c r="EX729" s="1339"/>
      <c r="EZ729" s="1312" t="str">
        <f t="shared" si="32"/>
        <v/>
      </c>
      <c r="FA729" s="1313"/>
      <c r="FB729" s="1313"/>
      <c r="FC729" s="1313"/>
      <c r="FD729" s="1314"/>
      <c r="FE729" s="1312" t="str">
        <f t="shared" si="33"/>
        <v/>
      </c>
      <c r="FF729" s="1313"/>
      <c r="FG729" s="1313"/>
      <c r="FH729" s="1313"/>
      <c r="FI729" s="1314"/>
      <c r="FJ729" s="1312">
        <f t="shared" si="34"/>
        <v>959.8</v>
      </c>
      <c r="FK729" s="1313"/>
      <c r="FL729" s="1313"/>
      <c r="FM729" s="1313"/>
      <c r="FN729" s="1314"/>
      <c r="FO729" s="1312" t="str">
        <f t="shared" si="35"/>
        <v/>
      </c>
      <c r="FP729" s="1313"/>
      <c r="FQ729" s="1313"/>
      <c r="FR729" s="1313"/>
      <c r="FS729" s="1314"/>
      <c r="FT729" s="1312" t="str">
        <f t="shared" si="36"/>
        <v/>
      </c>
      <c r="FU729" s="1313"/>
      <c r="FV729" s="1313"/>
      <c r="FW729" s="1313"/>
      <c r="FX729" s="1314"/>
      <c r="FY729" s="1312" t="str">
        <f t="shared" si="37"/>
        <v/>
      </c>
      <c r="FZ729" s="1313"/>
      <c r="GA729" s="1313"/>
      <c r="GB729" s="1313"/>
      <c r="GC729" s="1314"/>
    </row>
    <row r="730" spans="1:185" ht="12.95" customHeight="1">
      <c r="B730" s="1285" t="s">
        <v>163</v>
      </c>
      <c r="C730" s="1286"/>
      <c r="D730" s="1286"/>
      <c r="E730" s="1286"/>
      <c r="F730" s="1287"/>
      <c r="G730" s="1294">
        <v>3</v>
      </c>
      <c r="H730" s="1295"/>
      <c r="I730" s="1295"/>
      <c r="J730" s="1296"/>
      <c r="K730" s="1319">
        <f>K729</f>
        <v>704</v>
      </c>
      <c r="L730" s="1320"/>
      <c r="M730" s="1320"/>
      <c r="N730" s="1321"/>
      <c r="O730" s="1316">
        <v>1641</v>
      </c>
      <c r="P730" s="1317"/>
      <c r="Q730" s="1317"/>
      <c r="R730" s="1317"/>
      <c r="S730" s="1318"/>
      <c r="T730" s="1316">
        <v>62</v>
      </c>
      <c r="U730" s="1317"/>
      <c r="V730" s="1317"/>
      <c r="W730" s="1318"/>
      <c r="X730" s="1288">
        <f t="shared" si="10"/>
        <v>1703</v>
      </c>
      <c r="Y730" s="1289"/>
      <c r="Z730" s="1289"/>
      <c r="AA730" s="1289"/>
      <c r="AB730" s="1290"/>
      <c r="AC730" s="1335">
        <v>0.5</v>
      </c>
      <c r="AD730" s="1336"/>
      <c r="AE730" s="1336"/>
      <c r="AF730" s="1336"/>
      <c r="AG730" s="1337"/>
      <c r="AH730" s="1291">
        <f t="shared" si="38"/>
        <v>0.5</v>
      </c>
      <c r="AI730" s="1292"/>
      <c r="AJ730" s="1293"/>
      <c r="AK730" s="1285" t="s">
        <v>591</v>
      </c>
      <c r="AL730" s="1286"/>
      <c r="AM730" s="1286"/>
      <c r="AN730" s="1286"/>
      <c r="AO730" s="1287"/>
      <c r="AP730" s="3"/>
      <c r="AQ730" s="3"/>
      <c r="AR730" s="3"/>
      <c r="AS730" s="3"/>
      <c r="AY730" s="116"/>
      <c r="AZ730" s="118">
        <f t="shared" si="11"/>
        <v>3406</v>
      </c>
      <c r="BA730" s="3"/>
      <c r="BB730" s="3"/>
      <c r="BC730" s="3"/>
      <c r="BD730" s="3"/>
      <c r="BE730" s="204"/>
      <c r="BF730" s="294">
        <f t="shared" si="12"/>
        <v>3</v>
      </c>
      <c r="BG730" s="297">
        <f t="shared" si="13"/>
        <v>2.5000000000000001E-2</v>
      </c>
      <c r="BH730" s="298">
        <f t="shared" si="14"/>
        <v>1.2500000000000001E-2</v>
      </c>
      <c r="BI730" s="3"/>
      <c r="BJ730" s="3"/>
      <c r="BK730" s="3"/>
      <c r="BL730" s="3"/>
      <c r="BM730" s="3"/>
      <c r="BN730" s="3"/>
      <c r="BS730" s="294">
        <f t="shared" si="15"/>
        <v>3</v>
      </c>
      <c r="BT730" s="297">
        <f t="shared" si="16"/>
        <v>2.5000000000000001E-2</v>
      </c>
      <c r="BU730" s="298">
        <f t="shared" si="17"/>
        <v>1.2500000000000001E-2</v>
      </c>
      <c r="CC730" s="3"/>
      <c r="CD730" s="3"/>
      <c r="CE730" s="3"/>
      <c r="CF730" s="3"/>
      <c r="CG730" s="1312">
        <f t="shared" si="39"/>
        <v>1</v>
      </c>
      <c r="CH730" s="1314"/>
      <c r="CI730" s="1283">
        <f t="shared" si="40"/>
        <v>3</v>
      </c>
      <c r="CJ730" s="1284"/>
      <c r="CK730" s="1312">
        <f t="shared" si="18"/>
        <v>0</v>
      </c>
      <c r="CL730" s="1314"/>
      <c r="CM730" s="1283">
        <f t="shared" si="19"/>
        <v>0</v>
      </c>
      <c r="CN730" s="1284"/>
      <c r="CO730" s="3"/>
      <c r="CP730" s="1280">
        <f t="shared" si="20"/>
        <v>0</v>
      </c>
      <c r="CQ730" s="1281"/>
      <c r="CR730" s="1281"/>
      <c r="CS730" s="1281"/>
      <c r="CT730" s="1282"/>
      <c r="CU730" s="1315">
        <f t="shared" si="21"/>
        <v>0</v>
      </c>
      <c r="CV730" s="1315"/>
      <c r="CW730" s="1315"/>
      <c r="CX730" s="1315"/>
      <c r="CY730" s="1315"/>
      <c r="CZ730" s="1315">
        <f t="shared" si="22"/>
        <v>3</v>
      </c>
      <c r="DA730" s="1315"/>
      <c r="DB730" s="1315"/>
      <c r="DC730" s="1315"/>
      <c r="DD730" s="1315"/>
      <c r="DE730" s="1315">
        <f t="shared" si="23"/>
        <v>0</v>
      </c>
      <c r="DF730" s="1315"/>
      <c r="DG730" s="1315"/>
      <c r="DH730" s="1315"/>
      <c r="DI730" s="1315"/>
      <c r="DJ730" s="1315">
        <f t="shared" si="24"/>
        <v>0</v>
      </c>
      <c r="DK730" s="1315"/>
      <c r="DL730" s="1315"/>
      <c r="DM730" s="1315"/>
      <c r="DN730" s="1315"/>
      <c r="DO730" s="1315">
        <f t="shared" si="25"/>
        <v>0</v>
      </c>
      <c r="DP730" s="1315"/>
      <c r="DQ730" s="1315"/>
      <c r="DR730" s="1315"/>
      <c r="DS730" s="1315"/>
      <c r="DT730" s="6"/>
      <c r="DU730" s="1339">
        <f t="shared" si="26"/>
        <v>0</v>
      </c>
      <c r="DV730" s="1339"/>
      <c r="DW730" s="1339"/>
      <c r="DX730" s="1339"/>
      <c r="DY730" s="1339"/>
      <c r="DZ730" s="1339">
        <f t="shared" si="27"/>
        <v>0</v>
      </c>
      <c r="EA730" s="1339"/>
      <c r="EB730" s="1339"/>
      <c r="EC730" s="1339"/>
      <c r="ED730" s="1339"/>
      <c r="EE730" s="1339">
        <f t="shared" si="28"/>
        <v>0</v>
      </c>
      <c r="EF730" s="1339"/>
      <c r="EG730" s="1339"/>
      <c r="EH730" s="1339"/>
      <c r="EI730" s="1339"/>
      <c r="EJ730" s="1339">
        <f t="shared" si="29"/>
        <v>0</v>
      </c>
      <c r="EK730" s="1339"/>
      <c r="EL730" s="1339"/>
      <c r="EM730" s="1339"/>
      <c r="EN730" s="1339"/>
      <c r="EO730" s="1339">
        <f t="shared" si="30"/>
        <v>0</v>
      </c>
      <c r="EP730" s="1339"/>
      <c r="EQ730" s="1339"/>
      <c r="ER730" s="1339"/>
      <c r="ES730" s="1339"/>
      <c r="ET730" s="1339">
        <f t="shared" si="31"/>
        <v>0</v>
      </c>
      <c r="EU730" s="1339"/>
      <c r="EV730" s="1339"/>
      <c r="EW730" s="1339"/>
      <c r="EX730" s="1339"/>
      <c r="EZ730" s="1312" t="str">
        <f t="shared" si="32"/>
        <v/>
      </c>
      <c r="FA730" s="1313"/>
      <c r="FB730" s="1313"/>
      <c r="FC730" s="1313"/>
      <c r="FD730" s="1314"/>
      <c r="FE730" s="1312" t="str">
        <f t="shared" si="33"/>
        <v/>
      </c>
      <c r="FF730" s="1313"/>
      <c r="FG730" s="1313"/>
      <c r="FH730" s="1313"/>
      <c r="FI730" s="1314"/>
      <c r="FJ730" s="1312">
        <f t="shared" si="34"/>
        <v>1641</v>
      </c>
      <c r="FK730" s="1313"/>
      <c r="FL730" s="1313"/>
      <c r="FM730" s="1313"/>
      <c r="FN730" s="1314"/>
      <c r="FO730" s="1312" t="str">
        <f t="shared" si="35"/>
        <v/>
      </c>
      <c r="FP730" s="1313"/>
      <c r="FQ730" s="1313"/>
      <c r="FR730" s="1313"/>
      <c r="FS730" s="1314"/>
      <c r="FT730" s="1312" t="str">
        <f t="shared" si="36"/>
        <v/>
      </c>
      <c r="FU730" s="1313"/>
      <c r="FV730" s="1313"/>
      <c r="FW730" s="1313"/>
      <c r="FX730" s="1314"/>
      <c r="FY730" s="1312" t="str">
        <f t="shared" si="37"/>
        <v/>
      </c>
      <c r="FZ730" s="1313"/>
      <c r="GA730" s="1313"/>
      <c r="GB730" s="1313"/>
      <c r="GC730" s="1314"/>
    </row>
    <row r="731" spans="1:185" ht="12.95" customHeight="1">
      <c r="B731" s="1285" t="s">
        <v>163</v>
      </c>
      <c r="C731" s="1286"/>
      <c r="D731" s="1286"/>
      <c r="E731" s="1286"/>
      <c r="F731" s="1287"/>
      <c r="G731" s="1294">
        <v>25</v>
      </c>
      <c r="H731" s="1295"/>
      <c r="I731" s="1295"/>
      <c r="J731" s="1296"/>
      <c r="K731" s="1319">
        <f>K730</f>
        <v>704</v>
      </c>
      <c r="L731" s="1320"/>
      <c r="M731" s="1320"/>
      <c r="N731" s="1321"/>
      <c r="O731" s="1316">
        <v>2322.1999999999998</v>
      </c>
      <c r="P731" s="1317"/>
      <c r="Q731" s="1317"/>
      <c r="R731" s="1317"/>
      <c r="S731" s="1318"/>
      <c r="T731" s="1316">
        <v>62</v>
      </c>
      <c r="U731" s="1317"/>
      <c r="V731" s="1317"/>
      <c r="W731" s="1318"/>
      <c r="X731" s="1288">
        <f t="shared" si="10"/>
        <v>2384.1999999999998</v>
      </c>
      <c r="Y731" s="1289"/>
      <c r="Z731" s="1289"/>
      <c r="AA731" s="1289"/>
      <c r="AB731" s="1290"/>
      <c r="AC731" s="1335">
        <v>0.7</v>
      </c>
      <c r="AD731" s="1336"/>
      <c r="AE731" s="1336"/>
      <c r="AF731" s="1336"/>
      <c r="AG731" s="1337"/>
      <c r="AH731" s="1291">
        <f t="shared" si="38"/>
        <v>0.7</v>
      </c>
      <c r="AI731" s="1292"/>
      <c r="AJ731" s="1293"/>
      <c r="AK731" s="1285" t="s">
        <v>591</v>
      </c>
      <c r="AL731" s="1286"/>
      <c r="AM731" s="1286"/>
      <c r="AN731" s="1286"/>
      <c r="AO731" s="1287"/>
      <c r="AP731" s="3"/>
      <c r="AQ731" s="3"/>
      <c r="AR731" s="3"/>
      <c r="AS731" s="3"/>
      <c r="AY731" s="116"/>
      <c r="AZ731" s="118">
        <f t="shared" si="11"/>
        <v>3406</v>
      </c>
      <c r="BA731" s="3"/>
      <c r="BB731" s="3"/>
      <c r="BC731" s="3"/>
      <c r="BD731" s="3"/>
      <c r="BE731" s="204"/>
      <c r="BF731" s="294">
        <f t="shared" si="12"/>
        <v>25</v>
      </c>
      <c r="BG731" s="297">
        <f t="shared" si="13"/>
        <v>0.20833333333333334</v>
      </c>
      <c r="BH731" s="298">
        <f t="shared" si="14"/>
        <v>0.14583333333333334</v>
      </c>
      <c r="BI731" s="3"/>
      <c r="BJ731" s="3"/>
      <c r="BK731" s="3"/>
      <c r="BL731" s="3"/>
      <c r="BM731" s="3"/>
      <c r="BN731" s="3"/>
      <c r="BS731" s="294">
        <f t="shared" si="15"/>
        <v>25</v>
      </c>
      <c r="BT731" s="297">
        <f t="shared" si="16"/>
        <v>0.20833333333333334</v>
      </c>
      <c r="BU731" s="298">
        <f t="shared" si="17"/>
        <v>0.14583333333333334</v>
      </c>
      <c r="CC731" s="3"/>
      <c r="CD731" s="3"/>
      <c r="CE731" s="3"/>
      <c r="CF731" s="3"/>
      <c r="CG731" s="1312">
        <f t="shared" si="39"/>
        <v>0</v>
      </c>
      <c r="CH731" s="1314"/>
      <c r="CI731" s="1283">
        <f t="shared" si="40"/>
        <v>0</v>
      </c>
      <c r="CJ731" s="1284"/>
      <c r="CK731" s="1312">
        <f t="shared" si="18"/>
        <v>0</v>
      </c>
      <c r="CL731" s="1314"/>
      <c r="CM731" s="1283">
        <f t="shared" si="19"/>
        <v>0</v>
      </c>
      <c r="CN731" s="1284"/>
      <c r="CO731" s="3"/>
      <c r="CP731" s="1280">
        <f t="shared" si="20"/>
        <v>0</v>
      </c>
      <c r="CQ731" s="1281"/>
      <c r="CR731" s="1281"/>
      <c r="CS731" s="1281"/>
      <c r="CT731" s="1282"/>
      <c r="CU731" s="1315">
        <f t="shared" si="21"/>
        <v>0</v>
      </c>
      <c r="CV731" s="1315"/>
      <c r="CW731" s="1315"/>
      <c r="CX731" s="1315"/>
      <c r="CY731" s="1315"/>
      <c r="CZ731" s="1315">
        <f t="shared" si="22"/>
        <v>25</v>
      </c>
      <c r="DA731" s="1315"/>
      <c r="DB731" s="1315"/>
      <c r="DC731" s="1315"/>
      <c r="DD731" s="1315"/>
      <c r="DE731" s="1315">
        <f t="shared" si="23"/>
        <v>0</v>
      </c>
      <c r="DF731" s="1315"/>
      <c r="DG731" s="1315"/>
      <c r="DH731" s="1315"/>
      <c r="DI731" s="1315"/>
      <c r="DJ731" s="1315">
        <f t="shared" si="24"/>
        <v>0</v>
      </c>
      <c r="DK731" s="1315"/>
      <c r="DL731" s="1315"/>
      <c r="DM731" s="1315"/>
      <c r="DN731" s="1315"/>
      <c r="DO731" s="1315">
        <f t="shared" si="25"/>
        <v>0</v>
      </c>
      <c r="DP731" s="1315"/>
      <c r="DQ731" s="1315"/>
      <c r="DR731" s="1315"/>
      <c r="DS731" s="1315"/>
      <c r="DT731" s="6"/>
      <c r="DU731" s="1339">
        <f t="shared" si="26"/>
        <v>0</v>
      </c>
      <c r="DV731" s="1339"/>
      <c r="DW731" s="1339"/>
      <c r="DX731" s="1339"/>
      <c r="DY731" s="1339"/>
      <c r="DZ731" s="1339">
        <f t="shared" si="27"/>
        <v>0</v>
      </c>
      <c r="EA731" s="1339"/>
      <c r="EB731" s="1339"/>
      <c r="EC731" s="1339"/>
      <c r="ED731" s="1339"/>
      <c r="EE731" s="1339">
        <f t="shared" si="28"/>
        <v>0</v>
      </c>
      <c r="EF731" s="1339"/>
      <c r="EG731" s="1339"/>
      <c r="EH731" s="1339"/>
      <c r="EI731" s="1339"/>
      <c r="EJ731" s="1339">
        <f t="shared" si="29"/>
        <v>0</v>
      </c>
      <c r="EK731" s="1339"/>
      <c r="EL731" s="1339"/>
      <c r="EM731" s="1339"/>
      <c r="EN731" s="1339"/>
      <c r="EO731" s="1339">
        <f t="shared" si="30"/>
        <v>0</v>
      </c>
      <c r="EP731" s="1339"/>
      <c r="EQ731" s="1339"/>
      <c r="ER731" s="1339"/>
      <c r="ES731" s="1339"/>
      <c r="ET731" s="1339">
        <f t="shared" si="31"/>
        <v>0</v>
      </c>
      <c r="EU731" s="1339"/>
      <c r="EV731" s="1339"/>
      <c r="EW731" s="1339"/>
      <c r="EX731" s="1339"/>
      <c r="EZ731" s="1312" t="str">
        <f t="shared" si="32"/>
        <v/>
      </c>
      <c r="FA731" s="1313"/>
      <c r="FB731" s="1313"/>
      <c r="FC731" s="1313"/>
      <c r="FD731" s="1314"/>
      <c r="FE731" s="1312" t="str">
        <f t="shared" si="33"/>
        <v/>
      </c>
      <c r="FF731" s="1313"/>
      <c r="FG731" s="1313"/>
      <c r="FH731" s="1313"/>
      <c r="FI731" s="1314"/>
      <c r="FJ731" s="1312">
        <f t="shared" si="34"/>
        <v>2322.1999999999998</v>
      </c>
      <c r="FK731" s="1313"/>
      <c r="FL731" s="1313"/>
      <c r="FM731" s="1313"/>
      <c r="FN731" s="1314"/>
      <c r="FO731" s="1312" t="str">
        <f t="shared" si="35"/>
        <v/>
      </c>
      <c r="FP731" s="1313"/>
      <c r="FQ731" s="1313"/>
      <c r="FR731" s="1313"/>
      <c r="FS731" s="1314"/>
      <c r="FT731" s="1312" t="str">
        <f t="shared" si="36"/>
        <v/>
      </c>
      <c r="FU731" s="1313"/>
      <c r="FV731" s="1313"/>
      <c r="FW731" s="1313"/>
      <c r="FX731" s="1314"/>
      <c r="FY731" s="1312" t="str">
        <f t="shared" si="37"/>
        <v/>
      </c>
      <c r="FZ731" s="1313"/>
      <c r="GA731" s="1313"/>
      <c r="GB731" s="1313"/>
      <c r="GC731" s="1314"/>
    </row>
    <row r="732" spans="1:185" ht="12.95" customHeight="1">
      <c r="B732" s="1285" t="s">
        <v>164</v>
      </c>
      <c r="C732" s="1286"/>
      <c r="D732" s="1286"/>
      <c r="E732" s="1286"/>
      <c r="F732" s="1287"/>
      <c r="G732" s="1294">
        <v>3</v>
      </c>
      <c r="H732" s="1295"/>
      <c r="I732" s="1295"/>
      <c r="J732" s="1296"/>
      <c r="K732" s="1319">
        <v>993</v>
      </c>
      <c r="L732" s="1320"/>
      <c r="M732" s="1320"/>
      <c r="N732" s="1321"/>
      <c r="O732" s="1316">
        <v>1105.3999999999999</v>
      </c>
      <c r="P732" s="1317"/>
      <c r="Q732" s="1317"/>
      <c r="R732" s="1317"/>
      <c r="S732" s="1318"/>
      <c r="T732" s="1316">
        <v>76</v>
      </c>
      <c r="U732" s="1317"/>
      <c r="V732" s="1317"/>
      <c r="W732" s="1318"/>
      <c r="X732" s="1288">
        <f t="shared" si="10"/>
        <v>1181.3999999999999</v>
      </c>
      <c r="Y732" s="1289"/>
      <c r="Z732" s="1289"/>
      <c r="AA732" s="1289"/>
      <c r="AB732" s="1290"/>
      <c r="AC732" s="1335">
        <v>0.3</v>
      </c>
      <c r="AD732" s="1336"/>
      <c r="AE732" s="1336"/>
      <c r="AF732" s="1336"/>
      <c r="AG732" s="1337"/>
      <c r="AH732" s="1291">
        <f t="shared" si="38"/>
        <v>0.3</v>
      </c>
      <c r="AI732" s="1292"/>
      <c r="AJ732" s="1293"/>
      <c r="AK732" s="1285" t="s">
        <v>591</v>
      </c>
      <c r="AL732" s="1286"/>
      <c r="AM732" s="1286"/>
      <c r="AN732" s="1286"/>
      <c r="AO732" s="1287"/>
      <c r="AP732" s="3"/>
      <c r="AQ732" s="3"/>
      <c r="AR732" s="3"/>
      <c r="AS732" s="3"/>
      <c r="AY732" s="116"/>
      <c r="AZ732" s="118">
        <f t="shared" si="11"/>
        <v>3938</v>
      </c>
      <c r="BA732" s="3"/>
      <c r="BB732" s="3"/>
      <c r="BC732" s="3"/>
      <c r="BD732" s="3"/>
      <c r="BE732" s="204"/>
      <c r="BF732" s="294">
        <f t="shared" si="12"/>
        <v>3</v>
      </c>
      <c r="BG732" s="297">
        <f t="shared" si="13"/>
        <v>2.5000000000000001E-2</v>
      </c>
      <c r="BH732" s="298">
        <f t="shared" si="14"/>
        <v>7.4999999999999997E-3</v>
      </c>
      <c r="BI732" s="3"/>
      <c r="BJ732" s="3"/>
      <c r="BK732" s="3"/>
      <c r="BL732" s="3"/>
      <c r="BM732" s="3"/>
      <c r="BN732" s="3"/>
      <c r="BS732" s="294">
        <f t="shared" si="15"/>
        <v>3</v>
      </c>
      <c r="BT732" s="297">
        <f t="shared" si="16"/>
        <v>2.5000000000000001E-2</v>
      </c>
      <c r="BU732" s="298">
        <f t="shared" si="17"/>
        <v>7.4999999999999997E-3</v>
      </c>
      <c r="CC732" s="3"/>
      <c r="CE732" s="3"/>
      <c r="CF732" s="3"/>
      <c r="CG732" s="1312">
        <f t="shared" si="39"/>
        <v>0</v>
      </c>
      <c r="CH732" s="1314"/>
      <c r="CI732" s="1283">
        <f t="shared" si="40"/>
        <v>0</v>
      </c>
      <c r="CJ732" s="1284"/>
      <c r="CK732" s="1312">
        <f t="shared" si="18"/>
        <v>1</v>
      </c>
      <c r="CL732" s="1314"/>
      <c r="CM732" s="1283">
        <f t="shared" si="19"/>
        <v>3</v>
      </c>
      <c r="CN732" s="1284"/>
      <c r="CO732" s="3"/>
      <c r="CP732" s="1280">
        <f t="shared" si="20"/>
        <v>0</v>
      </c>
      <c r="CQ732" s="1281"/>
      <c r="CR732" s="1281"/>
      <c r="CS732" s="1281"/>
      <c r="CT732" s="1282"/>
      <c r="CU732" s="1315">
        <f t="shared" si="21"/>
        <v>0</v>
      </c>
      <c r="CV732" s="1315"/>
      <c r="CW732" s="1315"/>
      <c r="CX732" s="1315"/>
      <c r="CY732" s="1315"/>
      <c r="CZ732" s="1315">
        <f t="shared" si="22"/>
        <v>0</v>
      </c>
      <c r="DA732" s="1315"/>
      <c r="DB732" s="1315"/>
      <c r="DC732" s="1315"/>
      <c r="DD732" s="1315"/>
      <c r="DE732" s="1315">
        <f t="shared" si="23"/>
        <v>3</v>
      </c>
      <c r="DF732" s="1315"/>
      <c r="DG732" s="1315"/>
      <c r="DH732" s="1315"/>
      <c r="DI732" s="1315"/>
      <c r="DJ732" s="1315">
        <f t="shared" si="24"/>
        <v>0</v>
      </c>
      <c r="DK732" s="1315"/>
      <c r="DL732" s="1315"/>
      <c r="DM732" s="1315"/>
      <c r="DN732" s="1315"/>
      <c r="DO732" s="1315">
        <f t="shared" si="25"/>
        <v>0</v>
      </c>
      <c r="DP732" s="1315"/>
      <c r="DQ732" s="1315"/>
      <c r="DR732" s="1315"/>
      <c r="DS732" s="1315"/>
      <c r="DT732" s="6"/>
      <c r="DU732" s="1339">
        <f t="shared" si="26"/>
        <v>0</v>
      </c>
      <c r="DV732" s="1339"/>
      <c r="DW732" s="1339"/>
      <c r="DX732" s="1339"/>
      <c r="DY732" s="1339"/>
      <c r="DZ732" s="1339">
        <f t="shared" si="27"/>
        <v>0</v>
      </c>
      <c r="EA732" s="1339"/>
      <c r="EB732" s="1339"/>
      <c r="EC732" s="1339"/>
      <c r="ED732" s="1339"/>
      <c r="EE732" s="1339">
        <f t="shared" si="28"/>
        <v>0</v>
      </c>
      <c r="EF732" s="1339"/>
      <c r="EG732" s="1339"/>
      <c r="EH732" s="1339"/>
      <c r="EI732" s="1339"/>
      <c r="EJ732" s="1339">
        <f t="shared" si="29"/>
        <v>3</v>
      </c>
      <c r="EK732" s="1339"/>
      <c r="EL732" s="1339"/>
      <c r="EM732" s="1339"/>
      <c r="EN732" s="1339"/>
      <c r="EO732" s="1339">
        <f t="shared" si="30"/>
        <v>0</v>
      </c>
      <c r="EP732" s="1339"/>
      <c r="EQ732" s="1339"/>
      <c r="ER732" s="1339"/>
      <c r="ES732" s="1339"/>
      <c r="ET732" s="1339">
        <f t="shared" si="31"/>
        <v>0</v>
      </c>
      <c r="EU732" s="1339"/>
      <c r="EV732" s="1339"/>
      <c r="EW732" s="1339"/>
      <c r="EX732" s="1339"/>
      <c r="EZ732" s="1312" t="str">
        <f t="shared" si="32"/>
        <v/>
      </c>
      <c r="FA732" s="1313"/>
      <c r="FB732" s="1313"/>
      <c r="FC732" s="1313"/>
      <c r="FD732" s="1314"/>
      <c r="FE732" s="1312" t="str">
        <f t="shared" si="33"/>
        <v/>
      </c>
      <c r="FF732" s="1313"/>
      <c r="FG732" s="1313"/>
      <c r="FH732" s="1313"/>
      <c r="FI732" s="1314"/>
      <c r="FJ732" s="1312" t="str">
        <f t="shared" si="34"/>
        <v/>
      </c>
      <c r="FK732" s="1313"/>
      <c r="FL732" s="1313"/>
      <c r="FM732" s="1313"/>
      <c r="FN732" s="1314"/>
      <c r="FO732" s="1312">
        <f t="shared" si="35"/>
        <v>1105.3999999999999</v>
      </c>
      <c r="FP732" s="1313"/>
      <c r="FQ732" s="1313"/>
      <c r="FR732" s="1313"/>
      <c r="FS732" s="1314"/>
      <c r="FT732" s="1312" t="str">
        <f t="shared" si="36"/>
        <v/>
      </c>
      <c r="FU732" s="1313"/>
      <c r="FV732" s="1313"/>
      <c r="FW732" s="1313"/>
      <c r="FX732" s="1314"/>
      <c r="FY732" s="1312" t="str">
        <f t="shared" si="37"/>
        <v/>
      </c>
      <c r="FZ732" s="1313"/>
      <c r="GA732" s="1313"/>
      <c r="GB732" s="1313"/>
      <c r="GC732" s="1314"/>
    </row>
    <row r="733" spans="1:185" ht="12.95" customHeight="1">
      <c r="B733" s="1285" t="s">
        <v>164</v>
      </c>
      <c r="C733" s="1286"/>
      <c r="D733" s="1286"/>
      <c r="E733" s="1286"/>
      <c r="F733" s="1287"/>
      <c r="G733" s="1294">
        <v>3</v>
      </c>
      <c r="H733" s="1295"/>
      <c r="I733" s="1295"/>
      <c r="J733" s="1296"/>
      <c r="K733" s="1319">
        <f>K732</f>
        <v>993</v>
      </c>
      <c r="L733" s="1320"/>
      <c r="M733" s="1320"/>
      <c r="N733" s="1321"/>
      <c r="O733" s="1316">
        <v>1893</v>
      </c>
      <c r="P733" s="1317"/>
      <c r="Q733" s="1317"/>
      <c r="R733" s="1317"/>
      <c r="S733" s="1318"/>
      <c r="T733" s="1316">
        <v>76</v>
      </c>
      <c r="U733" s="1317"/>
      <c r="V733" s="1317"/>
      <c r="W733" s="1318"/>
      <c r="X733" s="1288">
        <f t="shared" si="10"/>
        <v>1969</v>
      </c>
      <c r="Y733" s="1289"/>
      <c r="Z733" s="1289"/>
      <c r="AA733" s="1289"/>
      <c r="AB733" s="1290"/>
      <c r="AC733" s="1335">
        <v>0.5</v>
      </c>
      <c r="AD733" s="1336"/>
      <c r="AE733" s="1336"/>
      <c r="AF733" s="1336"/>
      <c r="AG733" s="1337"/>
      <c r="AH733" s="1291">
        <f t="shared" si="38"/>
        <v>0.5</v>
      </c>
      <c r="AI733" s="1292"/>
      <c r="AJ733" s="1293"/>
      <c r="AK733" s="1285" t="s">
        <v>591</v>
      </c>
      <c r="AL733" s="1286"/>
      <c r="AM733" s="1286"/>
      <c r="AN733" s="1286"/>
      <c r="AO733" s="1287"/>
      <c r="AP733" s="3"/>
      <c r="AQ733" s="3"/>
      <c r="AR733" s="3"/>
      <c r="AS733" s="3"/>
      <c r="AY733" s="1079"/>
      <c r="AZ733" s="118">
        <f t="shared" si="11"/>
        <v>3938</v>
      </c>
      <c r="BA733" s="3"/>
      <c r="BB733" s="3"/>
      <c r="BC733" s="3"/>
      <c r="BD733" s="3"/>
      <c r="BE733" s="204"/>
      <c r="BF733" s="294">
        <f t="shared" si="12"/>
        <v>3</v>
      </c>
      <c r="BG733" s="297">
        <f t="shared" si="13"/>
        <v>2.5000000000000001E-2</v>
      </c>
      <c r="BH733" s="298">
        <f t="shared" si="14"/>
        <v>1.2500000000000001E-2</v>
      </c>
      <c r="BI733" s="3"/>
      <c r="BJ733" s="3"/>
      <c r="BK733" s="3"/>
      <c r="BL733" s="3"/>
      <c r="BM733" s="3"/>
      <c r="BN733" s="3"/>
      <c r="BS733" s="294">
        <f t="shared" si="15"/>
        <v>3</v>
      </c>
      <c r="BT733" s="297">
        <f t="shared" si="16"/>
        <v>2.5000000000000001E-2</v>
      </c>
      <c r="BU733" s="298">
        <f t="shared" si="17"/>
        <v>1.2500000000000001E-2</v>
      </c>
      <c r="BV733" s="292"/>
      <c r="BW733" s="3"/>
      <c r="BX733" s="3"/>
      <c r="BY733" s="3"/>
      <c r="BZ733" s="3"/>
      <c r="CA733" s="3"/>
      <c r="CB733" s="3"/>
      <c r="CC733" s="3"/>
      <c r="CE733" s="3"/>
      <c r="CF733" s="3"/>
      <c r="CG733" s="1312">
        <f t="shared" si="39"/>
        <v>1</v>
      </c>
      <c r="CH733" s="1314"/>
      <c r="CI733" s="1283">
        <f t="shared" si="40"/>
        <v>3</v>
      </c>
      <c r="CJ733" s="1284"/>
      <c r="CK733" s="1312">
        <f t="shared" si="18"/>
        <v>0</v>
      </c>
      <c r="CL733" s="1314"/>
      <c r="CM733" s="1283">
        <f t="shared" si="19"/>
        <v>0</v>
      </c>
      <c r="CN733" s="1284"/>
      <c r="CO733" s="3"/>
      <c r="CP733" s="1280">
        <f t="shared" si="20"/>
        <v>0</v>
      </c>
      <c r="CQ733" s="1281"/>
      <c r="CR733" s="1281"/>
      <c r="CS733" s="1281"/>
      <c r="CT733" s="1282"/>
      <c r="CU733" s="1315">
        <f t="shared" si="21"/>
        <v>0</v>
      </c>
      <c r="CV733" s="1315"/>
      <c r="CW733" s="1315"/>
      <c r="CX733" s="1315"/>
      <c r="CY733" s="1315"/>
      <c r="CZ733" s="1315">
        <f t="shared" si="22"/>
        <v>0</v>
      </c>
      <c r="DA733" s="1315"/>
      <c r="DB733" s="1315"/>
      <c r="DC733" s="1315"/>
      <c r="DD733" s="1315"/>
      <c r="DE733" s="1315">
        <f t="shared" si="23"/>
        <v>3</v>
      </c>
      <c r="DF733" s="1315"/>
      <c r="DG733" s="1315"/>
      <c r="DH733" s="1315"/>
      <c r="DI733" s="1315"/>
      <c r="DJ733" s="1315">
        <f t="shared" si="24"/>
        <v>0</v>
      </c>
      <c r="DK733" s="1315"/>
      <c r="DL733" s="1315"/>
      <c r="DM733" s="1315"/>
      <c r="DN733" s="1315"/>
      <c r="DO733" s="1315">
        <f t="shared" si="25"/>
        <v>0</v>
      </c>
      <c r="DP733" s="1315"/>
      <c r="DQ733" s="1315"/>
      <c r="DR733" s="1315"/>
      <c r="DS733" s="1315"/>
      <c r="DT733" s="6"/>
      <c r="DU733" s="1339">
        <f t="shared" si="26"/>
        <v>0</v>
      </c>
      <c r="DV733" s="1339"/>
      <c r="DW733" s="1339"/>
      <c r="DX733" s="1339"/>
      <c r="DY733" s="1339"/>
      <c r="DZ733" s="1339">
        <f t="shared" si="27"/>
        <v>0</v>
      </c>
      <c r="EA733" s="1339"/>
      <c r="EB733" s="1339"/>
      <c r="EC733" s="1339"/>
      <c r="ED733" s="1339"/>
      <c r="EE733" s="1339">
        <f t="shared" si="28"/>
        <v>0</v>
      </c>
      <c r="EF733" s="1339"/>
      <c r="EG733" s="1339"/>
      <c r="EH733" s="1339"/>
      <c r="EI733" s="1339"/>
      <c r="EJ733" s="1339">
        <f t="shared" si="29"/>
        <v>0</v>
      </c>
      <c r="EK733" s="1339"/>
      <c r="EL733" s="1339"/>
      <c r="EM733" s="1339"/>
      <c r="EN733" s="1339"/>
      <c r="EO733" s="1339">
        <f t="shared" si="30"/>
        <v>0</v>
      </c>
      <c r="EP733" s="1339"/>
      <c r="EQ733" s="1339"/>
      <c r="ER733" s="1339"/>
      <c r="ES733" s="1339"/>
      <c r="ET733" s="1339">
        <f t="shared" si="31"/>
        <v>0</v>
      </c>
      <c r="EU733" s="1339"/>
      <c r="EV733" s="1339"/>
      <c r="EW733" s="1339"/>
      <c r="EX733" s="1339"/>
      <c r="EZ733" s="1312" t="str">
        <f t="shared" si="32"/>
        <v/>
      </c>
      <c r="FA733" s="1313"/>
      <c r="FB733" s="1313"/>
      <c r="FC733" s="1313"/>
      <c r="FD733" s="1314"/>
      <c r="FE733" s="1312" t="str">
        <f t="shared" si="33"/>
        <v/>
      </c>
      <c r="FF733" s="1313"/>
      <c r="FG733" s="1313"/>
      <c r="FH733" s="1313"/>
      <c r="FI733" s="1314"/>
      <c r="FJ733" s="1312" t="str">
        <f t="shared" si="34"/>
        <v/>
      </c>
      <c r="FK733" s="1313"/>
      <c r="FL733" s="1313"/>
      <c r="FM733" s="1313"/>
      <c r="FN733" s="1314"/>
      <c r="FO733" s="1312">
        <f t="shared" si="35"/>
        <v>1893</v>
      </c>
      <c r="FP733" s="1313"/>
      <c r="FQ733" s="1313"/>
      <c r="FR733" s="1313"/>
      <c r="FS733" s="1314"/>
      <c r="FT733" s="1312" t="str">
        <f t="shared" si="36"/>
        <v/>
      </c>
      <c r="FU733" s="1313"/>
      <c r="FV733" s="1313"/>
      <c r="FW733" s="1313"/>
      <c r="FX733" s="1314"/>
      <c r="FY733" s="1312" t="str">
        <f t="shared" si="37"/>
        <v/>
      </c>
      <c r="FZ733" s="1313"/>
      <c r="GA733" s="1313"/>
      <c r="GB733" s="1313"/>
      <c r="GC733" s="1314"/>
    </row>
    <row r="734" spans="1:185" ht="12.95" customHeight="1">
      <c r="B734" s="1285" t="s">
        <v>164</v>
      </c>
      <c r="C734" s="1286"/>
      <c r="D734" s="1286"/>
      <c r="E734" s="1286"/>
      <c r="F734" s="1287"/>
      <c r="G734" s="1294">
        <v>24</v>
      </c>
      <c r="H734" s="1295"/>
      <c r="I734" s="1295"/>
      <c r="J734" s="1296"/>
      <c r="K734" s="1319">
        <f>K733</f>
        <v>993</v>
      </c>
      <c r="L734" s="1320"/>
      <c r="M734" s="1320"/>
      <c r="N734" s="1321"/>
      <c r="O734" s="1316">
        <v>2680.6</v>
      </c>
      <c r="P734" s="1317"/>
      <c r="Q734" s="1317"/>
      <c r="R734" s="1317"/>
      <c r="S734" s="1318"/>
      <c r="T734" s="1316">
        <v>76</v>
      </c>
      <c r="U734" s="1317"/>
      <c r="V734" s="1317"/>
      <c r="W734" s="1318"/>
      <c r="X734" s="1288">
        <f t="shared" si="10"/>
        <v>2756.6</v>
      </c>
      <c r="Y734" s="1289"/>
      <c r="Z734" s="1289"/>
      <c r="AA734" s="1289"/>
      <c r="AB734" s="1290"/>
      <c r="AC734" s="1335">
        <v>0.7</v>
      </c>
      <c r="AD734" s="1336"/>
      <c r="AE734" s="1336"/>
      <c r="AF734" s="1336"/>
      <c r="AG734" s="1337"/>
      <c r="AH734" s="1291">
        <f t="shared" si="38"/>
        <v>0.7</v>
      </c>
      <c r="AI734" s="1292"/>
      <c r="AJ734" s="1293"/>
      <c r="AK734" s="1285" t="s">
        <v>591</v>
      </c>
      <c r="AL734" s="1286"/>
      <c r="AM734" s="1286"/>
      <c r="AN734" s="1286"/>
      <c r="AO734" s="1287"/>
      <c r="AP734" s="3"/>
      <c r="AQ734" s="3"/>
      <c r="AR734" s="3"/>
      <c r="AS734" s="3"/>
      <c r="AY734" s="1079"/>
      <c r="AZ734" s="118">
        <f t="shared" si="11"/>
        <v>3938</v>
      </c>
      <c r="BA734" s="3"/>
      <c r="BB734" s="3"/>
      <c r="BC734" s="3"/>
      <c r="BD734" s="3"/>
      <c r="BE734" s="204"/>
      <c r="BF734" s="294">
        <f t="shared" si="12"/>
        <v>24</v>
      </c>
      <c r="BG734" s="297">
        <f t="shared" si="13"/>
        <v>0.2</v>
      </c>
      <c r="BH734" s="298">
        <f t="shared" si="14"/>
        <v>0.13999999999999999</v>
      </c>
      <c r="BI734" s="3"/>
      <c r="BJ734" s="3"/>
      <c r="BK734" s="3"/>
      <c r="BL734" s="3"/>
      <c r="BM734" s="3"/>
      <c r="BN734" s="3"/>
      <c r="BS734" s="294">
        <f t="shared" si="15"/>
        <v>24</v>
      </c>
      <c r="BT734" s="297">
        <f t="shared" si="16"/>
        <v>0.2</v>
      </c>
      <c r="BU734" s="298">
        <f t="shared" si="17"/>
        <v>0.13999999999999999</v>
      </c>
      <c r="BV734" s="3"/>
      <c r="BW734" s="3"/>
      <c r="BX734" s="3"/>
      <c r="BY734" s="3"/>
      <c r="BZ734" s="3"/>
      <c r="CA734" s="3"/>
      <c r="CB734" s="3"/>
      <c r="CC734" s="3"/>
      <c r="CE734" s="3"/>
      <c r="CF734" s="3"/>
      <c r="CG734" s="1312">
        <f t="shared" si="39"/>
        <v>0</v>
      </c>
      <c r="CH734" s="1314"/>
      <c r="CI734" s="1283">
        <f t="shared" si="40"/>
        <v>0</v>
      </c>
      <c r="CJ734" s="1284"/>
      <c r="CK734" s="1312">
        <f t="shared" si="18"/>
        <v>0</v>
      </c>
      <c r="CL734" s="1314"/>
      <c r="CM734" s="1283">
        <f t="shared" si="19"/>
        <v>0</v>
      </c>
      <c r="CN734" s="1284"/>
      <c r="CO734" s="3"/>
      <c r="CP734" s="1280">
        <f t="shared" si="20"/>
        <v>0</v>
      </c>
      <c r="CQ734" s="1281"/>
      <c r="CR734" s="1281"/>
      <c r="CS734" s="1281"/>
      <c r="CT734" s="1282"/>
      <c r="CU734" s="1315">
        <f t="shared" si="21"/>
        <v>0</v>
      </c>
      <c r="CV734" s="1315"/>
      <c r="CW734" s="1315"/>
      <c r="CX734" s="1315"/>
      <c r="CY734" s="1315"/>
      <c r="CZ734" s="1315">
        <f t="shared" si="22"/>
        <v>0</v>
      </c>
      <c r="DA734" s="1315"/>
      <c r="DB734" s="1315"/>
      <c r="DC734" s="1315"/>
      <c r="DD734" s="1315"/>
      <c r="DE734" s="1315">
        <f t="shared" si="23"/>
        <v>24</v>
      </c>
      <c r="DF734" s="1315"/>
      <c r="DG734" s="1315"/>
      <c r="DH734" s="1315"/>
      <c r="DI734" s="1315"/>
      <c r="DJ734" s="1315">
        <f t="shared" si="24"/>
        <v>0</v>
      </c>
      <c r="DK734" s="1315"/>
      <c r="DL734" s="1315"/>
      <c r="DM734" s="1315"/>
      <c r="DN734" s="1315"/>
      <c r="DO734" s="1315">
        <f t="shared" si="25"/>
        <v>0</v>
      </c>
      <c r="DP734" s="1315"/>
      <c r="DQ734" s="1315"/>
      <c r="DR734" s="1315"/>
      <c r="DS734" s="1315"/>
      <c r="DT734" s="6"/>
      <c r="DU734" s="1339">
        <f t="shared" si="26"/>
        <v>0</v>
      </c>
      <c r="DV734" s="1339"/>
      <c r="DW734" s="1339"/>
      <c r="DX734" s="1339"/>
      <c r="DY734" s="1339"/>
      <c r="DZ734" s="1339">
        <f t="shared" si="27"/>
        <v>0</v>
      </c>
      <c r="EA734" s="1339"/>
      <c r="EB734" s="1339"/>
      <c r="EC734" s="1339"/>
      <c r="ED734" s="1339"/>
      <c r="EE734" s="1339">
        <f t="shared" si="28"/>
        <v>0</v>
      </c>
      <c r="EF734" s="1339"/>
      <c r="EG734" s="1339"/>
      <c r="EH734" s="1339"/>
      <c r="EI734" s="1339"/>
      <c r="EJ734" s="1339">
        <f t="shared" si="29"/>
        <v>0</v>
      </c>
      <c r="EK734" s="1339"/>
      <c r="EL734" s="1339"/>
      <c r="EM734" s="1339"/>
      <c r="EN734" s="1339"/>
      <c r="EO734" s="1339">
        <f t="shared" si="30"/>
        <v>0</v>
      </c>
      <c r="EP734" s="1339"/>
      <c r="EQ734" s="1339"/>
      <c r="ER734" s="1339"/>
      <c r="ES734" s="1339"/>
      <c r="ET734" s="1339">
        <f t="shared" si="31"/>
        <v>0</v>
      </c>
      <c r="EU734" s="1339"/>
      <c r="EV734" s="1339"/>
      <c r="EW734" s="1339"/>
      <c r="EX734" s="1339"/>
      <c r="EY734" s="4"/>
      <c r="EZ734" s="1312" t="str">
        <f t="shared" si="32"/>
        <v/>
      </c>
      <c r="FA734" s="1313"/>
      <c r="FB734" s="1313"/>
      <c r="FC734" s="1313"/>
      <c r="FD734" s="1314"/>
      <c r="FE734" s="1312" t="str">
        <f t="shared" si="33"/>
        <v/>
      </c>
      <c r="FF734" s="1313"/>
      <c r="FG734" s="1313"/>
      <c r="FH734" s="1313"/>
      <c r="FI734" s="1314"/>
      <c r="FJ734" s="1312" t="str">
        <f t="shared" si="34"/>
        <v/>
      </c>
      <c r="FK734" s="1313"/>
      <c r="FL734" s="1313"/>
      <c r="FM734" s="1313"/>
      <c r="FN734" s="1314"/>
      <c r="FO734" s="1312">
        <f t="shared" si="35"/>
        <v>2680.6</v>
      </c>
      <c r="FP734" s="1313"/>
      <c r="FQ734" s="1313"/>
      <c r="FR734" s="1313"/>
      <c r="FS734" s="1314"/>
      <c r="FT734" s="1312" t="str">
        <f t="shared" si="36"/>
        <v/>
      </c>
      <c r="FU734" s="1313"/>
      <c r="FV734" s="1313"/>
      <c r="FW734" s="1313"/>
      <c r="FX734" s="1314"/>
      <c r="FY734" s="1312" t="str">
        <f t="shared" si="37"/>
        <v/>
      </c>
      <c r="FZ734" s="1313"/>
      <c r="GA734" s="1313"/>
      <c r="GB734" s="1313"/>
      <c r="GC734" s="1314"/>
    </row>
    <row r="735" spans="1:185" ht="12.95" customHeight="1">
      <c r="A735" s="4"/>
      <c r="B735" s="1285"/>
      <c r="C735" s="1286"/>
      <c r="D735" s="1286"/>
      <c r="E735" s="1286"/>
      <c r="F735" s="1287"/>
      <c r="G735" s="1294"/>
      <c r="H735" s="1295"/>
      <c r="I735" s="1295"/>
      <c r="J735" s="1296"/>
      <c r="K735" s="1319"/>
      <c r="L735" s="1320"/>
      <c r="M735" s="1320"/>
      <c r="N735" s="1321"/>
      <c r="O735" s="1316"/>
      <c r="P735" s="1317"/>
      <c r="Q735" s="1317"/>
      <c r="R735" s="1317"/>
      <c r="S735" s="1318"/>
      <c r="T735" s="1316"/>
      <c r="U735" s="1317"/>
      <c r="V735" s="1317"/>
      <c r="W735" s="1318"/>
      <c r="X735" s="1288">
        <f t="shared" si="10"/>
        <v>0</v>
      </c>
      <c r="Y735" s="1289"/>
      <c r="Z735" s="1289"/>
      <c r="AA735" s="1289"/>
      <c r="AB735" s="1290"/>
      <c r="AC735" s="1335"/>
      <c r="AD735" s="1336"/>
      <c r="AE735" s="1336"/>
      <c r="AF735" s="1336"/>
      <c r="AG735" s="1337"/>
      <c r="AH735" s="1291" t="str">
        <f t="shared" si="38"/>
        <v/>
      </c>
      <c r="AI735" s="1292"/>
      <c r="AJ735" s="1293"/>
      <c r="AK735" s="1285" t="s">
        <v>591</v>
      </c>
      <c r="AL735" s="1286"/>
      <c r="AM735" s="1286"/>
      <c r="AN735" s="1286"/>
      <c r="AO735" s="1287"/>
      <c r="AP735" s="3"/>
      <c r="AQ735" s="3"/>
      <c r="AR735" s="3"/>
      <c r="AS735" s="3"/>
      <c r="AY735" s="1079"/>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12">
        <f t="shared" si="39"/>
        <v>0</v>
      </c>
      <c r="CH735" s="1314"/>
      <c r="CI735" s="1283">
        <f t="shared" si="40"/>
        <v>0</v>
      </c>
      <c r="CJ735" s="1284"/>
      <c r="CK735" s="1312">
        <f t="shared" si="18"/>
        <v>0</v>
      </c>
      <c r="CL735" s="1314"/>
      <c r="CM735" s="1283">
        <f t="shared" si="19"/>
        <v>0</v>
      </c>
      <c r="CN735" s="1284"/>
      <c r="CO735" s="3"/>
      <c r="CP735" s="1280">
        <f t="shared" si="20"/>
        <v>0</v>
      </c>
      <c r="CQ735" s="1281"/>
      <c r="CR735" s="1281"/>
      <c r="CS735" s="1281"/>
      <c r="CT735" s="1282"/>
      <c r="CU735" s="1315">
        <f t="shared" si="21"/>
        <v>0</v>
      </c>
      <c r="CV735" s="1315"/>
      <c r="CW735" s="1315"/>
      <c r="CX735" s="1315"/>
      <c r="CY735" s="1315"/>
      <c r="CZ735" s="1315">
        <f t="shared" si="22"/>
        <v>0</v>
      </c>
      <c r="DA735" s="1315"/>
      <c r="DB735" s="1315"/>
      <c r="DC735" s="1315"/>
      <c r="DD735" s="1315"/>
      <c r="DE735" s="1315">
        <f t="shared" si="23"/>
        <v>0</v>
      </c>
      <c r="DF735" s="1315"/>
      <c r="DG735" s="1315"/>
      <c r="DH735" s="1315"/>
      <c r="DI735" s="1315"/>
      <c r="DJ735" s="1315">
        <f t="shared" si="24"/>
        <v>0</v>
      </c>
      <c r="DK735" s="1315"/>
      <c r="DL735" s="1315"/>
      <c r="DM735" s="1315"/>
      <c r="DN735" s="1315"/>
      <c r="DO735" s="1315">
        <f t="shared" si="25"/>
        <v>0</v>
      </c>
      <c r="DP735" s="1315"/>
      <c r="DQ735" s="1315"/>
      <c r="DR735" s="1315"/>
      <c r="DS735" s="1315"/>
      <c r="DT735" s="6"/>
      <c r="DU735" s="1339">
        <f t="shared" si="26"/>
        <v>0</v>
      </c>
      <c r="DV735" s="1339"/>
      <c r="DW735" s="1339"/>
      <c r="DX735" s="1339"/>
      <c r="DY735" s="1339"/>
      <c r="DZ735" s="1339">
        <f t="shared" si="27"/>
        <v>0</v>
      </c>
      <c r="EA735" s="1339"/>
      <c r="EB735" s="1339"/>
      <c r="EC735" s="1339"/>
      <c r="ED735" s="1339"/>
      <c r="EE735" s="1339">
        <f t="shared" si="28"/>
        <v>0</v>
      </c>
      <c r="EF735" s="1339"/>
      <c r="EG735" s="1339"/>
      <c r="EH735" s="1339"/>
      <c r="EI735" s="1339"/>
      <c r="EJ735" s="1339">
        <f t="shared" si="29"/>
        <v>0</v>
      </c>
      <c r="EK735" s="1339"/>
      <c r="EL735" s="1339"/>
      <c r="EM735" s="1339"/>
      <c r="EN735" s="1339"/>
      <c r="EO735" s="1339">
        <f t="shared" si="30"/>
        <v>0</v>
      </c>
      <c r="EP735" s="1339"/>
      <c r="EQ735" s="1339"/>
      <c r="ER735" s="1339"/>
      <c r="ES735" s="1339"/>
      <c r="ET735" s="1339">
        <f t="shared" si="31"/>
        <v>0</v>
      </c>
      <c r="EU735" s="1339"/>
      <c r="EV735" s="1339"/>
      <c r="EW735" s="1339"/>
      <c r="EX735" s="1339"/>
      <c r="EY735" s="4"/>
      <c r="EZ735" s="1312" t="str">
        <f t="shared" si="32"/>
        <v/>
      </c>
      <c r="FA735" s="1313"/>
      <c r="FB735" s="1313"/>
      <c r="FC735" s="1313"/>
      <c r="FD735" s="1314"/>
      <c r="FE735" s="1312" t="str">
        <f t="shared" si="33"/>
        <v/>
      </c>
      <c r="FF735" s="1313"/>
      <c r="FG735" s="1313"/>
      <c r="FH735" s="1313"/>
      <c r="FI735" s="1314"/>
      <c r="FJ735" s="1312" t="str">
        <f t="shared" si="34"/>
        <v/>
      </c>
      <c r="FK735" s="1313"/>
      <c r="FL735" s="1313"/>
      <c r="FM735" s="1313"/>
      <c r="FN735" s="1314"/>
      <c r="FO735" s="1312" t="str">
        <f t="shared" si="35"/>
        <v/>
      </c>
      <c r="FP735" s="1313"/>
      <c r="FQ735" s="1313"/>
      <c r="FR735" s="1313"/>
      <c r="FS735" s="1314"/>
      <c r="FT735" s="1312" t="str">
        <f t="shared" si="36"/>
        <v/>
      </c>
      <c r="FU735" s="1313"/>
      <c r="FV735" s="1313"/>
      <c r="FW735" s="1313"/>
      <c r="FX735" s="1314"/>
      <c r="FY735" s="1312" t="str">
        <f t="shared" si="37"/>
        <v/>
      </c>
      <c r="FZ735" s="1313"/>
      <c r="GA735" s="1313"/>
      <c r="GB735" s="1313"/>
      <c r="GC735" s="1314"/>
    </row>
    <row r="736" spans="1:185" ht="12.95" customHeight="1">
      <c r="A736" s="4"/>
      <c r="B736" s="1285"/>
      <c r="C736" s="1286"/>
      <c r="D736" s="1286"/>
      <c r="E736" s="1286"/>
      <c r="F736" s="1287"/>
      <c r="G736" s="1294"/>
      <c r="H736" s="1295"/>
      <c r="I736" s="1295"/>
      <c r="J736" s="1296"/>
      <c r="K736" s="1319"/>
      <c r="L736" s="1320"/>
      <c r="M736" s="1320"/>
      <c r="N736" s="1321"/>
      <c r="O736" s="1316"/>
      <c r="P736" s="1317"/>
      <c r="Q736" s="1317"/>
      <c r="R736" s="1317"/>
      <c r="S736" s="1318"/>
      <c r="T736" s="1316"/>
      <c r="U736" s="1317"/>
      <c r="V736" s="1317"/>
      <c r="W736" s="1318"/>
      <c r="X736" s="1288">
        <f t="shared" si="10"/>
        <v>0</v>
      </c>
      <c r="Y736" s="1289"/>
      <c r="Z736" s="1289"/>
      <c r="AA736" s="1289"/>
      <c r="AB736" s="1290"/>
      <c r="AC736" s="1335"/>
      <c r="AD736" s="1336"/>
      <c r="AE736" s="1336"/>
      <c r="AF736" s="1336"/>
      <c r="AG736" s="1337"/>
      <c r="AH736" s="1291" t="str">
        <f t="shared" si="38"/>
        <v/>
      </c>
      <c r="AI736" s="1292"/>
      <c r="AJ736" s="1293"/>
      <c r="AK736" s="1285" t="s">
        <v>591</v>
      </c>
      <c r="AL736" s="1286"/>
      <c r="AM736" s="1286"/>
      <c r="AN736" s="1286"/>
      <c r="AO736" s="1287"/>
      <c r="AP736" s="3"/>
      <c r="AQ736" s="3"/>
      <c r="AR736" s="3"/>
      <c r="AS736" s="3"/>
      <c r="AY736" s="1079"/>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12">
        <f t="shared" si="39"/>
        <v>0</v>
      </c>
      <c r="CH736" s="1314"/>
      <c r="CI736" s="1283">
        <f t="shared" si="40"/>
        <v>0</v>
      </c>
      <c r="CJ736" s="1284"/>
      <c r="CK736" s="1312">
        <f t="shared" si="18"/>
        <v>0</v>
      </c>
      <c r="CL736" s="1314"/>
      <c r="CM736" s="1283">
        <f t="shared" si="19"/>
        <v>0</v>
      </c>
      <c r="CN736" s="1284"/>
      <c r="CO736" s="3"/>
      <c r="CP736" s="1280">
        <f t="shared" si="20"/>
        <v>0</v>
      </c>
      <c r="CQ736" s="1281"/>
      <c r="CR736" s="1281"/>
      <c r="CS736" s="1281"/>
      <c r="CT736" s="1282"/>
      <c r="CU736" s="1315">
        <f t="shared" si="21"/>
        <v>0</v>
      </c>
      <c r="CV736" s="1315"/>
      <c r="CW736" s="1315"/>
      <c r="CX736" s="1315"/>
      <c r="CY736" s="1315"/>
      <c r="CZ736" s="1315">
        <f t="shared" si="22"/>
        <v>0</v>
      </c>
      <c r="DA736" s="1315"/>
      <c r="DB736" s="1315"/>
      <c r="DC736" s="1315"/>
      <c r="DD736" s="1315"/>
      <c r="DE736" s="1315">
        <f t="shared" si="23"/>
        <v>0</v>
      </c>
      <c r="DF736" s="1315"/>
      <c r="DG736" s="1315"/>
      <c r="DH736" s="1315"/>
      <c r="DI736" s="1315"/>
      <c r="DJ736" s="1315">
        <f t="shared" si="24"/>
        <v>0</v>
      </c>
      <c r="DK736" s="1315"/>
      <c r="DL736" s="1315"/>
      <c r="DM736" s="1315"/>
      <c r="DN736" s="1315"/>
      <c r="DO736" s="1315">
        <f t="shared" si="25"/>
        <v>0</v>
      </c>
      <c r="DP736" s="1315"/>
      <c r="DQ736" s="1315"/>
      <c r="DR736" s="1315"/>
      <c r="DS736" s="1315"/>
      <c r="DT736" s="6"/>
      <c r="DU736" s="1339">
        <f t="shared" si="26"/>
        <v>0</v>
      </c>
      <c r="DV736" s="1339"/>
      <c r="DW736" s="1339"/>
      <c r="DX736" s="1339"/>
      <c r="DY736" s="1339"/>
      <c r="DZ736" s="1339">
        <f t="shared" si="27"/>
        <v>0</v>
      </c>
      <c r="EA736" s="1339"/>
      <c r="EB736" s="1339"/>
      <c r="EC736" s="1339"/>
      <c r="ED736" s="1339"/>
      <c r="EE736" s="1339">
        <f t="shared" si="28"/>
        <v>0</v>
      </c>
      <c r="EF736" s="1339"/>
      <c r="EG736" s="1339"/>
      <c r="EH736" s="1339"/>
      <c r="EI736" s="1339"/>
      <c r="EJ736" s="1339">
        <f t="shared" si="29"/>
        <v>0</v>
      </c>
      <c r="EK736" s="1339"/>
      <c r="EL736" s="1339"/>
      <c r="EM736" s="1339"/>
      <c r="EN736" s="1339"/>
      <c r="EO736" s="1339">
        <f t="shared" si="30"/>
        <v>0</v>
      </c>
      <c r="EP736" s="1339"/>
      <c r="EQ736" s="1339"/>
      <c r="ER736" s="1339"/>
      <c r="ES736" s="1339"/>
      <c r="ET736" s="1339">
        <f t="shared" si="31"/>
        <v>0</v>
      </c>
      <c r="EU736" s="1339"/>
      <c r="EV736" s="1339"/>
      <c r="EW736" s="1339"/>
      <c r="EX736" s="1339"/>
      <c r="EY736" s="4"/>
      <c r="EZ736" s="1312" t="str">
        <f t="shared" si="32"/>
        <v/>
      </c>
      <c r="FA736" s="1313"/>
      <c r="FB736" s="1313"/>
      <c r="FC736" s="1313"/>
      <c r="FD736" s="1314"/>
      <c r="FE736" s="1312" t="str">
        <f t="shared" si="33"/>
        <v/>
      </c>
      <c r="FF736" s="1313"/>
      <c r="FG736" s="1313"/>
      <c r="FH736" s="1313"/>
      <c r="FI736" s="1314"/>
      <c r="FJ736" s="1312" t="str">
        <f t="shared" si="34"/>
        <v/>
      </c>
      <c r="FK736" s="1313"/>
      <c r="FL736" s="1313"/>
      <c r="FM736" s="1313"/>
      <c r="FN736" s="1314"/>
      <c r="FO736" s="1312" t="str">
        <f t="shared" si="35"/>
        <v/>
      </c>
      <c r="FP736" s="1313"/>
      <c r="FQ736" s="1313"/>
      <c r="FR736" s="1313"/>
      <c r="FS736" s="1314"/>
      <c r="FT736" s="1312" t="str">
        <f t="shared" si="36"/>
        <v/>
      </c>
      <c r="FU736" s="1313"/>
      <c r="FV736" s="1313"/>
      <c r="FW736" s="1313"/>
      <c r="FX736" s="1314"/>
      <c r="FY736" s="1312" t="str">
        <f t="shared" si="37"/>
        <v/>
      </c>
      <c r="FZ736" s="1313"/>
      <c r="GA736" s="1313"/>
      <c r="GB736" s="1313"/>
      <c r="GC736" s="1314"/>
    </row>
    <row r="737" spans="1:185" ht="12.95" customHeight="1">
      <c r="A737" s="4"/>
      <c r="B737" s="1285"/>
      <c r="C737" s="1286"/>
      <c r="D737" s="1286"/>
      <c r="E737" s="1286"/>
      <c r="F737" s="1287"/>
      <c r="G737" s="1294"/>
      <c r="H737" s="1295"/>
      <c r="I737" s="1295"/>
      <c r="J737" s="1296"/>
      <c r="K737" s="1319"/>
      <c r="L737" s="1320"/>
      <c r="M737" s="1320"/>
      <c r="N737" s="1321"/>
      <c r="O737" s="1316"/>
      <c r="P737" s="1317"/>
      <c r="Q737" s="1317"/>
      <c r="R737" s="1317"/>
      <c r="S737" s="1318"/>
      <c r="T737" s="1316"/>
      <c r="U737" s="1317"/>
      <c r="V737" s="1317"/>
      <c r="W737" s="1318"/>
      <c r="X737" s="1288">
        <f t="shared" si="10"/>
        <v>0</v>
      </c>
      <c r="Y737" s="1289"/>
      <c r="Z737" s="1289"/>
      <c r="AA737" s="1289"/>
      <c r="AB737" s="1290"/>
      <c r="AC737" s="1335"/>
      <c r="AD737" s="1336"/>
      <c r="AE737" s="1336"/>
      <c r="AF737" s="1336"/>
      <c r="AG737" s="1337"/>
      <c r="AH737" s="1291" t="str">
        <f t="shared" si="38"/>
        <v/>
      </c>
      <c r="AI737" s="1292"/>
      <c r="AJ737" s="1293"/>
      <c r="AK737" s="1285" t="s">
        <v>591</v>
      </c>
      <c r="AL737" s="1286"/>
      <c r="AM737" s="1286"/>
      <c r="AN737" s="1286"/>
      <c r="AO737" s="1287"/>
      <c r="AP737" s="3"/>
      <c r="AQ737" s="3"/>
      <c r="AR737" s="3"/>
      <c r="AS737" s="3"/>
      <c r="AY737" s="1079"/>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12">
        <f t="shared" si="39"/>
        <v>0</v>
      </c>
      <c r="CH737" s="1314"/>
      <c r="CI737" s="1283">
        <f t="shared" si="40"/>
        <v>0</v>
      </c>
      <c r="CJ737" s="1284"/>
      <c r="CK737" s="1312">
        <f t="shared" si="18"/>
        <v>0</v>
      </c>
      <c r="CL737" s="1314"/>
      <c r="CM737" s="1283">
        <f t="shared" si="19"/>
        <v>0</v>
      </c>
      <c r="CN737" s="1284"/>
      <c r="CO737" s="3"/>
      <c r="CP737" s="1280">
        <f t="shared" si="20"/>
        <v>0</v>
      </c>
      <c r="CQ737" s="1281"/>
      <c r="CR737" s="1281"/>
      <c r="CS737" s="1281"/>
      <c r="CT737" s="1282"/>
      <c r="CU737" s="1315">
        <f t="shared" si="21"/>
        <v>0</v>
      </c>
      <c r="CV737" s="1315"/>
      <c r="CW737" s="1315"/>
      <c r="CX737" s="1315"/>
      <c r="CY737" s="1315"/>
      <c r="CZ737" s="1315">
        <f t="shared" si="22"/>
        <v>0</v>
      </c>
      <c r="DA737" s="1315"/>
      <c r="DB737" s="1315"/>
      <c r="DC737" s="1315"/>
      <c r="DD737" s="1315"/>
      <c r="DE737" s="1315">
        <f t="shared" si="23"/>
        <v>0</v>
      </c>
      <c r="DF737" s="1315"/>
      <c r="DG737" s="1315"/>
      <c r="DH737" s="1315"/>
      <c r="DI737" s="1315"/>
      <c r="DJ737" s="1315">
        <f t="shared" si="24"/>
        <v>0</v>
      </c>
      <c r="DK737" s="1315"/>
      <c r="DL737" s="1315"/>
      <c r="DM737" s="1315"/>
      <c r="DN737" s="1315"/>
      <c r="DO737" s="1315">
        <f t="shared" si="25"/>
        <v>0</v>
      </c>
      <c r="DP737" s="1315"/>
      <c r="DQ737" s="1315"/>
      <c r="DR737" s="1315"/>
      <c r="DS737" s="1315"/>
      <c r="DT737" s="6"/>
      <c r="DU737" s="1339">
        <f t="shared" si="26"/>
        <v>0</v>
      </c>
      <c r="DV737" s="1339"/>
      <c r="DW737" s="1339"/>
      <c r="DX737" s="1339"/>
      <c r="DY737" s="1339"/>
      <c r="DZ737" s="1339">
        <f t="shared" si="27"/>
        <v>0</v>
      </c>
      <c r="EA737" s="1339"/>
      <c r="EB737" s="1339"/>
      <c r="EC737" s="1339"/>
      <c r="ED737" s="1339"/>
      <c r="EE737" s="1339">
        <f t="shared" si="28"/>
        <v>0</v>
      </c>
      <c r="EF737" s="1339"/>
      <c r="EG737" s="1339"/>
      <c r="EH737" s="1339"/>
      <c r="EI737" s="1339"/>
      <c r="EJ737" s="1339">
        <f t="shared" si="29"/>
        <v>0</v>
      </c>
      <c r="EK737" s="1339"/>
      <c r="EL737" s="1339"/>
      <c r="EM737" s="1339"/>
      <c r="EN737" s="1339"/>
      <c r="EO737" s="1339">
        <f t="shared" si="30"/>
        <v>0</v>
      </c>
      <c r="EP737" s="1339"/>
      <c r="EQ737" s="1339"/>
      <c r="ER737" s="1339"/>
      <c r="ES737" s="1339"/>
      <c r="ET737" s="1339">
        <f t="shared" si="31"/>
        <v>0</v>
      </c>
      <c r="EU737" s="1339"/>
      <c r="EV737" s="1339"/>
      <c r="EW737" s="1339"/>
      <c r="EX737" s="1339"/>
      <c r="EZ737" s="1312" t="str">
        <f t="shared" si="32"/>
        <v/>
      </c>
      <c r="FA737" s="1313"/>
      <c r="FB737" s="1313"/>
      <c r="FC737" s="1313"/>
      <c r="FD737" s="1314"/>
      <c r="FE737" s="1312" t="str">
        <f t="shared" si="33"/>
        <v/>
      </c>
      <c r="FF737" s="1313"/>
      <c r="FG737" s="1313"/>
      <c r="FH737" s="1313"/>
      <c r="FI737" s="1314"/>
      <c r="FJ737" s="1312" t="str">
        <f t="shared" si="34"/>
        <v/>
      </c>
      <c r="FK737" s="1313"/>
      <c r="FL737" s="1313"/>
      <c r="FM737" s="1313"/>
      <c r="FN737" s="1314"/>
      <c r="FO737" s="1312" t="str">
        <f t="shared" si="35"/>
        <v/>
      </c>
      <c r="FP737" s="1313"/>
      <c r="FQ737" s="1313"/>
      <c r="FR737" s="1313"/>
      <c r="FS737" s="1314"/>
      <c r="FT737" s="1312" t="str">
        <f t="shared" si="36"/>
        <v/>
      </c>
      <c r="FU737" s="1313"/>
      <c r="FV737" s="1313"/>
      <c r="FW737" s="1313"/>
      <c r="FX737" s="1314"/>
      <c r="FY737" s="1312" t="str">
        <f t="shared" si="37"/>
        <v/>
      </c>
      <c r="FZ737" s="1313"/>
      <c r="GA737" s="1313"/>
      <c r="GB737" s="1313"/>
      <c r="GC737" s="1314"/>
    </row>
    <row r="738" spans="1:185" ht="12.95" customHeight="1">
      <c r="B738" s="1285"/>
      <c r="C738" s="1286"/>
      <c r="D738" s="1286"/>
      <c r="E738" s="1286"/>
      <c r="F738" s="1287"/>
      <c r="G738" s="1294"/>
      <c r="H738" s="1295"/>
      <c r="I738" s="1295"/>
      <c r="J738" s="1296"/>
      <c r="K738" s="1319"/>
      <c r="L738" s="1320"/>
      <c r="M738" s="1320"/>
      <c r="N738" s="1321"/>
      <c r="O738" s="1316"/>
      <c r="P738" s="1317"/>
      <c r="Q738" s="1317"/>
      <c r="R738" s="1317"/>
      <c r="S738" s="1318"/>
      <c r="T738" s="1316"/>
      <c r="U738" s="1317"/>
      <c r="V738" s="1317"/>
      <c r="W738" s="1318"/>
      <c r="X738" s="1288">
        <f t="shared" si="10"/>
        <v>0</v>
      </c>
      <c r="Y738" s="1289"/>
      <c r="Z738" s="1289"/>
      <c r="AA738" s="1289"/>
      <c r="AB738" s="1290"/>
      <c r="AC738" s="1335"/>
      <c r="AD738" s="1336"/>
      <c r="AE738" s="1336"/>
      <c r="AF738" s="1336"/>
      <c r="AG738" s="1337"/>
      <c r="AH738" s="1291" t="str">
        <f t="shared" si="38"/>
        <v/>
      </c>
      <c r="AI738" s="1292"/>
      <c r="AJ738" s="1293"/>
      <c r="AK738" s="1285" t="s">
        <v>591</v>
      </c>
      <c r="AL738" s="1286"/>
      <c r="AM738" s="1286"/>
      <c r="AN738" s="1286"/>
      <c r="AO738" s="1287"/>
      <c r="AP738" s="3"/>
      <c r="AQ738" s="3"/>
      <c r="AR738" s="3"/>
      <c r="AS738" s="3"/>
      <c r="AY738" s="1079"/>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12">
        <f t="shared" si="39"/>
        <v>0</v>
      </c>
      <c r="CH738" s="1314"/>
      <c r="CI738" s="1283">
        <f t="shared" si="40"/>
        <v>0</v>
      </c>
      <c r="CJ738" s="1284"/>
      <c r="CK738" s="1312">
        <f t="shared" si="18"/>
        <v>0</v>
      </c>
      <c r="CL738" s="1314"/>
      <c r="CM738" s="1283">
        <f t="shared" si="19"/>
        <v>0</v>
      </c>
      <c r="CN738" s="1284"/>
      <c r="CO738" s="3"/>
      <c r="CP738" s="1280">
        <f t="shared" si="20"/>
        <v>0</v>
      </c>
      <c r="CQ738" s="1281"/>
      <c r="CR738" s="1281"/>
      <c r="CS738" s="1281"/>
      <c r="CT738" s="1282"/>
      <c r="CU738" s="1315">
        <f t="shared" si="21"/>
        <v>0</v>
      </c>
      <c r="CV738" s="1315"/>
      <c r="CW738" s="1315"/>
      <c r="CX738" s="1315"/>
      <c r="CY738" s="1315"/>
      <c r="CZ738" s="1315">
        <f t="shared" si="22"/>
        <v>0</v>
      </c>
      <c r="DA738" s="1315"/>
      <c r="DB738" s="1315"/>
      <c r="DC738" s="1315"/>
      <c r="DD738" s="1315"/>
      <c r="DE738" s="1315">
        <f t="shared" si="23"/>
        <v>0</v>
      </c>
      <c r="DF738" s="1315"/>
      <c r="DG738" s="1315"/>
      <c r="DH738" s="1315"/>
      <c r="DI738" s="1315"/>
      <c r="DJ738" s="1315">
        <f t="shared" si="24"/>
        <v>0</v>
      </c>
      <c r="DK738" s="1315"/>
      <c r="DL738" s="1315"/>
      <c r="DM738" s="1315"/>
      <c r="DN738" s="1315"/>
      <c r="DO738" s="1315">
        <f t="shared" si="25"/>
        <v>0</v>
      </c>
      <c r="DP738" s="1315"/>
      <c r="DQ738" s="1315"/>
      <c r="DR738" s="1315"/>
      <c r="DS738" s="1315"/>
      <c r="DT738" s="6"/>
      <c r="DU738" s="1339">
        <f t="shared" si="26"/>
        <v>0</v>
      </c>
      <c r="DV738" s="1339"/>
      <c r="DW738" s="1339"/>
      <c r="DX738" s="1339"/>
      <c r="DY738" s="1339"/>
      <c r="DZ738" s="1339">
        <f t="shared" si="27"/>
        <v>0</v>
      </c>
      <c r="EA738" s="1339"/>
      <c r="EB738" s="1339"/>
      <c r="EC738" s="1339"/>
      <c r="ED738" s="1339"/>
      <c r="EE738" s="1339">
        <f t="shared" si="28"/>
        <v>0</v>
      </c>
      <c r="EF738" s="1339"/>
      <c r="EG738" s="1339"/>
      <c r="EH738" s="1339"/>
      <c r="EI738" s="1339"/>
      <c r="EJ738" s="1339">
        <f t="shared" si="29"/>
        <v>0</v>
      </c>
      <c r="EK738" s="1339"/>
      <c r="EL738" s="1339"/>
      <c r="EM738" s="1339"/>
      <c r="EN738" s="1339"/>
      <c r="EO738" s="1339">
        <f t="shared" si="30"/>
        <v>0</v>
      </c>
      <c r="EP738" s="1339"/>
      <c r="EQ738" s="1339"/>
      <c r="ER738" s="1339"/>
      <c r="ES738" s="1339"/>
      <c r="ET738" s="1339">
        <f t="shared" si="31"/>
        <v>0</v>
      </c>
      <c r="EU738" s="1339"/>
      <c r="EV738" s="1339"/>
      <c r="EW738" s="1339"/>
      <c r="EX738" s="1339"/>
      <c r="EZ738" s="1312" t="str">
        <f t="shared" si="32"/>
        <v/>
      </c>
      <c r="FA738" s="1313"/>
      <c r="FB738" s="1313"/>
      <c r="FC738" s="1313"/>
      <c r="FD738" s="1314"/>
      <c r="FE738" s="1312" t="str">
        <f t="shared" si="33"/>
        <v/>
      </c>
      <c r="FF738" s="1313"/>
      <c r="FG738" s="1313"/>
      <c r="FH738" s="1313"/>
      <c r="FI738" s="1314"/>
      <c r="FJ738" s="1312" t="str">
        <f t="shared" si="34"/>
        <v/>
      </c>
      <c r="FK738" s="1313"/>
      <c r="FL738" s="1313"/>
      <c r="FM738" s="1313"/>
      <c r="FN738" s="1314"/>
      <c r="FO738" s="1312" t="str">
        <f t="shared" si="35"/>
        <v/>
      </c>
      <c r="FP738" s="1313"/>
      <c r="FQ738" s="1313"/>
      <c r="FR738" s="1313"/>
      <c r="FS738" s="1314"/>
      <c r="FT738" s="1312" t="str">
        <f t="shared" si="36"/>
        <v/>
      </c>
      <c r="FU738" s="1313"/>
      <c r="FV738" s="1313"/>
      <c r="FW738" s="1313"/>
      <c r="FX738" s="1314"/>
      <c r="FY738" s="1312" t="str">
        <f t="shared" si="37"/>
        <v/>
      </c>
      <c r="FZ738" s="1313"/>
      <c r="GA738" s="1313"/>
      <c r="GB738" s="1313"/>
      <c r="GC738" s="1314"/>
    </row>
    <row r="739" spans="1:185" ht="12.95" customHeight="1">
      <c r="B739" s="1285"/>
      <c r="C739" s="1286"/>
      <c r="D739" s="1286"/>
      <c r="E739" s="1286"/>
      <c r="F739" s="1287"/>
      <c r="G739" s="1294"/>
      <c r="H739" s="1295"/>
      <c r="I739" s="1295"/>
      <c r="J739" s="1296"/>
      <c r="K739" s="1319"/>
      <c r="L739" s="1320"/>
      <c r="M739" s="1320"/>
      <c r="N739" s="1321"/>
      <c r="O739" s="1316"/>
      <c r="P739" s="1317"/>
      <c r="Q739" s="1317"/>
      <c r="R739" s="1317"/>
      <c r="S739" s="1318"/>
      <c r="T739" s="1316"/>
      <c r="U739" s="1317"/>
      <c r="V739" s="1317"/>
      <c r="W739" s="1318"/>
      <c r="X739" s="1288">
        <f t="shared" si="10"/>
        <v>0</v>
      </c>
      <c r="Y739" s="1289"/>
      <c r="Z739" s="1289"/>
      <c r="AA739" s="1289"/>
      <c r="AB739" s="1290"/>
      <c r="AC739" s="1335"/>
      <c r="AD739" s="1336"/>
      <c r="AE739" s="1336"/>
      <c r="AF739" s="1336"/>
      <c r="AG739" s="1337"/>
      <c r="AH739" s="1291" t="str">
        <f t="shared" si="38"/>
        <v/>
      </c>
      <c r="AI739" s="1292"/>
      <c r="AJ739" s="1293"/>
      <c r="AK739" s="1285" t="s">
        <v>591</v>
      </c>
      <c r="AL739" s="1286"/>
      <c r="AM739" s="1286"/>
      <c r="AN739" s="1286"/>
      <c r="AO739" s="1287"/>
      <c r="AP739" s="3"/>
      <c r="AQ739" s="3"/>
      <c r="AR739" s="3"/>
      <c r="AS739" s="3"/>
      <c r="AY739" s="1079"/>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12">
        <f t="shared" si="39"/>
        <v>0</v>
      </c>
      <c r="CH739" s="1314"/>
      <c r="CI739" s="1283">
        <f t="shared" si="40"/>
        <v>0</v>
      </c>
      <c r="CJ739" s="1284"/>
      <c r="CK739" s="1312">
        <f t="shared" si="18"/>
        <v>0</v>
      </c>
      <c r="CL739" s="1314"/>
      <c r="CM739" s="1283">
        <f t="shared" si="19"/>
        <v>0</v>
      </c>
      <c r="CN739" s="1284"/>
      <c r="CO739" s="3"/>
      <c r="CP739" s="1280">
        <f t="shared" si="20"/>
        <v>0</v>
      </c>
      <c r="CQ739" s="1281"/>
      <c r="CR739" s="1281"/>
      <c r="CS739" s="1281"/>
      <c r="CT739" s="1282"/>
      <c r="CU739" s="1315">
        <f t="shared" si="21"/>
        <v>0</v>
      </c>
      <c r="CV739" s="1315"/>
      <c r="CW739" s="1315"/>
      <c r="CX739" s="1315"/>
      <c r="CY739" s="1315"/>
      <c r="CZ739" s="1315">
        <f t="shared" si="22"/>
        <v>0</v>
      </c>
      <c r="DA739" s="1315"/>
      <c r="DB739" s="1315"/>
      <c r="DC739" s="1315"/>
      <c r="DD739" s="1315"/>
      <c r="DE739" s="1315">
        <f t="shared" si="23"/>
        <v>0</v>
      </c>
      <c r="DF739" s="1315"/>
      <c r="DG739" s="1315"/>
      <c r="DH739" s="1315"/>
      <c r="DI739" s="1315"/>
      <c r="DJ739" s="1315">
        <f t="shared" si="24"/>
        <v>0</v>
      </c>
      <c r="DK739" s="1315"/>
      <c r="DL739" s="1315"/>
      <c r="DM739" s="1315"/>
      <c r="DN739" s="1315"/>
      <c r="DO739" s="1315">
        <f t="shared" si="25"/>
        <v>0</v>
      </c>
      <c r="DP739" s="1315"/>
      <c r="DQ739" s="1315"/>
      <c r="DR739" s="1315"/>
      <c r="DS739" s="1315"/>
      <c r="DT739" s="6"/>
      <c r="DU739" s="1339">
        <f t="shared" si="26"/>
        <v>0</v>
      </c>
      <c r="DV739" s="1339"/>
      <c r="DW739" s="1339"/>
      <c r="DX739" s="1339"/>
      <c r="DY739" s="1339"/>
      <c r="DZ739" s="1339">
        <f t="shared" si="27"/>
        <v>0</v>
      </c>
      <c r="EA739" s="1339"/>
      <c r="EB739" s="1339"/>
      <c r="EC739" s="1339"/>
      <c r="ED739" s="1339"/>
      <c r="EE739" s="1339">
        <f t="shared" si="28"/>
        <v>0</v>
      </c>
      <c r="EF739" s="1339"/>
      <c r="EG739" s="1339"/>
      <c r="EH739" s="1339"/>
      <c r="EI739" s="1339"/>
      <c r="EJ739" s="1339">
        <f t="shared" si="29"/>
        <v>0</v>
      </c>
      <c r="EK739" s="1339"/>
      <c r="EL739" s="1339"/>
      <c r="EM739" s="1339"/>
      <c r="EN739" s="1339"/>
      <c r="EO739" s="1339">
        <f t="shared" si="30"/>
        <v>0</v>
      </c>
      <c r="EP739" s="1339"/>
      <c r="EQ739" s="1339"/>
      <c r="ER739" s="1339"/>
      <c r="ES739" s="1339"/>
      <c r="ET739" s="1339">
        <f t="shared" si="31"/>
        <v>0</v>
      </c>
      <c r="EU739" s="1339"/>
      <c r="EV739" s="1339"/>
      <c r="EW739" s="1339"/>
      <c r="EX739" s="1339"/>
      <c r="EZ739" s="1312" t="str">
        <f t="shared" si="32"/>
        <v/>
      </c>
      <c r="FA739" s="1313"/>
      <c r="FB739" s="1313"/>
      <c r="FC739" s="1313"/>
      <c r="FD739" s="1314"/>
      <c r="FE739" s="1312" t="str">
        <f t="shared" si="33"/>
        <v/>
      </c>
      <c r="FF739" s="1313"/>
      <c r="FG739" s="1313"/>
      <c r="FH739" s="1313"/>
      <c r="FI739" s="1314"/>
      <c r="FJ739" s="1312" t="str">
        <f t="shared" si="34"/>
        <v/>
      </c>
      <c r="FK739" s="1313"/>
      <c r="FL739" s="1313"/>
      <c r="FM739" s="1313"/>
      <c r="FN739" s="1314"/>
      <c r="FO739" s="1312" t="str">
        <f t="shared" si="35"/>
        <v/>
      </c>
      <c r="FP739" s="1313"/>
      <c r="FQ739" s="1313"/>
      <c r="FR739" s="1313"/>
      <c r="FS739" s="1314"/>
      <c r="FT739" s="1312" t="str">
        <f t="shared" si="36"/>
        <v/>
      </c>
      <c r="FU739" s="1313"/>
      <c r="FV739" s="1313"/>
      <c r="FW739" s="1313"/>
      <c r="FX739" s="1314"/>
      <c r="FY739" s="1312" t="str">
        <f t="shared" si="37"/>
        <v/>
      </c>
      <c r="FZ739" s="1313"/>
      <c r="GA739" s="1313"/>
      <c r="GB739" s="1313"/>
      <c r="GC739" s="1314"/>
    </row>
    <row r="740" spans="1:185" ht="12.95" customHeight="1">
      <c r="B740" s="1285"/>
      <c r="C740" s="1286"/>
      <c r="D740" s="1286"/>
      <c r="E740" s="1286"/>
      <c r="F740" s="1287"/>
      <c r="G740" s="1294"/>
      <c r="H740" s="1295"/>
      <c r="I740" s="1295"/>
      <c r="J740" s="1296"/>
      <c r="K740" s="1319"/>
      <c r="L740" s="1320"/>
      <c r="M740" s="1320"/>
      <c r="N740" s="1321"/>
      <c r="O740" s="1316"/>
      <c r="P740" s="1317"/>
      <c r="Q740" s="1317"/>
      <c r="R740" s="1317"/>
      <c r="S740" s="1318"/>
      <c r="T740" s="1316"/>
      <c r="U740" s="1317"/>
      <c r="V740" s="1317"/>
      <c r="W740" s="1318"/>
      <c r="X740" s="1288">
        <f t="shared" si="10"/>
        <v>0</v>
      </c>
      <c r="Y740" s="1289"/>
      <c r="Z740" s="1289"/>
      <c r="AA740" s="1289"/>
      <c r="AB740" s="1290"/>
      <c r="AC740" s="1335"/>
      <c r="AD740" s="1336"/>
      <c r="AE740" s="1336"/>
      <c r="AF740" s="1336"/>
      <c r="AG740" s="1337"/>
      <c r="AH740" s="1291" t="str">
        <f t="shared" si="38"/>
        <v/>
      </c>
      <c r="AI740" s="1292"/>
      <c r="AJ740" s="1293"/>
      <c r="AK740" s="1285" t="s">
        <v>591</v>
      </c>
      <c r="AL740" s="1286"/>
      <c r="AM740" s="1286"/>
      <c r="AN740" s="1286"/>
      <c r="AO740" s="1287"/>
      <c r="AP740" s="3"/>
      <c r="AQ740" s="3"/>
      <c r="AR740" s="3"/>
      <c r="AS740" s="3"/>
      <c r="AY740" s="1079"/>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12">
        <f t="shared" si="39"/>
        <v>0</v>
      </c>
      <c r="CH740" s="1314"/>
      <c r="CI740" s="1283">
        <f t="shared" si="40"/>
        <v>0</v>
      </c>
      <c r="CJ740" s="1284"/>
      <c r="CK740" s="1312">
        <f t="shared" si="18"/>
        <v>0</v>
      </c>
      <c r="CL740" s="1314"/>
      <c r="CM740" s="1283">
        <f t="shared" si="19"/>
        <v>0</v>
      </c>
      <c r="CN740" s="1284"/>
      <c r="CO740" s="3"/>
      <c r="CP740" s="1280">
        <f t="shared" si="20"/>
        <v>0</v>
      </c>
      <c r="CQ740" s="1281"/>
      <c r="CR740" s="1281"/>
      <c r="CS740" s="1281"/>
      <c r="CT740" s="1282"/>
      <c r="CU740" s="1315">
        <f t="shared" si="21"/>
        <v>0</v>
      </c>
      <c r="CV740" s="1315"/>
      <c r="CW740" s="1315"/>
      <c r="CX740" s="1315"/>
      <c r="CY740" s="1315"/>
      <c r="CZ740" s="1315">
        <f t="shared" si="22"/>
        <v>0</v>
      </c>
      <c r="DA740" s="1315"/>
      <c r="DB740" s="1315"/>
      <c r="DC740" s="1315"/>
      <c r="DD740" s="1315"/>
      <c r="DE740" s="1315">
        <f t="shared" si="23"/>
        <v>0</v>
      </c>
      <c r="DF740" s="1315"/>
      <c r="DG740" s="1315"/>
      <c r="DH740" s="1315"/>
      <c r="DI740" s="1315"/>
      <c r="DJ740" s="1315">
        <f t="shared" si="24"/>
        <v>0</v>
      </c>
      <c r="DK740" s="1315"/>
      <c r="DL740" s="1315"/>
      <c r="DM740" s="1315"/>
      <c r="DN740" s="1315"/>
      <c r="DO740" s="1315">
        <f t="shared" si="25"/>
        <v>0</v>
      </c>
      <c r="DP740" s="1315"/>
      <c r="DQ740" s="1315"/>
      <c r="DR740" s="1315"/>
      <c r="DS740" s="1315"/>
      <c r="DT740" s="6"/>
      <c r="DU740" s="1339">
        <f t="shared" si="26"/>
        <v>0</v>
      </c>
      <c r="DV740" s="1339"/>
      <c r="DW740" s="1339"/>
      <c r="DX740" s="1339"/>
      <c r="DY740" s="1339"/>
      <c r="DZ740" s="1339">
        <f t="shared" si="27"/>
        <v>0</v>
      </c>
      <c r="EA740" s="1339"/>
      <c r="EB740" s="1339"/>
      <c r="EC740" s="1339"/>
      <c r="ED740" s="1339"/>
      <c r="EE740" s="1339">
        <f t="shared" si="28"/>
        <v>0</v>
      </c>
      <c r="EF740" s="1339"/>
      <c r="EG740" s="1339"/>
      <c r="EH740" s="1339"/>
      <c r="EI740" s="1339"/>
      <c r="EJ740" s="1339">
        <f t="shared" si="29"/>
        <v>0</v>
      </c>
      <c r="EK740" s="1339"/>
      <c r="EL740" s="1339"/>
      <c r="EM740" s="1339"/>
      <c r="EN740" s="1339"/>
      <c r="EO740" s="1339">
        <f t="shared" si="30"/>
        <v>0</v>
      </c>
      <c r="EP740" s="1339"/>
      <c r="EQ740" s="1339"/>
      <c r="ER740" s="1339"/>
      <c r="ES740" s="1339"/>
      <c r="ET740" s="1339">
        <f t="shared" si="31"/>
        <v>0</v>
      </c>
      <c r="EU740" s="1339"/>
      <c r="EV740" s="1339"/>
      <c r="EW740" s="1339"/>
      <c r="EX740" s="1339"/>
      <c r="EZ740" s="1312" t="str">
        <f t="shared" si="32"/>
        <v/>
      </c>
      <c r="FA740" s="1313"/>
      <c r="FB740" s="1313"/>
      <c r="FC740" s="1313"/>
      <c r="FD740" s="1314"/>
      <c r="FE740" s="1312" t="str">
        <f t="shared" si="33"/>
        <v/>
      </c>
      <c r="FF740" s="1313"/>
      <c r="FG740" s="1313"/>
      <c r="FH740" s="1313"/>
      <c r="FI740" s="1314"/>
      <c r="FJ740" s="1312" t="str">
        <f t="shared" si="34"/>
        <v/>
      </c>
      <c r="FK740" s="1313"/>
      <c r="FL740" s="1313"/>
      <c r="FM740" s="1313"/>
      <c r="FN740" s="1314"/>
      <c r="FO740" s="1312" t="str">
        <f t="shared" si="35"/>
        <v/>
      </c>
      <c r="FP740" s="1313"/>
      <c r="FQ740" s="1313"/>
      <c r="FR740" s="1313"/>
      <c r="FS740" s="1314"/>
      <c r="FT740" s="1312" t="str">
        <f t="shared" si="36"/>
        <v/>
      </c>
      <c r="FU740" s="1313"/>
      <c r="FV740" s="1313"/>
      <c r="FW740" s="1313"/>
      <c r="FX740" s="1314"/>
      <c r="FY740" s="1312" t="str">
        <f t="shared" si="37"/>
        <v/>
      </c>
      <c r="FZ740" s="1313"/>
      <c r="GA740" s="1313"/>
      <c r="GB740" s="1313"/>
      <c r="GC740" s="1314"/>
    </row>
    <row r="741" spans="1:185" ht="12.95" customHeight="1">
      <c r="B741" s="1285"/>
      <c r="C741" s="1286"/>
      <c r="D741" s="1286"/>
      <c r="E741" s="1286"/>
      <c r="F741" s="1287"/>
      <c r="G741" s="1294"/>
      <c r="H741" s="1295"/>
      <c r="I741" s="1295"/>
      <c r="J741" s="1296"/>
      <c r="K741" s="1319"/>
      <c r="L741" s="1320"/>
      <c r="M741" s="1320"/>
      <c r="N741" s="1321"/>
      <c r="O741" s="1316"/>
      <c r="P741" s="1317"/>
      <c r="Q741" s="1317"/>
      <c r="R741" s="1317"/>
      <c r="S741" s="1318"/>
      <c r="T741" s="1316"/>
      <c r="U741" s="1317"/>
      <c r="V741" s="1317"/>
      <c r="W741" s="1318"/>
      <c r="X741" s="1288">
        <f t="shared" si="10"/>
        <v>0</v>
      </c>
      <c r="Y741" s="1289"/>
      <c r="Z741" s="1289"/>
      <c r="AA741" s="1289"/>
      <c r="AB741" s="1290"/>
      <c r="AC741" s="1335"/>
      <c r="AD741" s="1336"/>
      <c r="AE741" s="1336"/>
      <c r="AF741" s="1336"/>
      <c r="AG741" s="1337"/>
      <c r="AH741" s="1291" t="str">
        <f t="shared" si="38"/>
        <v/>
      </c>
      <c r="AI741" s="1292"/>
      <c r="AJ741" s="1293"/>
      <c r="AK741" s="1285" t="s">
        <v>591</v>
      </c>
      <c r="AL741" s="1286"/>
      <c r="AM741" s="1286"/>
      <c r="AN741" s="1286"/>
      <c r="AO741" s="1287"/>
      <c r="AP741" s="3"/>
      <c r="AQ741" s="3"/>
      <c r="AR741" s="3"/>
      <c r="AS741" s="3"/>
      <c r="AY741" s="1079"/>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12">
        <f t="shared" si="39"/>
        <v>0</v>
      </c>
      <c r="CH741" s="1314"/>
      <c r="CI741" s="1283">
        <f t="shared" si="40"/>
        <v>0</v>
      </c>
      <c r="CJ741" s="1284"/>
      <c r="CK741" s="1312">
        <f t="shared" si="18"/>
        <v>0</v>
      </c>
      <c r="CL741" s="1314"/>
      <c r="CM741" s="1283">
        <f t="shared" si="19"/>
        <v>0</v>
      </c>
      <c r="CN741" s="1284"/>
      <c r="CO741" s="3"/>
      <c r="CP741" s="1280">
        <f t="shared" si="20"/>
        <v>0</v>
      </c>
      <c r="CQ741" s="1281"/>
      <c r="CR741" s="1281"/>
      <c r="CS741" s="1281"/>
      <c r="CT741" s="1282"/>
      <c r="CU741" s="1315">
        <f t="shared" si="21"/>
        <v>0</v>
      </c>
      <c r="CV741" s="1315"/>
      <c r="CW741" s="1315"/>
      <c r="CX741" s="1315"/>
      <c r="CY741" s="1315"/>
      <c r="CZ741" s="1315">
        <f t="shared" si="22"/>
        <v>0</v>
      </c>
      <c r="DA741" s="1315"/>
      <c r="DB741" s="1315"/>
      <c r="DC741" s="1315"/>
      <c r="DD741" s="1315"/>
      <c r="DE741" s="1315">
        <f t="shared" si="23"/>
        <v>0</v>
      </c>
      <c r="DF741" s="1315"/>
      <c r="DG741" s="1315"/>
      <c r="DH741" s="1315"/>
      <c r="DI741" s="1315"/>
      <c r="DJ741" s="1315">
        <f t="shared" si="24"/>
        <v>0</v>
      </c>
      <c r="DK741" s="1315"/>
      <c r="DL741" s="1315"/>
      <c r="DM741" s="1315"/>
      <c r="DN741" s="1315"/>
      <c r="DO741" s="1315">
        <f t="shared" si="25"/>
        <v>0</v>
      </c>
      <c r="DP741" s="1315"/>
      <c r="DQ741" s="1315"/>
      <c r="DR741" s="1315"/>
      <c r="DS741" s="1315"/>
      <c r="DT741" s="6"/>
      <c r="DU741" s="1339">
        <f t="shared" si="26"/>
        <v>0</v>
      </c>
      <c r="DV741" s="1339"/>
      <c r="DW741" s="1339"/>
      <c r="DX741" s="1339"/>
      <c r="DY741" s="1339"/>
      <c r="DZ741" s="1339">
        <f t="shared" si="27"/>
        <v>0</v>
      </c>
      <c r="EA741" s="1339"/>
      <c r="EB741" s="1339"/>
      <c r="EC741" s="1339"/>
      <c r="ED741" s="1339"/>
      <c r="EE741" s="1339">
        <f t="shared" si="28"/>
        <v>0</v>
      </c>
      <c r="EF741" s="1339"/>
      <c r="EG741" s="1339"/>
      <c r="EH741" s="1339"/>
      <c r="EI741" s="1339"/>
      <c r="EJ741" s="1339">
        <f t="shared" si="29"/>
        <v>0</v>
      </c>
      <c r="EK741" s="1339"/>
      <c r="EL741" s="1339"/>
      <c r="EM741" s="1339"/>
      <c r="EN741" s="1339"/>
      <c r="EO741" s="1339">
        <f t="shared" si="30"/>
        <v>0</v>
      </c>
      <c r="EP741" s="1339"/>
      <c r="EQ741" s="1339"/>
      <c r="ER741" s="1339"/>
      <c r="ES741" s="1339"/>
      <c r="ET741" s="1339">
        <f t="shared" si="31"/>
        <v>0</v>
      </c>
      <c r="EU741" s="1339"/>
      <c r="EV741" s="1339"/>
      <c r="EW741" s="1339"/>
      <c r="EX741" s="1339"/>
      <c r="EZ741" s="1312" t="str">
        <f t="shared" si="32"/>
        <v/>
      </c>
      <c r="FA741" s="1313"/>
      <c r="FB741" s="1313"/>
      <c r="FC741" s="1313"/>
      <c r="FD741" s="1314"/>
      <c r="FE741" s="1312" t="str">
        <f t="shared" si="33"/>
        <v/>
      </c>
      <c r="FF741" s="1313"/>
      <c r="FG741" s="1313"/>
      <c r="FH741" s="1313"/>
      <c r="FI741" s="1314"/>
      <c r="FJ741" s="1312" t="str">
        <f t="shared" si="34"/>
        <v/>
      </c>
      <c r="FK741" s="1313"/>
      <c r="FL741" s="1313"/>
      <c r="FM741" s="1313"/>
      <c r="FN741" s="1314"/>
      <c r="FO741" s="1312" t="str">
        <f t="shared" si="35"/>
        <v/>
      </c>
      <c r="FP741" s="1313"/>
      <c r="FQ741" s="1313"/>
      <c r="FR741" s="1313"/>
      <c r="FS741" s="1314"/>
      <c r="FT741" s="1312" t="str">
        <f t="shared" si="36"/>
        <v/>
      </c>
      <c r="FU741" s="1313"/>
      <c r="FV741" s="1313"/>
      <c r="FW741" s="1313"/>
      <c r="FX741" s="1314"/>
      <c r="FY741" s="1312" t="str">
        <f t="shared" si="37"/>
        <v/>
      </c>
      <c r="FZ741" s="1313"/>
      <c r="GA741" s="1313"/>
      <c r="GB741" s="1313"/>
      <c r="GC741" s="1314"/>
    </row>
    <row r="742" spans="1:185" ht="12.95" customHeight="1">
      <c r="B742" s="1285"/>
      <c r="C742" s="1286"/>
      <c r="D742" s="1286"/>
      <c r="E742" s="1286"/>
      <c r="F742" s="1287"/>
      <c r="G742" s="1294"/>
      <c r="H742" s="1295"/>
      <c r="I742" s="1295"/>
      <c r="J742" s="1296"/>
      <c r="K742" s="1319"/>
      <c r="L742" s="1320"/>
      <c r="M742" s="1320"/>
      <c r="N742" s="1321"/>
      <c r="O742" s="1316"/>
      <c r="P742" s="1317"/>
      <c r="Q742" s="1317"/>
      <c r="R742" s="1317"/>
      <c r="S742" s="1318"/>
      <c r="T742" s="1316"/>
      <c r="U742" s="1317"/>
      <c r="V742" s="1317"/>
      <c r="W742" s="1318"/>
      <c r="X742" s="1288">
        <f t="shared" si="10"/>
        <v>0</v>
      </c>
      <c r="Y742" s="1289"/>
      <c r="Z742" s="1289"/>
      <c r="AA742" s="1289"/>
      <c r="AB742" s="1290"/>
      <c r="AC742" s="1335"/>
      <c r="AD742" s="1336"/>
      <c r="AE742" s="1336"/>
      <c r="AF742" s="1336"/>
      <c r="AG742" s="1337"/>
      <c r="AH742" s="1291" t="str">
        <f t="shared" si="38"/>
        <v/>
      </c>
      <c r="AI742" s="1292"/>
      <c r="AJ742" s="1293"/>
      <c r="AK742" s="1285" t="s">
        <v>591</v>
      </c>
      <c r="AL742" s="1286"/>
      <c r="AM742" s="1286"/>
      <c r="AN742" s="1286"/>
      <c r="AO742" s="1287"/>
      <c r="AP742" s="3"/>
      <c r="AQ742" s="3"/>
      <c r="AR742" s="3"/>
      <c r="AS742" s="3"/>
      <c r="AY742" s="1079"/>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12">
        <f t="shared" si="39"/>
        <v>0</v>
      </c>
      <c r="CH742" s="1314"/>
      <c r="CI742" s="1283">
        <f t="shared" si="40"/>
        <v>0</v>
      </c>
      <c r="CJ742" s="1284"/>
      <c r="CK742" s="1312">
        <f t="shared" si="18"/>
        <v>0</v>
      </c>
      <c r="CL742" s="1314"/>
      <c r="CM742" s="1283">
        <f t="shared" si="19"/>
        <v>0</v>
      </c>
      <c r="CN742" s="1284"/>
      <c r="CO742" s="3"/>
      <c r="CP742" s="1280">
        <f t="shared" si="20"/>
        <v>0</v>
      </c>
      <c r="CQ742" s="1281"/>
      <c r="CR742" s="1281"/>
      <c r="CS742" s="1281"/>
      <c r="CT742" s="1282"/>
      <c r="CU742" s="1315">
        <f t="shared" si="21"/>
        <v>0</v>
      </c>
      <c r="CV742" s="1315"/>
      <c r="CW742" s="1315"/>
      <c r="CX742" s="1315"/>
      <c r="CY742" s="1315"/>
      <c r="CZ742" s="1315">
        <f t="shared" si="22"/>
        <v>0</v>
      </c>
      <c r="DA742" s="1315"/>
      <c r="DB742" s="1315"/>
      <c r="DC742" s="1315"/>
      <c r="DD742" s="1315"/>
      <c r="DE742" s="1315">
        <f t="shared" si="23"/>
        <v>0</v>
      </c>
      <c r="DF742" s="1315"/>
      <c r="DG742" s="1315"/>
      <c r="DH742" s="1315"/>
      <c r="DI742" s="1315"/>
      <c r="DJ742" s="1315">
        <f t="shared" si="24"/>
        <v>0</v>
      </c>
      <c r="DK742" s="1315"/>
      <c r="DL742" s="1315"/>
      <c r="DM742" s="1315"/>
      <c r="DN742" s="1315"/>
      <c r="DO742" s="1315">
        <f t="shared" si="25"/>
        <v>0</v>
      </c>
      <c r="DP742" s="1315"/>
      <c r="DQ742" s="1315"/>
      <c r="DR742" s="1315"/>
      <c r="DS742" s="1315"/>
      <c r="DT742" s="6"/>
      <c r="DU742" s="1339">
        <f t="shared" si="26"/>
        <v>0</v>
      </c>
      <c r="DV742" s="1339"/>
      <c r="DW742" s="1339"/>
      <c r="DX742" s="1339"/>
      <c r="DY742" s="1339"/>
      <c r="DZ742" s="1339">
        <f t="shared" si="27"/>
        <v>0</v>
      </c>
      <c r="EA742" s="1339"/>
      <c r="EB742" s="1339"/>
      <c r="EC742" s="1339"/>
      <c r="ED742" s="1339"/>
      <c r="EE742" s="1339">
        <f t="shared" si="28"/>
        <v>0</v>
      </c>
      <c r="EF742" s="1339"/>
      <c r="EG742" s="1339"/>
      <c r="EH742" s="1339"/>
      <c r="EI742" s="1339"/>
      <c r="EJ742" s="1339">
        <f t="shared" si="29"/>
        <v>0</v>
      </c>
      <c r="EK742" s="1339"/>
      <c r="EL742" s="1339"/>
      <c r="EM742" s="1339"/>
      <c r="EN742" s="1339"/>
      <c r="EO742" s="1339">
        <f t="shared" si="30"/>
        <v>0</v>
      </c>
      <c r="EP742" s="1339"/>
      <c r="EQ742" s="1339"/>
      <c r="ER742" s="1339"/>
      <c r="ES742" s="1339"/>
      <c r="ET742" s="1339">
        <f t="shared" si="31"/>
        <v>0</v>
      </c>
      <c r="EU742" s="1339"/>
      <c r="EV742" s="1339"/>
      <c r="EW742" s="1339"/>
      <c r="EX742" s="1339"/>
      <c r="EZ742" s="1312" t="str">
        <f t="shared" si="32"/>
        <v/>
      </c>
      <c r="FA742" s="1313"/>
      <c r="FB742" s="1313"/>
      <c r="FC742" s="1313"/>
      <c r="FD742" s="1314"/>
      <c r="FE742" s="1312" t="str">
        <f t="shared" si="33"/>
        <v/>
      </c>
      <c r="FF742" s="1313"/>
      <c r="FG742" s="1313"/>
      <c r="FH742" s="1313"/>
      <c r="FI742" s="1314"/>
      <c r="FJ742" s="1312" t="str">
        <f t="shared" si="34"/>
        <v/>
      </c>
      <c r="FK742" s="1313"/>
      <c r="FL742" s="1313"/>
      <c r="FM742" s="1313"/>
      <c r="FN742" s="1314"/>
      <c r="FO742" s="1312" t="str">
        <f t="shared" si="35"/>
        <v/>
      </c>
      <c r="FP742" s="1313"/>
      <c r="FQ742" s="1313"/>
      <c r="FR742" s="1313"/>
      <c r="FS742" s="1314"/>
      <c r="FT742" s="1312" t="str">
        <f t="shared" si="36"/>
        <v/>
      </c>
      <c r="FU742" s="1313"/>
      <c r="FV742" s="1313"/>
      <c r="FW742" s="1313"/>
      <c r="FX742" s="1314"/>
      <c r="FY742" s="1312" t="str">
        <f t="shared" si="37"/>
        <v/>
      </c>
      <c r="FZ742" s="1313"/>
      <c r="GA742" s="1313"/>
      <c r="GB742" s="1313"/>
      <c r="GC742" s="1314"/>
    </row>
    <row r="743" spans="1:185" ht="12.95" customHeight="1">
      <c r="B743" s="1285"/>
      <c r="C743" s="1286"/>
      <c r="D743" s="1286"/>
      <c r="E743" s="1286"/>
      <c r="F743" s="1287"/>
      <c r="G743" s="1294"/>
      <c r="H743" s="1295"/>
      <c r="I743" s="1295"/>
      <c r="J743" s="1296"/>
      <c r="K743" s="1319"/>
      <c r="L743" s="1320"/>
      <c r="M743" s="1320"/>
      <c r="N743" s="1321"/>
      <c r="O743" s="1316"/>
      <c r="P743" s="1317"/>
      <c r="Q743" s="1317"/>
      <c r="R743" s="1317"/>
      <c r="S743" s="1318"/>
      <c r="T743" s="1316"/>
      <c r="U743" s="1317"/>
      <c r="V743" s="1317"/>
      <c r="W743" s="1318"/>
      <c r="X743" s="1288">
        <f t="shared" si="10"/>
        <v>0</v>
      </c>
      <c r="Y743" s="1289"/>
      <c r="Z743" s="1289"/>
      <c r="AA743" s="1289"/>
      <c r="AB743" s="1290"/>
      <c r="AC743" s="1335"/>
      <c r="AD743" s="1336"/>
      <c r="AE743" s="1336"/>
      <c r="AF743" s="1336"/>
      <c r="AG743" s="1337"/>
      <c r="AH743" s="1291" t="str">
        <f t="shared" si="38"/>
        <v/>
      </c>
      <c r="AI743" s="1292"/>
      <c r="AJ743" s="1293"/>
      <c r="AK743" s="1285" t="s">
        <v>591</v>
      </c>
      <c r="AL743" s="1286"/>
      <c r="AM743" s="1286"/>
      <c r="AN743" s="1286"/>
      <c r="AO743" s="1287"/>
      <c r="AP743" s="3"/>
      <c r="AQ743" s="3"/>
      <c r="AR743" s="3"/>
      <c r="AS743" s="3"/>
      <c r="AY743" s="1079"/>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12">
        <f t="shared" si="39"/>
        <v>0</v>
      </c>
      <c r="CH743" s="1314"/>
      <c r="CI743" s="1283">
        <f t="shared" si="40"/>
        <v>0</v>
      </c>
      <c r="CJ743" s="1284"/>
      <c r="CK743" s="1312">
        <f t="shared" si="18"/>
        <v>0</v>
      </c>
      <c r="CL743" s="1314"/>
      <c r="CM743" s="1283">
        <f t="shared" si="19"/>
        <v>0</v>
      </c>
      <c r="CN743" s="1284"/>
      <c r="CO743" s="3"/>
      <c r="CP743" s="1280">
        <f t="shared" si="20"/>
        <v>0</v>
      </c>
      <c r="CQ743" s="1281"/>
      <c r="CR743" s="1281"/>
      <c r="CS743" s="1281"/>
      <c r="CT743" s="1282"/>
      <c r="CU743" s="1315">
        <f t="shared" si="21"/>
        <v>0</v>
      </c>
      <c r="CV743" s="1315"/>
      <c r="CW743" s="1315"/>
      <c r="CX743" s="1315"/>
      <c r="CY743" s="1315"/>
      <c r="CZ743" s="1315">
        <f t="shared" si="22"/>
        <v>0</v>
      </c>
      <c r="DA743" s="1315"/>
      <c r="DB743" s="1315"/>
      <c r="DC743" s="1315"/>
      <c r="DD743" s="1315"/>
      <c r="DE743" s="1315">
        <f t="shared" si="23"/>
        <v>0</v>
      </c>
      <c r="DF743" s="1315"/>
      <c r="DG743" s="1315"/>
      <c r="DH743" s="1315"/>
      <c r="DI743" s="1315"/>
      <c r="DJ743" s="1315">
        <f t="shared" si="24"/>
        <v>0</v>
      </c>
      <c r="DK743" s="1315"/>
      <c r="DL743" s="1315"/>
      <c r="DM743" s="1315"/>
      <c r="DN743" s="1315"/>
      <c r="DO743" s="1315">
        <f t="shared" si="25"/>
        <v>0</v>
      </c>
      <c r="DP743" s="1315"/>
      <c r="DQ743" s="1315"/>
      <c r="DR743" s="1315"/>
      <c r="DS743" s="1315"/>
      <c r="DT743" s="6"/>
      <c r="DU743" s="1339">
        <f t="shared" si="26"/>
        <v>0</v>
      </c>
      <c r="DV743" s="1339"/>
      <c r="DW743" s="1339"/>
      <c r="DX743" s="1339"/>
      <c r="DY743" s="1339"/>
      <c r="DZ743" s="1339">
        <f t="shared" si="27"/>
        <v>0</v>
      </c>
      <c r="EA743" s="1339"/>
      <c r="EB743" s="1339"/>
      <c r="EC743" s="1339"/>
      <c r="ED743" s="1339"/>
      <c r="EE743" s="1339">
        <f t="shared" si="28"/>
        <v>0</v>
      </c>
      <c r="EF743" s="1339"/>
      <c r="EG743" s="1339"/>
      <c r="EH743" s="1339"/>
      <c r="EI743" s="1339"/>
      <c r="EJ743" s="1339">
        <f t="shared" si="29"/>
        <v>0</v>
      </c>
      <c r="EK743" s="1339"/>
      <c r="EL743" s="1339"/>
      <c r="EM743" s="1339"/>
      <c r="EN743" s="1339"/>
      <c r="EO743" s="1339">
        <f t="shared" si="30"/>
        <v>0</v>
      </c>
      <c r="EP743" s="1339"/>
      <c r="EQ743" s="1339"/>
      <c r="ER743" s="1339"/>
      <c r="ES743" s="1339"/>
      <c r="ET743" s="1339">
        <f t="shared" si="31"/>
        <v>0</v>
      </c>
      <c r="EU743" s="1339"/>
      <c r="EV743" s="1339"/>
      <c r="EW743" s="1339"/>
      <c r="EX743" s="1339"/>
      <c r="EZ743" s="1312" t="str">
        <f t="shared" si="32"/>
        <v/>
      </c>
      <c r="FA743" s="1313"/>
      <c r="FB743" s="1313"/>
      <c r="FC743" s="1313"/>
      <c r="FD743" s="1314"/>
      <c r="FE743" s="1312" t="str">
        <f t="shared" si="33"/>
        <v/>
      </c>
      <c r="FF743" s="1313"/>
      <c r="FG743" s="1313"/>
      <c r="FH743" s="1313"/>
      <c r="FI743" s="1314"/>
      <c r="FJ743" s="1312" t="str">
        <f t="shared" si="34"/>
        <v/>
      </c>
      <c r="FK743" s="1313"/>
      <c r="FL743" s="1313"/>
      <c r="FM743" s="1313"/>
      <c r="FN743" s="1314"/>
      <c r="FO743" s="1312" t="str">
        <f t="shared" si="35"/>
        <v/>
      </c>
      <c r="FP743" s="1313"/>
      <c r="FQ743" s="1313"/>
      <c r="FR743" s="1313"/>
      <c r="FS743" s="1314"/>
      <c r="FT743" s="1312" t="str">
        <f t="shared" si="36"/>
        <v/>
      </c>
      <c r="FU743" s="1313"/>
      <c r="FV743" s="1313"/>
      <c r="FW743" s="1313"/>
      <c r="FX743" s="1314"/>
      <c r="FY743" s="1312" t="str">
        <f t="shared" si="37"/>
        <v/>
      </c>
      <c r="FZ743" s="1313"/>
      <c r="GA743" s="1313"/>
      <c r="GB743" s="1313"/>
      <c r="GC743" s="1314"/>
    </row>
    <row r="744" spans="1:185" ht="12.95" customHeight="1">
      <c r="B744" s="1285"/>
      <c r="C744" s="1286"/>
      <c r="D744" s="1286"/>
      <c r="E744" s="1286"/>
      <c r="F744" s="1287"/>
      <c r="G744" s="1294"/>
      <c r="H744" s="1295"/>
      <c r="I744" s="1295"/>
      <c r="J744" s="1296"/>
      <c r="K744" s="1319"/>
      <c r="L744" s="1320"/>
      <c r="M744" s="1320"/>
      <c r="N744" s="1321"/>
      <c r="O744" s="1316"/>
      <c r="P744" s="1317"/>
      <c r="Q744" s="1317"/>
      <c r="R744" s="1317"/>
      <c r="S744" s="1318"/>
      <c r="T744" s="1316"/>
      <c r="U744" s="1317"/>
      <c r="V744" s="1317"/>
      <c r="W744" s="1318"/>
      <c r="X744" s="1288">
        <f t="shared" si="10"/>
        <v>0</v>
      </c>
      <c r="Y744" s="1289"/>
      <c r="Z744" s="1289"/>
      <c r="AA744" s="1289"/>
      <c r="AB744" s="1290"/>
      <c r="AC744" s="1335"/>
      <c r="AD744" s="1336"/>
      <c r="AE744" s="1336"/>
      <c r="AF744" s="1336"/>
      <c r="AG744" s="1337"/>
      <c r="AH744" s="1291" t="str">
        <f t="shared" si="38"/>
        <v/>
      </c>
      <c r="AI744" s="1292"/>
      <c r="AJ744" s="1293"/>
      <c r="AK744" s="1285" t="s">
        <v>591</v>
      </c>
      <c r="AL744" s="1286"/>
      <c r="AM744" s="1286"/>
      <c r="AN744" s="1286"/>
      <c r="AO744" s="1287"/>
      <c r="AP744" s="3"/>
      <c r="AQ744" s="3"/>
      <c r="AR744" s="3"/>
      <c r="AS744" s="3"/>
      <c r="AY744" s="1079"/>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12">
        <f t="shared" si="39"/>
        <v>0</v>
      </c>
      <c r="CH744" s="1314"/>
      <c r="CI744" s="1283">
        <f t="shared" si="40"/>
        <v>0</v>
      </c>
      <c r="CJ744" s="1284"/>
      <c r="CK744" s="1312">
        <f t="shared" si="18"/>
        <v>0</v>
      </c>
      <c r="CL744" s="1314"/>
      <c r="CM744" s="1283">
        <f t="shared" si="19"/>
        <v>0</v>
      </c>
      <c r="CN744" s="1284"/>
      <c r="CO744" s="3"/>
      <c r="CP744" s="1280">
        <f t="shared" si="20"/>
        <v>0</v>
      </c>
      <c r="CQ744" s="1281"/>
      <c r="CR744" s="1281"/>
      <c r="CS744" s="1281"/>
      <c r="CT744" s="1282"/>
      <c r="CU744" s="1315">
        <f t="shared" si="21"/>
        <v>0</v>
      </c>
      <c r="CV744" s="1315"/>
      <c r="CW744" s="1315"/>
      <c r="CX744" s="1315"/>
      <c r="CY744" s="1315"/>
      <c r="CZ744" s="1315">
        <f t="shared" si="22"/>
        <v>0</v>
      </c>
      <c r="DA744" s="1315"/>
      <c r="DB744" s="1315"/>
      <c r="DC744" s="1315"/>
      <c r="DD744" s="1315"/>
      <c r="DE744" s="1315">
        <f t="shared" si="23"/>
        <v>0</v>
      </c>
      <c r="DF744" s="1315"/>
      <c r="DG744" s="1315"/>
      <c r="DH744" s="1315"/>
      <c r="DI744" s="1315"/>
      <c r="DJ744" s="1315">
        <f t="shared" si="24"/>
        <v>0</v>
      </c>
      <c r="DK744" s="1315"/>
      <c r="DL744" s="1315"/>
      <c r="DM744" s="1315"/>
      <c r="DN744" s="1315"/>
      <c r="DO744" s="1315">
        <f t="shared" si="25"/>
        <v>0</v>
      </c>
      <c r="DP744" s="1315"/>
      <c r="DQ744" s="1315"/>
      <c r="DR744" s="1315"/>
      <c r="DS744" s="1315"/>
      <c r="DT744" s="6"/>
      <c r="DU744" s="1339">
        <f t="shared" si="26"/>
        <v>0</v>
      </c>
      <c r="DV744" s="1339"/>
      <c r="DW744" s="1339"/>
      <c r="DX744" s="1339"/>
      <c r="DY744" s="1339"/>
      <c r="DZ744" s="1339">
        <f t="shared" si="27"/>
        <v>0</v>
      </c>
      <c r="EA744" s="1339"/>
      <c r="EB744" s="1339"/>
      <c r="EC744" s="1339"/>
      <c r="ED744" s="1339"/>
      <c r="EE744" s="1339">
        <f t="shared" si="28"/>
        <v>0</v>
      </c>
      <c r="EF744" s="1339"/>
      <c r="EG744" s="1339"/>
      <c r="EH744" s="1339"/>
      <c r="EI744" s="1339"/>
      <c r="EJ744" s="1339">
        <f t="shared" si="29"/>
        <v>0</v>
      </c>
      <c r="EK744" s="1339"/>
      <c r="EL744" s="1339"/>
      <c r="EM744" s="1339"/>
      <c r="EN744" s="1339"/>
      <c r="EO744" s="1339">
        <f t="shared" si="30"/>
        <v>0</v>
      </c>
      <c r="EP744" s="1339"/>
      <c r="EQ744" s="1339"/>
      <c r="ER744" s="1339"/>
      <c r="ES744" s="1339"/>
      <c r="ET744" s="1339">
        <f t="shared" si="31"/>
        <v>0</v>
      </c>
      <c r="EU744" s="1339"/>
      <c r="EV744" s="1339"/>
      <c r="EW744" s="1339"/>
      <c r="EX744" s="1339"/>
      <c r="EZ744" s="1312" t="str">
        <f t="shared" si="32"/>
        <v/>
      </c>
      <c r="FA744" s="1313"/>
      <c r="FB744" s="1313"/>
      <c r="FC744" s="1313"/>
      <c r="FD744" s="1314"/>
      <c r="FE744" s="1312" t="str">
        <f t="shared" si="33"/>
        <v/>
      </c>
      <c r="FF744" s="1313"/>
      <c r="FG744" s="1313"/>
      <c r="FH744" s="1313"/>
      <c r="FI744" s="1314"/>
      <c r="FJ744" s="1312" t="str">
        <f t="shared" si="34"/>
        <v/>
      </c>
      <c r="FK744" s="1313"/>
      <c r="FL744" s="1313"/>
      <c r="FM744" s="1313"/>
      <c r="FN744" s="1314"/>
      <c r="FO744" s="1312" t="str">
        <f t="shared" si="35"/>
        <v/>
      </c>
      <c r="FP744" s="1313"/>
      <c r="FQ744" s="1313"/>
      <c r="FR744" s="1313"/>
      <c r="FS744" s="1314"/>
      <c r="FT744" s="1312" t="str">
        <f t="shared" si="36"/>
        <v/>
      </c>
      <c r="FU744" s="1313"/>
      <c r="FV744" s="1313"/>
      <c r="FW744" s="1313"/>
      <c r="FX744" s="1314"/>
      <c r="FY744" s="1312" t="str">
        <f t="shared" si="37"/>
        <v/>
      </c>
      <c r="FZ744" s="1313"/>
      <c r="GA744" s="1313"/>
      <c r="GB744" s="1313"/>
      <c r="GC744" s="1314"/>
    </row>
    <row r="745" spans="1:185" ht="12.95" customHeight="1">
      <c r="B745" s="1285"/>
      <c r="C745" s="1286"/>
      <c r="D745" s="1286"/>
      <c r="E745" s="1286"/>
      <c r="F745" s="1287"/>
      <c r="G745" s="1294"/>
      <c r="H745" s="1295"/>
      <c r="I745" s="1295"/>
      <c r="J745" s="1296"/>
      <c r="K745" s="1319"/>
      <c r="L745" s="1320"/>
      <c r="M745" s="1320"/>
      <c r="N745" s="1321"/>
      <c r="O745" s="1316"/>
      <c r="P745" s="1317"/>
      <c r="Q745" s="1317"/>
      <c r="R745" s="1317"/>
      <c r="S745" s="1318"/>
      <c r="T745" s="1316"/>
      <c r="U745" s="1317"/>
      <c r="V745" s="1317"/>
      <c r="W745" s="1318"/>
      <c r="X745" s="1288">
        <f t="shared" si="10"/>
        <v>0</v>
      </c>
      <c r="Y745" s="1289"/>
      <c r="Z745" s="1289"/>
      <c r="AA745" s="1289"/>
      <c r="AB745" s="1290"/>
      <c r="AC745" s="1335"/>
      <c r="AD745" s="1336"/>
      <c r="AE745" s="1336"/>
      <c r="AF745" s="1336"/>
      <c r="AG745" s="1337"/>
      <c r="AH745" s="1291" t="str">
        <f t="shared" si="38"/>
        <v/>
      </c>
      <c r="AI745" s="1292"/>
      <c r="AJ745" s="1293"/>
      <c r="AK745" s="1285" t="s">
        <v>591</v>
      </c>
      <c r="AL745" s="1286"/>
      <c r="AM745" s="1286"/>
      <c r="AN745" s="1286"/>
      <c r="AO745" s="1287"/>
      <c r="AP745" s="3"/>
      <c r="AQ745" s="3"/>
      <c r="AR745" s="3"/>
      <c r="AS745" s="3"/>
      <c r="AY745" s="1079"/>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12">
        <f t="shared" si="39"/>
        <v>0</v>
      </c>
      <c r="CH745" s="1314"/>
      <c r="CI745" s="1283">
        <f t="shared" si="40"/>
        <v>0</v>
      </c>
      <c r="CJ745" s="1284"/>
      <c r="CK745" s="1312">
        <f t="shared" si="18"/>
        <v>0</v>
      </c>
      <c r="CL745" s="1314"/>
      <c r="CM745" s="1283">
        <f t="shared" si="19"/>
        <v>0</v>
      </c>
      <c r="CN745" s="1284"/>
      <c r="CO745" s="3"/>
      <c r="CP745" s="1280">
        <f t="shared" si="20"/>
        <v>0</v>
      </c>
      <c r="CQ745" s="1281"/>
      <c r="CR745" s="1281"/>
      <c r="CS745" s="1281"/>
      <c r="CT745" s="1282"/>
      <c r="CU745" s="1315">
        <f t="shared" si="21"/>
        <v>0</v>
      </c>
      <c r="CV745" s="1315"/>
      <c r="CW745" s="1315"/>
      <c r="CX745" s="1315"/>
      <c r="CY745" s="1315"/>
      <c r="CZ745" s="1315">
        <f t="shared" si="22"/>
        <v>0</v>
      </c>
      <c r="DA745" s="1315"/>
      <c r="DB745" s="1315"/>
      <c r="DC745" s="1315"/>
      <c r="DD745" s="1315"/>
      <c r="DE745" s="1315">
        <f t="shared" si="23"/>
        <v>0</v>
      </c>
      <c r="DF745" s="1315"/>
      <c r="DG745" s="1315"/>
      <c r="DH745" s="1315"/>
      <c r="DI745" s="1315"/>
      <c r="DJ745" s="1315">
        <f t="shared" si="24"/>
        <v>0</v>
      </c>
      <c r="DK745" s="1315"/>
      <c r="DL745" s="1315"/>
      <c r="DM745" s="1315"/>
      <c r="DN745" s="1315"/>
      <c r="DO745" s="1315">
        <f t="shared" si="25"/>
        <v>0</v>
      </c>
      <c r="DP745" s="1315"/>
      <c r="DQ745" s="1315"/>
      <c r="DR745" s="1315"/>
      <c r="DS745" s="1315"/>
      <c r="DT745" s="6"/>
      <c r="DU745" s="1339">
        <f t="shared" si="26"/>
        <v>0</v>
      </c>
      <c r="DV745" s="1339"/>
      <c r="DW745" s="1339"/>
      <c r="DX745" s="1339"/>
      <c r="DY745" s="1339"/>
      <c r="DZ745" s="1339">
        <f t="shared" si="27"/>
        <v>0</v>
      </c>
      <c r="EA745" s="1339"/>
      <c r="EB745" s="1339"/>
      <c r="EC745" s="1339"/>
      <c r="ED745" s="1339"/>
      <c r="EE745" s="1339">
        <f t="shared" si="28"/>
        <v>0</v>
      </c>
      <c r="EF745" s="1339"/>
      <c r="EG745" s="1339"/>
      <c r="EH745" s="1339"/>
      <c r="EI745" s="1339"/>
      <c r="EJ745" s="1339">
        <f t="shared" si="29"/>
        <v>0</v>
      </c>
      <c r="EK745" s="1339"/>
      <c r="EL745" s="1339"/>
      <c r="EM745" s="1339"/>
      <c r="EN745" s="1339"/>
      <c r="EO745" s="1339">
        <f t="shared" si="30"/>
        <v>0</v>
      </c>
      <c r="EP745" s="1339"/>
      <c r="EQ745" s="1339"/>
      <c r="ER745" s="1339"/>
      <c r="ES745" s="1339"/>
      <c r="ET745" s="1339">
        <f t="shared" si="31"/>
        <v>0</v>
      </c>
      <c r="EU745" s="1339"/>
      <c r="EV745" s="1339"/>
      <c r="EW745" s="1339"/>
      <c r="EX745" s="1339"/>
      <c r="EZ745" s="1312" t="str">
        <f t="shared" si="32"/>
        <v/>
      </c>
      <c r="FA745" s="1313"/>
      <c r="FB745" s="1313"/>
      <c r="FC745" s="1313"/>
      <c r="FD745" s="1314"/>
      <c r="FE745" s="1312" t="str">
        <f t="shared" si="33"/>
        <v/>
      </c>
      <c r="FF745" s="1313"/>
      <c r="FG745" s="1313"/>
      <c r="FH745" s="1313"/>
      <c r="FI745" s="1314"/>
      <c r="FJ745" s="1312" t="str">
        <f t="shared" si="34"/>
        <v/>
      </c>
      <c r="FK745" s="1313"/>
      <c r="FL745" s="1313"/>
      <c r="FM745" s="1313"/>
      <c r="FN745" s="1314"/>
      <c r="FO745" s="1312" t="str">
        <f t="shared" si="35"/>
        <v/>
      </c>
      <c r="FP745" s="1313"/>
      <c r="FQ745" s="1313"/>
      <c r="FR745" s="1313"/>
      <c r="FS745" s="1314"/>
      <c r="FT745" s="1312" t="str">
        <f t="shared" si="36"/>
        <v/>
      </c>
      <c r="FU745" s="1313"/>
      <c r="FV745" s="1313"/>
      <c r="FW745" s="1313"/>
      <c r="FX745" s="1314"/>
      <c r="FY745" s="1312" t="str">
        <f t="shared" si="37"/>
        <v/>
      </c>
      <c r="FZ745" s="1313"/>
      <c r="GA745" s="1313"/>
      <c r="GB745" s="1313"/>
      <c r="GC745" s="1314"/>
    </row>
    <row r="746" spans="1:185" ht="12.95" customHeight="1">
      <c r="B746" s="1285"/>
      <c r="C746" s="1286"/>
      <c r="D746" s="1286"/>
      <c r="E746" s="1286"/>
      <c r="F746" s="1287"/>
      <c r="G746" s="1294"/>
      <c r="H746" s="1295"/>
      <c r="I746" s="1295"/>
      <c r="J746" s="1296"/>
      <c r="K746" s="1319"/>
      <c r="L746" s="1320"/>
      <c r="M746" s="1320"/>
      <c r="N746" s="1321"/>
      <c r="O746" s="1316"/>
      <c r="P746" s="1317"/>
      <c r="Q746" s="1317"/>
      <c r="R746" s="1317"/>
      <c r="S746" s="1318"/>
      <c r="T746" s="1316"/>
      <c r="U746" s="1317"/>
      <c r="V746" s="1317"/>
      <c r="W746" s="1318"/>
      <c r="X746" s="1288">
        <f t="shared" si="10"/>
        <v>0</v>
      </c>
      <c r="Y746" s="1289"/>
      <c r="Z746" s="1289"/>
      <c r="AA746" s="1289"/>
      <c r="AB746" s="1290"/>
      <c r="AC746" s="1335"/>
      <c r="AD746" s="1336"/>
      <c r="AE746" s="1336"/>
      <c r="AF746" s="1336"/>
      <c r="AG746" s="1337"/>
      <c r="AH746" s="1291" t="str">
        <f t="shared" si="38"/>
        <v/>
      </c>
      <c r="AI746" s="1292"/>
      <c r="AJ746" s="1293"/>
      <c r="AK746" s="1285" t="s">
        <v>591</v>
      </c>
      <c r="AL746" s="1286"/>
      <c r="AM746" s="1286"/>
      <c r="AN746" s="1286"/>
      <c r="AO746" s="1287"/>
      <c r="AP746" s="3"/>
      <c r="AQ746" s="3"/>
      <c r="AR746" s="3"/>
      <c r="AS746" s="3"/>
      <c r="AY746" s="1079"/>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12">
        <f t="shared" si="39"/>
        <v>0</v>
      </c>
      <c r="CH746" s="1314"/>
      <c r="CI746" s="1283">
        <f t="shared" si="40"/>
        <v>0</v>
      </c>
      <c r="CJ746" s="1284"/>
      <c r="CK746" s="1312">
        <f t="shared" si="18"/>
        <v>0</v>
      </c>
      <c r="CL746" s="1314"/>
      <c r="CM746" s="1283">
        <f t="shared" si="19"/>
        <v>0</v>
      </c>
      <c r="CN746" s="1284"/>
      <c r="CO746" s="3"/>
      <c r="CP746" s="1280">
        <f t="shared" si="20"/>
        <v>0</v>
      </c>
      <c r="CQ746" s="1281"/>
      <c r="CR746" s="1281"/>
      <c r="CS746" s="1281"/>
      <c r="CT746" s="1282"/>
      <c r="CU746" s="1315">
        <f t="shared" si="21"/>
        <v>0</v>
      </c>
      <c r="CV746" s="1315"/>
      <c r="CW746" s="1315"/>
      <c r="CX746" s="1315"/>
      <c r="CY746" s="1315"/>
      <c r="CZ746" s="1315">
        <f t="shared" si="22"/>
        <v>0</v>
      </c>
      <c r="DA746" s="1315"/>
      <c r="DB746" s="1315"/>
      <c r="DC746" s="1315"/>
      <c r="DD746" s="1315"/>
      <c r="DE746" s="1315">
        <f t="shared" si="23"/>
        <v>0</v>
      </c>
      <c r="DF746" s="1315"/>
      <c r="DG746" s="1315"/>
      <c r="DH746" s="1315"/>
      <c r="DI746" s="1315"/>
      <c r="DJ746" s="1315">
        <f t="shared" si="24"/>
        <v>0</v>
      </c>
      <c r="DK746" s="1315"/>
      <c r="DL746" s="1315"/>
      <c r="DM746" s="1315"/>
      <c r="DN746" s="1315"/>
      <c r="DO746" s="1315">
        <f t="shared" si="25"/>
        <v>0</v>
      </c>
      <c r="DP746" s="1315"/>
      <c r="DQ746" s="1315"/>
      <c r="DR746" s="1315"/>
      <c r="DS746" s="1315"/>
      <c r="DT746" s="6"/>
      <c r="DU746" s="1339">
        <f t="shared" si="26"/>
        <v>0</v>
      </c>
      <c r="DV746" s="1339"/>
      <c r="DW746" s="1339"/>
      <c r="DX746" s="1339"/>
      <c r="DY746" s="1339"/>
      <c r="DZ746" s="1339">
        <f t="shared" si="27"/>
        <v>0</v>
      </c>
      <c r="EA746" s="1339"/>
      <c r="EB746" s="1339"/>
      <c r="EC746" s="1339"/>
      <c r="ED746" s="1339"/>
      <c r="EE746" s="1339">
        <f t="shared" si="28"/>
        <v>0</v>
      </c>
      <c r="EF746" s="1339"/>
      <c r="EG746" s="1339"/>
      <c r="EH746" s="1339"/>
      <c r="EI746" s="1339"/>
      <c r="EJ746" s="1339">
        <f t="shared" si="29"/>
        <v>0</v>
      </c>
      <c r="EK746" s="1339"/>
      <c r="EL746" s="1339"/>
      <c r="EM746" s="1339"/>
      <c r="EN746" s="1339"/>
      <c r="EO746" s="1339">
        <f t="shared" si="30"/>
        <v>0</v>
      </c>
      <c r="EP746" s="1339"/>
      <c r="EQ746" s="1339"/>
      <c r="ER746" s="1339"/>
      <c r="ES746" s="1339"/>
      <c r="ET746" s="1339">
        <f t="shared" si="31"/>
        <v>0</v>
      </c>
      <c r="EU746" s="1339"/>
      <c r="EV746" s="1339"/>
      <c r="EW746" s="1339"/>
      <c r="EX746" s="1339"/>
      <c r="EZ746" s="1312" t="str">
        <f t="shared" si="32"/>
        <v/>
      </c>
      <c r="FA746" s="1313"/>
      <c r="FB746" s="1313"/>
      <c r="FC746" s="1313"/>
      <c r="FD746" s="1314"/>
      <c r="FE746" s="1312" t="str">
        <f t="shared" si="33"/>
        <v/>
      </c>
      <c r="FF746" s="1313"/>
      <c r="FG746" s="1313"/>
      <c r="FH746" s="1313"/>
      <c r="FI746" s="1314"/>
      <c r="FJ746" s="1312" t="str">
        <f t="shared" si="34"/>
        <v/>
      </c>
      <c r="FK746" s="1313"/>
      <c r="FL746" s="1313"/>
      <c r="FM746" s="1313"/>
      <c r="FN746" s="1314"/>
      <c r="FO746" s="1312" t="str">
        <f t="shared" si="35"/>
        <v/>
      </c>
      <c r="FP746" s="1313"/>
      <c r="FQ746" s="1313"/>
      <c r="FR746" s="1313"/>
      <c r="FS746" s="1314"/>
      <c r="FT746" s="1312" t="str">
        <f t="shared" si="36"/>
        <v/>
      </c>
      <c r="FU746" s="1313"/>
      <c r="FV746" s="1313"/>
      <c r="FW746" s="1313"/>
      <c r="FX746" s="1314"/>
      <c r="FY746" s="1312" t="str">
        <f t="shared" si="37"/>
        <v/>
      </c>
      <c r="FZ746" s="1313"/>
      <c r="GA746" s="1313"/>
      <c r="GB746" s="1313"/>
      <c r="GC746" s="1314"/>
    </row>
    <row r="747" spans="1:185" ht="12.95" customHeight="1">
      <c r="B747" s="1285"/>
      <c r="C747" s="1286"/>
      <c r="D747" s="1286"/>
      <c r="E747" s="1286"/>
      <c r="F747" s="1287"/>
      <c r="G747" s="1294"/>
      <c r="H747" s="1295"/>
      <c r="I747" s="1295"/>
      <c r="J747" s="1296"/>
      <c r="K747" s="1319"/>
      <c r="L747" s="1320"/>
      <c r="M747" s="1320"/>
      <c r="N747" s="1321"/>
      <c r="O747" s="1316"/>
      <c r="P747" s="1317"/>
      <c r="Q747" s="1317"/>
      <c r="R747" s="1317"/>
      <c r="S747" s="1318"/>
      <c r="T747" s="1316"/>
      <c r="U747" s="1317"/>
      <c r="V747" s="1317"/>
      <c r="W747" s="1318"/>
      <c r="X747" s="1288">
        <f t="shared" si="10"/>
        <v>0</v>
      </c>
      <c r="Y747" s="1289"/>
      <c r="Z747" s="1289"/>
      <c r="AA747" s="1289"/>
      <c r="AB747" s="1290"/>
      <c r="AC747" s="1335"/>
      <c r="AD747" s="1336"/>
      <c r="AE747" s="1336"/>
      <c r="AF747" s="1336"/>
      <c r="AG747" s="1337"/>
      <c r="AH747" s="1291" t="str">
        <f t="shared" si="38"/>
        <v/>
      </c>
      <c r="AI747" s="1292"/>
      <c r="AJ747" s="1293"/>
      <c r="AK747" s="1285" t="s">
        <v>591</v>
      </c>
      <c r="AL747" s="1286"/>
      <c r="AM747" s="1286"/>
      <c r="AN747" s="1286"/>
      <c r="AO747" s="1287"/>
      <c r="AP747" s="3"/>
      <c r="AQ747" s="3"/>
      <c r="AR747" s="3"/>
      <c r="AS747" s="3"/>
      <c r="AY747" s="1079"/>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12">
        <f t="shared" si="39"/>
        <v>0</v>
      </c>
      <c r="CH747" s="1314"/>
      <c r="CI747" s="1283">
        <f t="shared" si="40"/>
        <v>0</v>
      </c>
      <c r="CJ747" s="1284"/>
      <c r="CK747" s="1312">
        <f t="shared" si="18"/>
        <v>0</v>
      </c>
      <c r="CL747" s="1314"/>
      <c r="CM747" s="1283">
        <f t="shared" si="19"/>
        <v>0</v>
      </c>
      <c r="CN747" s="1284"/>
      <c r="CO747" s="3"/>
      <c r="CP747" s="1280">
        <f t="shared" si="20"/>
        <v>0</v>
      </c>
      <c r="CQ747" s="1281"/>
      <c r="CR747" s="1281"/>
      <c r="CS747" s="1281"/>
      <c r="CT747" s="1282"/>
      <c r="CU747" s="1315">
        <f t="shared" si="21"/>
        <v>0</v>
      </c>
      <c r="CV747" s="1315"/>
      <c r="CW747" s="1315"/>
      <c r="CX747" s="1315"/>
      <c r="CY747" s="1315"/>
      <c r="CZ747" s="1315">
        <f t="shared" si="22"/>
        <v>0</v>
      </c>
      <c r="DA747" s="1315"/>
      <c r="DB747" s="1315"/>
      <c r="DC747" s="1315"/>
      <c r="DD747" s="1315"/>
      <c r="DE747" s="1315">
        <f t="shared" si="23"/>
        <v>0</v>
      </c>
      <c r="DF747" s="1315"/>
      <c r="DG747" s="1315"/>
      <c r="DH747" s="1315"/>
      <c r="DI747" s="1315"/>
      <c r="DJ747" s="1315">
        <f t="shared" si="24"/>
        <v>0</v>
      </c>
      <c r="DK747" s="1315"/>
      <c r="DL747" s="1315"/>
      <c r="DM747" s="1315"/>
      <c r="DN747" s="1315"/>
      <c r="DO747" s="1315">
        <f t="shared" si="25"/>
        <v>0</v>
      </c>
      <c r="DP747" s="1315"/>
      <c r="DQ747" s="1315"/>
      <c r="DR747" s="1315"/>
      <c r="DS747" s="1315"/>
      <c r="DT747" s="6"/>
      <c r="DU747" s="1339">
        <f t="shared" si="26"/>
        <v>0</v>
      </c>
      <c r="DV747" s="1339"/>
      <c r="DW747" s="1339"/>
      <c r="DX747" s="1339"/>
      <c r="DY747" s="1339"/>
      <c r="DZ747" s="1339">
        <f t="shared" si="27"/>
        <v>0</v>
      </c>
      <c r="EA747" s="1339"/>
      <c r="EB747" s="1339"/>
      <c r="EC747" s="1339"/>
      <c r="ED747" s="1339"/>
      <c r="EE747" s="1339">
        <f t="shared" si="28"/>
        <v>0</v>
      </c>
      <c r="EF747" s="1339"/>
      <c r="EG747" s="1339"/>
      <c r="EH747" s="1339"/>
      <c r="EI747" s="1339"/>
      <c r="EJ747" s="1339">
        <f t="shared" si="29"/>
        <v>0</v>
      </c>
      <c r="EK747" s="1339"/>
      <c r="EL747" s="1339"/>
      <c r="EM747" s="1339"/>
      <c r="EN747" s="1339"/>
      <c r="EO747" s="1339">
        <f t="shared" si="30"/>
        <v>0</v>
      </c>
      <c r="EP747" s="1339"/>
      <c r="EQ747" s="1339"/>
      <c r="ER747" s="1339"/>
      <c r="ES747" s="1339"/>
      <c r="ET747" s="1339">
        <f t="shared" si="31"/>
        <v>0</v>
      </c>
      <c r="EU747" s="1339"/>
      <c r="EV747" s="1339"/>
      <c r="EW747" s="1339"/>
      <c r="EX747" s="1339"/>
      <c r="EZ747" s="1312" t="str">
        <f t="shared" si="32"/>
        <v/>
      </c>
      <c r="FA747" s="1313"/>
      <c r="FB747" s="1313"/>
      <c r="FC747" s="1313"/>
      <c r="FD747" s="1314"/>
      <c r="FE747" s="1312" t="str">
        <f t="shared" si="33"/>
        <v/>
      </c>
      <c r="FF747" s="1313"/>
      <c r="FG747" s="1313"/>
      <c r="FH747" s="1313"/>
      <c r="FI747" s="1314"/>
      <c r="FJ747" s="1312" t="str">
        <f t="shared" si="34"/>
        <v/>
      </c>
      <c r="FK747" s="1313"/>
      <c r="FL747" s="1313"/>
      <c r="FM747" s="1313"/>
      <c r="FN747" s="1314"/>
      <c r="FO747" s="1312" t="str">
        <f t="shared" si="35"/>
        <v/>
      </c>
      <c r="FP747" s="1313"/>
      <c r="FQ747" s="1313"/>
      <c r="FR747" s="1313"/>
      <c r="FS747" s="1314"/>
      <c r="FT747" s="1312" t="str">
        <f t="shared" si="36"/>
        <v/>
      </c>
      <c r="FU747" s="1313"/>
      <c r="FV747" s="1313"/>
      <c r="FW747" s="1313"/>
      <c r="FX747" s="1314"/>
      <c r="FY747" s="1312" t="str">
        <f t="shared" si="37"/>
        <v/>
      </c>
      <c r="FZ747" s="1313"/>
      <c r="GA747" s="1313"/>
      <c r="GB747" s="1313"/>
      <c r="GC747" s="1314"/>
    </row>
    <row r="748" spans="1:185" ht="12.95" customHeight="1">
      <c r="B748" s="1285"/>
      <c r="C748" s="1286"/>
      <c r="D748" s="1286"/>
      <c r="E748" s="1286"/>
      <c r="F748" s="1287"/>
      <c r="G748" s="1294"/>
      <c r="H748" s="1295"/>
      <c r="I748" s="1295"/>
      <c r="J748" s="1296"/>
      <c r="K748" s="1319"/>
      <c r="L748" s="1320"/>
      <c r="M748" s="1320"/>
      <c r="N748" s="1321"/>
      <c r="O748" s="1316"/>
      <c r="P748" s="1317"/>
      <c r="Q748" s="1317"/>
      <c r="R748" s="1317"/>
      <c r="S748" s="1318"/>
      <c r="T748" s="1316"/>
      <c r="U748" s="1317"/>
      <c r="V748" s="1317"/>
      <c r="W748" s="1318"/>
      <c r="X748" s="1288">
        <f t="shared" si="10"/>
        <v>0</v>
      </c>
      <c r="Y748" s="1289"/>
      <c r="Z748" s="1289"/>
      <c r="AA748" s="1289"/>
      <c r="AB748" s="1290"/>
      <c r="AC748" s="1335"/>
      <c r="AD748" s="1336"/>
      <c r="AE748" s="1336"/>
      <c r="AF748" s="1336"/>
      <c r="AG748" s="1337"/>
      <c r="AH748" s="1291" t="str">
        <f t="shared" si="38"/>
        <v/>
      </c>
      <c r="AI748" s="1292"/>
      <c r="AJ748" s="1293"/>
      <c r="AK748" s="1285" t="s">
        <v>591</v>
      </c>
      <c r="AL748" s="1286"/>
      <c r="AM748" s="1286"/>
      <c r="AN748" s="1286"/>
      <c r="AO748" s="1287"/>
      <c r="AP748" s="3"/>
      <c r="AQ748" s="3"/>
      <c r="AR748" s="3"/>
      <c r="AS748" s="3"/>
      <c r="AY748" s="1079"/>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12">
        <f t="shared" si="39"/>
        <v>0</v>
      </c>
      <c r="CH748" s="1314"/>
      <c r="CI748" s="1283">
        <f t="shared" si="40"/>
        <v>0</v>
      </c>
      <c r="CJ748" s="1284"/>
      <c r="CK748" s="1312">
        <f t="shared" si="18"/>
        <v>0</v>
      </c>
      <c r="CL748" s="1314"/>
      <c r="CM748" s="1283">
        <f t="shared" si="19"/>
        <v>0</v>
      </c>
      <c r="CN748" s="1284"/>
      <c r="CO748" s="3"/>
      <c r="CP748" s="1280">
        <f t="shared" si="20"/>
        <v>0</v>
      </c>
      <c r="CQ748" s="1281"/>
      <c r="CR748" s="1281"/>
      <c r="CS748" s="1281"/>
      <c r="CT748" s="1282"/>
      <c r="CU748" s="1315">
        <f t="shared" si="21"/>
        <v>0</v>
      </c>
      <c r="CV748" s="1315"/>
      <c r="CW748" s="1315"/>
      <c r="CX748" s="1315"/>
      <c r="CY748" s="1315"/>
      <c r="CZ748" s="1315">
        <f t="shared" si="22"/>
        <v>0</v>
      </c>
      <c r="DA748" s="1315"/>
      <c r="DB748" s="1315"/>
      <c r="DC748" s="1315"/>
      <c r="DD748" s="1315"/>
      <c r="DE748" s="1315">
        <f t="shared" si="23"/>
        <v>0</v>
      </c>
      <c r="DF748" s="1315"/>
      <c r="DG748" s="1315"/>
      <c r="DH748" s="1315"/>
      <c r="DI748" s="1315"/>
      <c r="DJ748" s="1315">
        <f t="shared" si="24"/>
        <v>0</v>
      </c>
      <c r="DK748" s="1315"/>
      <c r="DL748" s="1315"/>
      <c r="DM748" s="1315"/>
      <c r="DN748" s="1315"/>
      <c r="DO748" s="1315">
        <f t="shared" si="25"/>
        <v>0</v>
      </c>
      <c r="DP748" s="1315"/>
      <c r="DQ748" s="1315"/>
      <c r="DR748" s="1315"/>
      <c r="DS748" s="1315"/>
      <c r="DT748" s="6"/>
      <c r="DU748" s="1339">
        <f t="shared" si="26"/>
        <v>0</v>
      </c>
      <c r="DV748" s="1339"/>
      <c r="DW748" s="1339"/>
      <c r="DX748" s="1339"/>
      <c r="DY748" s="1339"/>
      <c r="DZ748" s="1339">
        <f t="shared" si="27"/>
        <v>0</v>
      </c>
      <c r="EA748" s="1339"/>
      <c r="EB748" s="1339"/>
      <c r="EC748" s="1339"/>
      <c r="ED748" s="1339"/>
      <c r="EE748" s="1339">
        <f t="shared" si="28"/>
        <v>0</v>
      </c>
      <c r="EF748" s="1339"/>
      <c r="EG748" s="1339"/>
      <c r="EH748" s="1339"/>
      <c r="EI748" s="1339"/>
      <c r="EJ748" s="1339">
        <f t="shared" si="29"/>
        <v>0</v>
      </c>
      <c r="EK748" s="1339"/>
      <c r="EL748" s="1339"/>
      <c r="EM748" s="1339"/>
      <c r="EN748" s="1339"/>
      <c r="EO748" s="1339">
        <f t="shared" si="30"/>
        <v>0</v>
      </c>
      <c r="EP748" s="1339"/>
      <c r="EQ748" s="1339"/>
      <c r="ER748" s="1339"/>
      <c r="ES748" s="1339"/>
      <c r="ET748" s="1339">
        <f t="shared" si="31"/>
        <v>0</v>
      </c>
      <c r="EU748" s="1339"/>
      <c r="EV748" s="1339"/>
      <c r="EW748" s="1339"/>
      <c r="EX748" s="1339"/>
      <c r="EZ748" s="1312" t="str">
        <f t="shared" si="32"/>
        <v/>
      </c>
      <c r="FA748" s="1313"/>
      <c r="FB748" s="1313"/>
      <c r="FC748" s="1313"/>
      <c r="FD748" s="1314"/>
      <c r="FE748" s="1312" t="str">
        <f t="shared" si="33"/>
        <v/>
      </c>
      <c r="FF748" s="1313"/>
      <c r="FG748" s="1313"/>
      <c r="FH748" s="1313"/>
      <c r="FI748" s="1314"/>
      <c r="FJ748" s="1312" t="str">
        <f t="shared" si="34"/>
        <v/>
      </c>
      <c r="FK748" s="1313"/>
      <c r="FL748" s="1313"/>
      <c r="FM748" s="1313"/>
      <c r="FN748" s="1314"/>
      <c r="FO748" s="1312" t="str">
        <f t="shared" si="35"/>
        <v/>
      </c>
      <c r="FP748" s="1313"/>
      <c r="FQ748" s="1313"/>
      <c r="FR748" s="1313"/>
      <c r="FS748" s="1314"/>
      <c r="FT748" s="1312" t="str">
        <f t="shared" si="36"/>
        <v/>
      </c>
      <c r="FU748" s="1313"/>
      <c r="FV748" s="1313"/>
      <c r="FW748" s="1313"/>
      <c r="FX748" s="1314"/>
      <c r="FY748" s="1312" t="str">
        <f t="shared" si="37"/>
        <v/>
      </c>
      <c r="FZ748" s="1313"/>
      <c r="GA748" s="1313"/>
      <c r="GB748" s="1313"/>
      <c r="GC748" s="1314"/>
    </row>
    <row r="749" spans="1:185" ht="12.95" customHeight="1">
      <c r="B749" s="1285"/>
      <c r="C749" s="1286"/>
      <c r="D749" s="1286"/>
      <c r="E749" s="1286"/>
      <c r="F749" s="1287"/>
      <c r="G749" s="1294"/>
      <c r="H749" s="1295"/>
      <c r="I749" s="1295"/>
      <c r="J749" s="1296"/>
      <c r="K749" s="1319"/>
      <c r="L749" s="1320"/>
      <c r="M749" s="1320"/>
      <c r="N749" s="1321"/>
      <c r="O749" s="1316"/>
      <c r="P749" s="1317"/>
      <c r="Q749" s="1317"/>
      <c r="R749" s="1317"/>
      <c r="S749" s="1318"/>
      <c r="T749" s="1316"/>
      <c r="U749" s="1317"/>
      <c r="V749" s="1317"/>
      <c r="W749" s="1318"/>
      <c r="X749" s="1288">
        <f t="shared" si="10"/>
        <v>0</v>
      </c>
      <c r="Y749" s="1289"/>
      <c r="Z749" s="1289"/>
      <c r="AA749" s="1289"/>
      <c r="AB749" s="1290"/>
      <c r="AC749" s="1335"/>
      <c r="AD749" s="1336"/>
      <c r="AE749" s="1336"/>
      <c r="AF749" s="1336"/>
      <c r="AG749" s="1337"/>
      <c r="AH749" s="1291" t="str">
        <f t="shared" si="38"/>
        <v/>
      </c>
      <c r="AI749" s="1292"/>
      <c r="AJ749" s="1293"/>
      <c r="AK749" s="1285" t="s">
        <v>591</v>
      </c>
      <c r="AL749" s="1286"/>
      <c r="AM749" s="1286"/>
      <c r="AN749" s="1286"/>
      <c r="AO749" s="1287"/>
      <c r="AP749" s="3"/>
      <c r="AQ749" s="3"/>
      <c r="AR749" s="3"/>
      <c r="AS749" s="3"/>
      <c r="AY749" s="1079"/>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12">
        <f t="shared" si="39"/>
        <v>0</v>
      </c>
      <c r="CH749" s="1314"/>
      <c r="CI749" s="1283">
        <f t="shared" si="40"/>
        <v>0</v>
      </c>
      <c r="CJ749" s="1284"/>
      <c r="CK749" s="1312">
        <f t="shared" si="18"/>
        <v>0</v>
      </c>
      <c r="CL749" s="1314"/>
      <c r="CM749" s="1283">
        <f t="shared" si="19"/>
        <v>0</v>
      </c>
      <c r="CN749" s="1284"/>
      <c r="CO749" s="3"/>
      <c r="CP749" s="1280">
        <f t="shared" si="20"/>
        <v>0</v>
      </c>
      <c r="CQ749" s="1281"/>
      <c r="CR749" s="1281"/>
      <c r="CS749" s="1281"/>
      <c r="CT749" s="1282"/>
      <c r="CU749" s="1315">
        <f t="shared" si="21"/>
        <v>0</v>
      </c>
      <c r="CV749" s="1315"/>
      <c r="CW749" s="1315"/>
      <c r="CX749" s="1315"/>
      <c r="CY749" s="1315"/>
      <c r="CZ749" s="1315">
        <f t="shared" si="22"/>
        <v>0</v>
      </c>
      <c r="DA749" s="1315"/>
      <c r="DB749" s="1315"/>
      <c r="DC749" s="1315"/>
      <c r="DD749" s="1315"/>
      <c r="DE749" s="1315">
        <f t="shared" si="23"/>
        <v>0</v>
      </c>
      <c r="DF749" s="1315"/>
      <c r="DG749" s="1315"/>
      <c r="DH749" s="1315"/>
      <c r="DI749" s="1315"/>
      <c r="DJ749" s="1315">
        <f t="shared" si="24"/>
        <v>0</v>
      </c>
      <c r="DK749" s="1315"/>
      <c r="DL749" s="1315"/>
      <c r="DM749" s="1315"/>
      <c r="DN749" s="1315"/>
      <c r="DO749" s="1315">
        <f t="shared" si="25"/>
        <v>0</v>
      </c>
      <c r="DP749" s="1315"/>
      <c r="DQ749" s="1315"/>
      <c r="DR749" s="1315"/>
      <c r="DS749" s="1315"/>
      <c r="DT749" s="6"/>
      <c r="DU749" s="1339">
        <f t="shared" si="26"/>
        <v>0</v>
      </c>
      <c r="DV749" s="1339"/>
      <c r="DW749" s="1339"/>
      <c r="DX749" s="1339"/>
      <c r="DY749" s="1339"/>
      <c r="DZ749" s="1339">
        <f t="shared" si="27"/>
        <v>0</v>
      </c>
      <c r="EA749" s="1339"/>
      <c r="EB749" s="1339"/>
      <c r="EC749" s="1339"/>
      <c r="ED749" s="1339"/>
      <c r="EE749" s="1339">
        <f t="shared" si="28"/>
        <v>0</v>
      </c>
      <c r="EF749" s="1339"/>
      <c r="EG749" s="1339"/>
      <c r="EH749" s="1339"/>
      <c r="EI749" s="1339"/>
      <c r="EJ749" s="1339">
        <f t="shared" si="29"/>
        <v>0</v>
      </c>
      <c r="EK749" s="1339"/>
      <c r="EL749" s="1339"/>
      <c r="EM749" s="1339"/>
      <c r="EN749" s="1339"/>
      <c r="EO749" s="1339">
        <f t="shared" si="30"/>
        <v>0</v>
      </c>
      <c r="EP749" s="1339"/>
      <c r="EQ749" s="1339"/>
      <c r="ER749" s="1339"/>
      <c r="ES749" s="1339"/>
      <c r="ET749" s="1339">
        <f t="shared" si="31"/>
        <v>0</v>
      </c>
      <c r="EU749" s="1339"/>
      <c r="EV749" s="1339"/>
      <c r="EW749" s="1339"/>
      <c r="EX749" s="1339"/>
      <c r="EZ749" s="1312" t="str">
        <f t="shared" si="32"/>
        <v/>
      </c>
      <c r="FA749" s="1313"/>
      <c r="FB749" s="1313"/>
      <c r="FC749" s="1313"/>
      <c r="FD749" s="1314"/>
      <c r="FE749" s="1312" t="str">
        <f t="shared" si="33"/>
        <v/>
      </c>
      <c r="FF749" s="1313"/>
      <c r="FG749" s="1313"/>
      <c r="FH749" s="1313"/>
      <c r="FI749" s="1314"/>
      <c r="FJ749" s="1312" t="str">
        <f t="shared" si="34"/>
        <v/>
      </c>
      <c r="FK749" s="1313"/>
      <c r="FL749" s="1313"/>
      <c r="FM749" s="1313"/>
      <c r="FN749" s="1314"/>
      <c r="FO749" s="1312" t="str">
        <f t="shared" si="35"/>
        <v/>
      </c>
      <c r="FP749" s="1313"/>
      <c r="FQ749" s="1313"/>
      <c r="FR749" s="1313"/>
      <c r="FS749" s="1314"/>
      <c r="FT749" s="1312" t="str">
        <f t="shared" si="36"/>
        <v/>
      </c>
      <c r="FU749" s="1313"/>
      <c r="FV749" s="1313"/>
      <c r="FW749" s="1313"/>
      <c r="FX749" s="1314"/>
      <c r="FY749" s="1312" t="str">
        <f t="shared" si="37"/>
        <v/>
      </c>
      <c r="FZ749" s="1313"/>
      <c r="GA749" s="1313"/>
      <c r="GB749" s="1313"/>
      <c r="GC749" s="1314"/>
    </row>
    <row r="750" spans="1:185" ht="12.95" customHeight="1">
      <c r="B750" s="1285"/>
      <c r="C750" s="1286"/>
      <c r="D750" s="1286"/>
      <c r="E750" s="1286"/>
      <c r="F750" s="1287"/>
      <c r="G750" s="1294"/>
      <c r="H750" s="1295"/>
      <c r="I750" s="1295"/>
      <c r="J750" s="1296"/>
      <c r="K750" s="1319"/>
      <c r="L750" s="1320"/>
      <c r="M750" s="1320"/>
      <c r="N750" s="1321"/>
      <c r="O750" s="1316"/>
      <c r="P750" s="1317"/>
      <c r="Q750" s="1317"/>
      <c r="R750" s="1317"/>
      <c r="S750" s="1318"/>
      <c r="T750" s="1316"/>
      <c r="U750" s="1317"/>
      <c r="V750" s="1317"/>
      <c r="W750" s="1318"/>
      <c r="X750" s="1288">
        <f t="shared" ref="X750:X759" si="41">O750+T750</f>
        <v>0</v>
      </c>
      <c r="Y750" s="1289"/>
      <c r="Z750" s="1289"/>
      <c r="AA750" s="1289"/>
      <c r="AB750" s="1290"/>
      <c r="AC750" s="1335"/>
      <c r="AD750" s="1336"/>
      <c r="AE750" s="1336"/>
      <c r="AF750" s="1336"/>
      <c r="AG750" s="1337"/>
      <c r="AH750" s="1291" t="str">
        <f t="shared" si="38"/>
        <v/>
      </c>
      <c r="AI750" s="1292"/>
      <c r="AJ750" s="1293"/>
      <c r="AK750" s="1285" t="s">
        <v>591</v>
      </c>
      <c r="AL750" s="1286"/>
      <c r="AM750" s="1286"/>
      <c r="AN750" s="1286"/>
      <c r="AO750" s="1287"/>
      <c r="AP750" s="3"/>
      <c r="AQ750" s="3"/>
      <c r="AR750" s="3"/>
      <c r="AS750" s="3"/>
      <c r="AY750" s="1079"/>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12">
        <f t="shared" si="39"/>
        <v>0</v>
      </c>
      <c r="CH750" s="1314"/>
      <c r="CI750" s="1283">
        <f t="shared" si="40"/>
        <v>0</v>
      </c>
      <c r="CJ750" s="1284"/>
      <c r="CK750" s="1312">
        <f t="shared" si="18"/>
        <v>0</v>
      </c>
      <c r="CL750" s="1314"/>
      <c r="CM750" s="1283">
        <f t="shared" si="19"/>
        <v>0</v>
      </c>
      <c r="CN750" s="1284"/>
      <c r="CO750" s="3"/>
      <c r="CP750" s="1280">
        <f t="shared" si="20"/>
        <v>0</v>
      </c>
      <c r="CQ750" s="1281"/>
      <c r="CR750" s="1281"/>
      <c r="CS750" s="1281"/>
      <c r="CT750" s="1282"/>
      <c r="CU750" s="1315">
        <f t="shared" si="21"/>
        <v>0</v>
      </c>
      <c r="CV750" s="1315"/>
      <c r="CW750" s="1315"/>
      <c r="CX750" s="1315"/>
      <c r="CY750" s="1315"/>
      <c r="CZ750" s="1315">
        <f t="shared" si="22"/>
        <v>0</v>
      </c>
      <c r="DA750" s="1315"/>
      <c r="DB750" s="1315"/>
      <c r="DC750" s="1315"/>
      <c r="DD750" s="1315"/>
      <c r="DE750" s="1315">
        <f t="shared" si="23"/>
        <v>0</v>
      </c>
      <c r="DF750" s="1315"/>
      <c r="DG750" s="1315"/>
      <c r="DH750" s="1315"/>
      <c r="DI750" s="1315"/>
      <c r="DJ750" s="1315">
        <f t="shared" si="24"/>
        <v>0</v>
      </c>
      <c r="DK750" s="1315"/>
      <c r="DL750" s="1315"/>
      <c r="DM750" s="1315"/>
      <c r="DN750" s="1315"/>
      <c r="DO750" s="1315">
        <f t="shared" si="25"/>
        <v>0</v>
      </c>
      <c r="DP750" s="1315"/>
      <c r="DQ750" s="1315"/>
      <c r="DR750" s="1315"/>
      <c r="DS750" s="1315"/>
      <c r="DT750" s="6"/>
      <c r="DU750" s="1339">
        <f t="shared" si="26"/>
        <v>0</v>
      </c>
      <c r="DV750" s="1339"/>
      <c r="DW750" s="1339"/>
      <c r="DX750" s="1339"/>
      <c r="DY750" s="1339"/>
      <c r="DZ750" s="1339">
        <f t="shared" si="27"/>
        <v>0</v>
      </c>
      <c r="EA750" s="1339"/>
      <c r="EB750" s="1339"/>
      <c r="EC750" s="1339"/>
      <c r="ED750" s="1339"/>
      <c r="EE750" s="1339">
        <f t="shared" si="28"/>
        <v>0</v>
      </c>
      <c r="EF750" s="1339"/>
      <c r="EG750" s="1339"/>
      <c r="EH750" s="1339"/>
      <c r="EI750" s="1339"/>
      <c r="EJ750" s="1339">
        <f t="shared" si="29"/>
        <v>0</v>
      </c>
      <c r="EK750" s="1339"/>
      <c r="EL750" s="1339"/>
      <c r="EM750" s="1339"/>
      <c r="EN750" s="1339"/>
      <c r="EO750" s="1339">
        <f t="shared" si="30"/>
        <v>0</v>
      </c>
      <c r="EP750" s="1339"/>
      <c r="EQ750" s="1339"/>
      <c r="ER750" s="1339"/>
      <c r="ES750" s="1339"/>
      <c r="ET750" s="1339">
        <f t="shared" si="31"/>
        <v>0</v>
      </c>
      <c r="EU750" s="1339"/>
      <c r="EV750" s="1339"/>
      <c r="EW750" s="1339"/>
      <c r="EX750" s="1339"/>
      <c r="EZ750" s="1312" t="str">
        <f t="shared" si="32"/>
        <v/>
      </c>
      <c r="FA750" s="1313"/>
      <c r="FB750" s="1313"/>
      <c r="FC750" s="1313"/>
      <c r="FD750" s="1314"/>
      <c r="FE750" s="1312" t="str">
        <f t="shared" si="33"/>
        <v/>
      </c>
      <c r="FF750" s="1313"/>
      <c r="FG750" s="1313"/>
      <c r="FH750" s="1313"/>
      <c r="FI750" s="1314"/>
      <c r="FJ750" s="1312" t="str">
        <f t="shared" si="34"/>
        <v/>
      </c>
      <c r="FK750" s="1313"/>
      <c r="FL750" s="1313"/>
      <c r="FM750" s="1313"/>
      <c r="FN750" s="1314"/>
      <c r="FO750" s="1312" t="str">
        <f t="shared" si="35"/>
        <v/>
      </c>
      <c r="FP750" s="1313"/>
      <c r="FQ750" s="1313"/>
      <c r="FR750" s="1313"/>
      <c r="FS750" s="1314"/>
      <c r="FT750" s="1312" t="str">
        <f t="shared" si="36"/>
        <v/>
      </c>
      <c r="FU750" s="1313"/>
      <c r="FV750" s="1313"/>
      <c r="FW750" s="1313"/>
      <c r="FX750" s="1314"/>
      <c r="FY750" s="1312" t="str">
        <f t="shared" si="37"/>
        <v/>
      </c>
      <c r="FZ750" s="1313"/>
      <c r="GA750" s="1313"/>
      <c r="GB750" s="1313"/>
      <c r="GC750" s="1314"/>
    </row>
    <row r="751" spans="1:185" s="3" customFormat="1" ht="12.95" customHeight="1">
      <c r="A751"/>
      <c r="B751" s="1285"/>
      <c r="C751" s="1286"/>
      <c r="D751" s="1286"/>
      <c r="E751" s="1286"/>
      <c r="F751" s="1287"/>
      <c r="G751" s="1294"/>
      <c r="H751" s="1295"/>
      <c r="I751" s="1295"/>
      <c r="J751" s="1296"/>
      <c r="K751" s="1319"/>
      <c r="L751" s="1320"/>
      <c r="M751" s="1320"/>
      <c r="N751" s="1321"/>
      <c r="O751" s="1316"/>
      <c r="P751" s="1317"/>
      <c r="Q751" s="1317"/>
      <c r="R751" s="1317"/>
      <c r="S751" s="1318"/>
      <c r="T751" s="1316"/>
      <c r="U751" s="1317"/>
      <c r="V751" s="1317"/>
      <c r="W751" s="1318"/>
      <c r="X751" s="1288">
        <f t="shared" si="41"/>
        <v>0</v>
      </c>
      <c r="Y751" s="1289"/>
      <c r="Z751" s="1289"/>
      <c r="AA751" s="1289"/>
      <c r="AB751" s="1290"/>
      <c r="AC751" s="1335"/>
      <c r="AD751" s="1336"/>
      <c r="AE751" s="1336"/>
      <c r="AF751" s="1336"/>
      <c r="AG751" s="1337"/>
      <c r="AH751" s="1291" t="str">
        <f t="shared" si="38"/>
        <v/>
      </c>
      <c r="AI751" s="1292"/>
      <c r="AJ751" s="1293"/>
      <c r="AK751" s="1285" t="s">
        <v>591</v>
      </c>
      <c r="AL751" s="1286"/>
      <c r="AM751" s="1286"/>
      <c r="AN751" s="1286"/>
      <c r="AO751" s="1287"/>
      <c r="AT751"/>
      <c r="AU751"/>
      <c r="AV751"/>
      <c r="AW751"/>
      <c r="AX751"/>
      <c r="AY751" s="1079"/>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12">
        <f t="shared" si="39"/>
        <v>0</v>
      </c>
      <c r="CH751" s="1314"/>
      <c r="CI751" s="1283">
        <f t="shared" si="40"/>
        <v>0</v>
      </c>
      <c r="CJ751" s="1284"/>
      <c r="CK751" s="1312">
        <f t="shared" si="18"/>
        <v>0</v>
      </c>
      <c r="CL751" s="1314"/>
      <c r="CM751" s="1283">
        <f t="shared" si="19"/>
        <v>0</v>
      </c>
      <c r="CN751" s="1284"/>
      <c r="CP751" s="1280">
        <f t="shared" si="20"/>
        <v>0</v>
      </c>
      <c r="CQ751" s="1281"/>
      <c r="CR751" s="1281"/>
      <c r="CS751" s="1281"/>
      <c r="CT751" s="1282"/>
      <c r="CU751" s="1315">
        <f t="shared" si="21"/>
        <v>0</v>
      </c>
      <c r="CV751" s="1315"/>
      <c r="CW751" s="1315"/>
      <c r="CX751" s="1315"/>
      <c r="CY751" s="1315"/>
      <c r="CZ751" s="1315">
        <f t="shared" si="22"/>
        <v>0</v>
      </c>
      <c r="DA751" s="1315"/>
      <c r="DB751" s="1315"/>
      <c r="DC751" s="1315"/>
      <c r="DD751" s="1315"/>
      <c r="DE751" s="1315">
        <f t="shared" si="23"/>
        <v>0</v>
      </c>
      <c r="DF751" s="1315"/>
      <c r="DG751" s="1315"/>
      <c r="DH751" s="1315"/>
      <c r="DI751" s="1315"/>
      <c r="DJ751" s="1315">
        <f t="shared" si="24"/>
        <v>0</v>
      </c>
      <c r="DK751" s="1315"/>
      <c r="DL751" s="1315"/>
      <c r="DM751" s="1315"/>
      <c r="DN751" s="1315"/>
      <c r="DO751" s="1315">
        <f t="shared" si="25"/>
        <v>0</v>
      </c>
      <c r="DP751" s="1315"/>
      <c r="DQ751" s="1315"/>
      <c r="DR751" s="1315"/>
      <c r="DS751" s="1315"/>
      <c r="DT751" s="6"/>
      <c r="DU751" s="1339">
        <f t="shared" si="26"/>
        <v>0</v>
      </c>
      <c r="DV751" s="1339"/>
      <c r="DW751" s="1339"/>
      <c r="DX751" s="1339"/>
      <c r="DY751" s="1339"/>
      <c r="DZ751" s="1339">
        <f t="shared" si="27"/>
        <v>0</v>
      </c>
      <c r="EA751" s="1339"/>
      <c r="EB751" s="1339"/>
      <c r="EC751" s="1339"/>
      <c r="ED751" s="1339"/>
      <c r="EE751" s="1339">
        <f t="shared" si="28"/>
        <v>0</v>
      </c>
      <c r="EF751" s="1339"/>
      <c r="EG751" s="1339"/>
      <c r="EH751" s="1339"/>
      <c r="EI751" s="1339"/>
      <c r="EJ751" s="1339">
        <f t="shared" si="29"/>
        <v>0</v>
      </c>
      <c r="EK751" s="1339"/>
      <c r="EL751" s="1339"/>
      <c r="EM751" s="1339"/>
      <c r="EN751" s="1339"/>
      <c r="EO751" s="1339">
        <f t="shared" si="30"/>
        <v>0</v>
      </c>
      <c r="EP751" s="1339"/>
      <c r="EQ751" s="1339"/>
      <c r="ER751" s="1339"/>
      <c r="ES751" s="1339"/>
      <c r="ET751" s="1339">
        <f t="shared" si="31"/>
        <v>0</v>
      </c>
      <c r="EU751" s="1339"/>
      <c r="EV751" s="1339"/>
      <c r="EW751" s="1339"/>
      <c r="EX751" s="1339"/>
      <c r="EY751"/>
      <c r="EZ751" s="1312" t="str">
        <f t="shared" si="32"/>
        <v/>
      </c>
      <c r="FA751" s="1313"/>
      <c r="FB751" s="1313"/>
      <c r="FC751" s="1313"/>
      <c r="FD751" s="1314"/>
      <c r="FE751" s="1312" t="str">
        <f t="shared" si="33"/>
        <v/>
      </c>
      <c r="FF751" s="1313"/>
      <c r="FG751" s="1313"/>
      <c r="FH751" s="1313"/>
      <c r="FI751" s="1314"/>
      <c r="FJ751" s="1312" t="str">
        <f t="shared" si="34"/>
        <v/>
      </c>
      <c r="FK751" s="1313"/>
      <c r="FL751" s="1313"/>
      <c r="FM751" s="1313"/>
      <c r="FN751" s="1314"/>
      <c r="FO751" s="1312" t="str">
        <f t="shared" si="35"/>
        <v/>
      </c>
      <c r="FP751" s="1313"/>
      <c r="FQ751" s="1313"/>
      <c r="FR751" s="1313"/>
      <c r="FS751" s="1314"/>
      <c r="FT751" s="1312" t="str">
        <f t="shared" si="36"/>
        <v/>
      </c>
      <c r="FU751" s="1313"/>
      <c r="FV751" s="1313"/>
      <c r="FW751" s="1313"/>
      <c r="FX751" s="1314"/>
      <c r="FY751" s="1312" t="str">
        <f t="shared" si="37"/>
        <v/>
      </c>
      <c r="FZ751" s="1313"/>
      <c r="GA751" s="1313"/>
      <c r="GB751" s="1313"/>
      <c r="GC751" s="1314"/>
    </row>
    <row r="752" spans="1:185" ht="12.95" customHeight="1">
      <c r="B752" s="1285"/>
      <c r="C752" s="1286"/>
      <c r="D752" s="1286"/>
      <c r="E752" s="1286"/>
      <c r="F752" s="1287"/>
      <c r="G752" s="1294"/>
      <c r="H752" s="1295"/>
      <c r="I752" s="1295"/>
      <c r="J752" s="1296"/>
      <c r="K752" s="1319"/>
      <c r="L752" s="1320"/>
      <c r="M752" s="1320"/>
      <c r="N752" s="1321"/>
      <c r="O752" s="1316"/>
      <c r="P752" s="1317"/>
      <c r="Q752" s="1317"/>
      <c r="R752" s="1317"/>
      <c r="S752" s="1318"/>
      <c r="T752" s="1316"/>
      <c r="U752" s="1317"/>
      <c r="V752" s="1317"/>
      <c r="W752" s="1318"/>
      <c r="X752" s="1288">
        <f t="shared" si="41"/>
        <v>0</v>
      </c>
      <c r="Y752" s="1289"/>
      <c r="Z752" s="1289"/>
      <c r="AA752" s="1289"/>
      <c r="AB752" s="1290"/>
      <c r="AC752" s="1335"/>
      <c r="AD752" s="1336"/>
      <c r="AE752" s="1336"/>
      <c r="AF752" s="1336"/>
      <c r="AG752" s="1337"/>
      <c r="AH752" s="1291" t="str">
        <f t="shared" si="38"/>
        <v/>
      </c>
      <c r="AI752" s="1292"/>
      <c r="AJ752" s="1293"/>
      <c r="AK752" s="1285" t="s">
        <v>591</v>
      </c>
      <c r="AL752" s="1286"/>
      <c r="AM752" s="1286"/>
      <c r="AN752" s="1286"/>
      <c r="AO752" s="1287"/>
      <c r="AP752" s="3"/>
      <c r="AQ752" s="3"/>
      <c r="AR752" s="3"/>
      <c r="AS752" s="3"/>
      <c r="AY752" s="1079"/>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12">
        <f t="shared" si="39"/>
        <v>0</v>
      </c>
      <c r="CH752" s="1314"/>
      <c r="CI752" s="1283">
        <f t="shared" si="40"/>
        <v>0</v>
      </c>
      <c r="CJ752" s="1284"/>
      <c r="CK752" s="1312">
        <f t="shared" si="18"/>
        <v>0</v>
      </c>
      <c r="CL752" s="1314"/>
      <c r="CM752" s="1283">
        <f t="shared" si="19"/>
        <v>0</v>
      </c>
      <c r="CN752" s="1284"/>
      <c r="CO752" s="3"/>
      <c r="CP752" s="1280">
        <f t="shared" si="20"/>
        <v>0</v>
      </c>
      <c r="CQ752" s="1281"/>
      <c r="CR752" s="1281"/>
      <c r="CS752" s="1281"/>
      <c r="CT752" s="1282"/>
      <c r="CU752" s="1315">
        <f t="shared" si="21"/>
        <v>0</v>
      </c>
      <c r="CV752" s="1315"/>
      <c r="CW752" s="1315"/>
      <c r="CX752" s="1315"/>
      <c r="CY752" s="1315"/>
      <c r="CZ752" s="1315">
        <f t="shared" si="22"/>
        <v>0</v>
      </c>
      <c r="DA752" s="1315"/>
      <c r="DB752" s="1315"/>
      <c r="DC752" s="1315"/>
      <c r="DD752" s="1315"/>
      <c r="DE752" s="1315">
        <f t="shared" si="23"/>
        <v>0</v>
      </c>
      <c r="DF752" s="1315"/>
      <c r="DG752" s="1315"/>
      <c r="DH752" s="1315"/>
      <c r="DI752" s="1315"/>
      <c r="DJ752" s="1315">
        <f t="shared" si="24"/>
        <v>0</v>
      </c>
      <c r="DK752" s="1315"/>
      <c r="DL752" s="1315"/>
      <c r="DM752" s="1315"/>
      <c r="DN752" s="1315"/>
      <c r="DO752" s="1315">
        <f t="shared" si="25"/>
        <v>0</v>
      </c>
      <c r="DP752" s="1315"/>
      <c r="DQ752" s="1315"/>
      <c r="DR752" s="1315"/>
      <c r="DS752" s="1315"/>
      <c r="DT752" s="6"/>
      <c r="DU752" s="1339">
        <f t="shared" si="26"/>
        <v>0</v>
      </c>
      <c r="DV752" s="1339"/>
      <c r="DW752" s="1339"/>
      <c r="DX752" s="1339"/>
      <c r="DY752" s="1339"/>
      <c r="DZ752" s="1339">
        <f t="shared" si="27"/>
        <v>0</v>
      </c>
      <c r="EA752" s="1339"/>
      <c r="EB752" s="1339"/>
      <c r="EC752" s="1339"/>
      <c r="ED752" s="1339"/>
      <c r="EE752" s="1339">
        <f t="shared" si="28"/>
        <v>0</v>
      </c>
      <c r="EF752" s="1339"/>
      <c r="EG752" s="1339"/>
      <c r="EH752" s="1339"/>
      <c r="EI752" s="1339"/>
      <c r="EJ752" s="1339">
        <f t="shared" si="29"/>
        <v>0</v>
      </c>
      <c r="EK752" s="1339"/>
      <c r="EL752" s="1339"/>
      <c r="EM752" s="1339"/>
      <c r="EN752" s="1339"/>
      <c r="EO752" s="1339">
        <f t="shared" si="30"/>
        <v>0</v>
      </c>
      <c r="EP752" s="1339"/>
      <c r="EQ752" s="1339"/>
      <c r="ER752" s="1339"/>
      <c r="ES752" s="1339"/>
      <c r="ET752" s="1339">
        <f t="shared" si="31"/>
        <v>0</v>
      </c>
      <c r="EU752" s="1339"/>
      <c r="EV752" s="1339"/>
      <c r="EW752" s="1339"/>
      <c r="EX752" s="1339"/>
      <c r="EZ752" s="1312" t="str">
        <f t="shared" si="32"/>
        <v/>
      </c>
      <c r="FA752" s="1313"/>
      <c r="FB752" s="1313"/>
      <c r="FC752" s="1313"/>
      <c r="FD752" s="1314"/>
      <c r="FE752" s="1312" t="str">
        <f t="shared" si="33"/>
        <v/>
      </c>
      <c r="FF752" s="1313"/>
      <c r="FG752" s="1313"/>
      <c r="FH752" s="1313"/>
      <c r="FI752" s="1314"/>
      <c r="FJ752" s="1312" t="str">
        <f t="shared" si="34"/>
        <v/>
      </c>
      <c r="FK752" s="1313"/>
      <c r="FL752" s="1313"/>
      <c r="FM752" s="1313"/>
      <c r="FN752" s="1314"/>
      <c r="FO752" s="1312" t="str">
        <f t="shared" si="35"/>
        <v/>
      </c>
      <c r="FP752" s="1313"/>
      <c r="FQ752" s="1313"/>
      <c r="FR752" s="1313"/>
      <c r="FS752" s="1314"/>
      <c r="FT752" s="1312" t="str">
        <f t="shared" si="36"/>
        <v/>
      </c>
      <c r="FU752" s="1313"/>
      <c r="FV752" s="1313"/>
      <c r="FW752" s="1313"/>
      <c r="FX752" s="1314"/>
      <c r="FY752" s="1312" t="str">
        <f t="shared" si="37"/>
        <v/>
      </c>
      <c r="FZ752" s="1313"/>
      <c r="GA752" s="1313"/>
      <c r="GB752" s="1313"/>
      <c r="GC752" s="1314"/>
    </row>
    <row r="753" spans="1:185" ht="12.95" customHeight="1">
      <c r="B753" s="1285"/>
      <c r="C753" s="1286"/>
      <c r="D753" s="1286"/>
      <c r="E753" s="1286"/>
      <c r="F753" s="1287"/>
      <c r="G753" s="1294"/>
      <c r="H753" s="1295"/>
      <c r="I753" s="1295"/>
      <c r="J753" s="1296"/>
      <c r="K753" s="1319"/>
      <c r="L753" s="1320"/>
      <c r="M753" s="1320"/>
      <c r="N753" s="1321"/>
      <c r="O753" s="1316"/>
      <c r="P753" s="1317"/>
      <c r="Q753" s="1317"/>
      <c r="R753" s="1317"/>
      <c r="S753" s="1318"/>
      <c r="T753" s="1316"/>
      <c r="U753" s="1317"/>
      <c r="V753" s="1317"/>
      <c r="W753" s="1318"/>
      <c r="X753" s="1288">
        <f t="shared" si="41"/>
        <v>0</v>
      </c>
      <c r="Y753" s="1289"/>
      <c r="Z753" s="1289"/>
      <c r="AA753" s="1289"/>
      <c r="AB753" s="1290"/>
      <c r="AC753" s="1335"/>
      <c r="AD753" s="1336"/>
      <c r="AE753" s="1336"/>
      <c r="AF753" s="1336"/>
      <c r="AG753" s="1337"/>
      <c r="AH753" s="1291" t="str">
        <f t="shared" si="38"/>
        <v/>
      </c>
      <c r="AI753" s="1292"/>
      <c r="AJ753" s="1293"/>
      <c r="AK753" s="1285" t="s">
        <v>591</v>
      </c>
      <c r="AL753" s="1286"/>
      <c r="AM753" s="1286"/>
      <c r="AN753" s="1286"/>
      <c r="AO753" s="1287"/>
      <c r="AP753" s="3"/>
      <c r="AQ753" s="3"/>
      <c r="AR753" s="3"/>
      <c r="AS753" s="3"/>
      <c r="AY753" s="1079"/>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12">
        <f t="shared" si="39"/>
        <v>0</v>
      </c>
      <c r="CH753" s="1314"/>
      <c r="CI753" s="1283">
        <f t="shared" si="40"/>
        <v>0</v>
      </c>
      <c r="CJ753" s="1284"/>
      <c r="CK753" s="1312">
        <f t="shared" si="18"/>
        <v>0</v>
      </c>
      <c r="CL753" s="1314"/>
      <c r="CM753" s="1283">
        <f t="shared" si="19"/>
        <v>0</v>
      </c>
      <c r="CN753" s="1284"/>
      <c r="CO753" s="3"/>
      <c r="CP753" s="1280">
        <f t="shared" si="20"/>
        <v>0</v>
      </c>
      <c r="CQ753" s="1281"/>
      <c r="CR753" s="1281"/>
      <c r="CS753" s="1281"/>
      <c r="CT753" s="1282"/>
      <c r="CU753" s="1315">
        <f t="shared" si="21"/>
        <v>0</v>
      </c>
      <c r="CV753" s="1315"/>
      <c r="CW753" s="1315"/>
      <c r="CX753" s="1315"/>
      <c r="CY753" s="1315"/>
      <c r="CZ753" s="1315">
        <f t="shared" si="22"/>
        <v>0</v>
      </c>
      <c r="DA753" s="1315"/>
      <c r="DB753" s="1315"/>
      <c r="DC753" s="1315"/>
      <c r="DD753" s="1315"/>
      <c r="DE753" s="1315">
        <f t="shared" si="23"/>
        <v>0</v>
      </c>
      <c r="DF753" s="1315"/>
      <c r="DG753" s="1315"/>
      <c r="DH753" s="1315"/>
      <c r="DI753" s="1315"/>
      <c r="DJ753" s="1315">
        <f t="shared" si="24"/>
        <v>0</v>
      </c>
      <c r="DK753" s="1315"/>
      <c r="DL753" s="1315"/>
      <c r="DM753" s="1315"/>
      <c r="DN753" s="1315"/>
      <c r="DO753" s="1315">
        <f t="shared" si="25"/>
        <v>0</v>
      </c>
      <c r="DP753" s="1315"/>
      <c r="DQ753" s="1315"/>
      <c r="DR753" s="1315"/>
      <c r="DS753" s="1315"/>
      <c r="DT753" s="6"/>
      <c r="DU753" s="1339">
        <f t="shared" si="26"/>
        <v>0</v>
      </c>
      <c r="DV753" s="1339"/>
      <c r="DW753" s="1339"/>
      <c r="DX753" s="1339"/>
      <c r="DY753" s="1339"/>
      <c r="DZ753" s="1339">
        <f t="shared" si="27"/>
        <v>0</v>
      </c>
      <c r="EA753" s="1339"/>
      <c r="EB753" s="1339"/>
      <c r="EC753" s="1339"/>
      <c r="ED753" s="1339"/>
      <c r="EE753" s="1339">
        <f t="shared" si="28"/>
        <v>0</v>
      </c>
      <c r="EF753" s="1339"/>
      <c r="EG753" s="1339"/>
      <c r="EH753" s="1339"/>
      <c r="EI753" s="1339"/>
      <c r="EJ753" s="1339">
        <f t="shared" si="29"/>
        <v>0</v>
      </c>
      <c r="EK753" s="1339"/>
      <c r="EL753" s="1339"/>
      <c r="EM753" s="1339"/>
      <c r="EN753" s="1339"/>
      <c r="EO753" s="1339">
        <f t="shared" si="30"/>
        <v>0</v>
      </c>
      <c r="EP753" s="1339"/>
      <c r="EQ753" s="1339"/>
      <c r="ER753" s="1339"/>
      <c r="ES753" s="1339"/>
      <c r="ET753" s="1339">
        <f t="shared" si="31"/>
        <v>0</v>
      </c>
      <c r="EU753" s="1339"/>
      <c r="EV753" s="1339"/>
      <c r="EW753" s="1339"/>
      <c r="EX753" s="1339"/>
      <c r="EZ753" s="1312" t="str">
        <f t="shared" si="32"/>
        <v/>
      </c>
      <c r="FA753" s="1313"/>
      <c r="FB753" s="1313"/>
      <c r="FC753" s="1313"/>
      <c r="FD753" s="1314"/>
      <c r="FE753" s="1312" t="str">
        <f t="shared" si="33"/>
        <v/>
      </c>
      <c r="FF753" s="1313"/>
      <c r="FG753" s="1313"/>
      <c r="FH753" s="1313"/>
      <c r="FI753" s="1314"/>
      <c r="FJ753" s="1312" t="str">
        <f t="shared" si="34"/>
        <v/>
      </c>
      <c r="FK753" s="1313"/>
      <c r="FL753" s="1313"/>
      <c r="FM753" s="1313"/>
      <c r="FN753" s="1314"/>
      <c r="FO753" s="1312" t="str">
        <f t="shared" si="35"/>
        <v/>
      </c>
      <c r="FP753" s="1313"/>
      <c r="FQ753" s="1313"/>
      <c r="FR753" s="1313"/>
      <c r="FS753" s="1314"/>
      <c r="FT753" s="1312" t="str">
        <f t="shared" si="36"/>
        <v/>
      </c>
      <c r="FU753" s="1313"/>
      <c r="FV753" s="1313"/>
      <c r="FW753" s="1313"/>
      <c r="FX753" s="1314"/>
      <c r="FY753" s="1312" t="str">
        <f t="shared" si="37"/>
        <v/>
      </c>
      <c r="FZ753" s="1313"/>
      <c r="GA753" s="1313"/>
      <c r="GB753" s="1313"/>
      <c r="GC753" s="1314"/>
    </row>
    <row r="754" spans="1:185" ht="12.95" customHeight="1">
      <c r="B754" s="1285"/>
      <c r="C754" s="1286"/>
      <c r="D754" s="1286"/>
      <c r="E754" s="1286"/>
      <c r="F754" s="1287"/>
      <c r="G754" s="1294"/>
      <c r="H754" s="1295"/>
      <c r="I754" s="1295"/>
      <c r="J754" s="1296"/>
      <c r="K754" s="1319"/>
      <c r="L754" s="1320"/>
      <c r="M754" s="1320"/>
      <c r="N754" s="1321"/>
      <c r="O754" s="1316"/>
      <c r="P754" s="1317"/>
      <c r="Q754" s="1317"/>
      <c r="R754" s="1317"/>
      <c r="S754" s="1318"/>
      <c r="T754" s="1316"/>
      <c r="U754" s="1317"/>
      <c r="V754" s="1317"/>
      <c r="W754" s="1318"/>
      <c r="X754" s="1288">
        <f t="shared" si="41"/>
        <v>0</v>
      </c>
      <c r="Y754" s="1289"/>
      <c r="Z754" s="1289"/>
      <c r="AA754" s="1289"/>
      <c r="AB754" s="1290"/>
      <c r="AC754" s="1335"/>
      <c r="AD754" s="1336"/>
      <c r="AE754" s="1336"/>
      <c r="AF754" s="1336"/>
      <c r="AG754" s="1337"/>
      <c r="AH754" s="1291" t="str">
        <f t="shared" si="38"/>
        <v/>
      </c>
      <c r="AI754" s="1292"/>
      <c r="AJ754" s="1293"/>
      <c r="AK754" s="1285" t="s">
        <v>591</v>
      </c>
      <c r="AL754" s="1286"/>
      <c r="AM754" s="1286"/>
      <c r="AN754" s="1286"/>
      <c r="AO754" s="1287"/>
      <c r="AP754" s="3"/>
      <c r="AQ754" s="3"/>
      <c r="AR754" s="3"/>
      <c r="AS754" s="3"/>
      <c r="AY754" s="1079"/>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12">
        <f t="shared" si="39"/>
        <v>0</v>
      </c>
      <c r="CH754" s="1314"/>
      <c r="CI754" s="1283">
        <f t="shared" si="40"/>
        <v>0</v>
      </c>
      <c r="CJ754" s="1284"/>
      <c r="CK754" s="1312">
        <f t="shared" si="18"/>
        <v>0</v>
      </c>
      <c r="CL754" s="1314"/>
      <c r="CM754" s="1283">
        <f t="shared" si="19"/>
        <v>0</v>
      </c>
      <c r="CN754" s="1284"/>
      <c r="CO754" s="3"/>
      <c r="CP754" s="1280">
        <f t="shared" si="20"/>
        <v>0</v>
      </c>
      <c r="CQ754" s="1281"/>
      <c r="CR754" s="1281"/>
      <c r="CS754" s="1281"/>
      <c r="CT754" s="1282"/>
      <c r="CU754" s="1315">
        <f t="shared" si="21"/>
        <v>0</v>
      </c>
      <c r="CV754" s="1315"/>
      <c r="CW754" s="1315"/>
      <c r="CX754" s="1315"/>
      <c r="CY754" s="1315"/>
      <c r="CZ754" s="1315">
        <f t="shared" si="22"/>
        <v>0</v>
      </c>
      <c r="DA754" s="1315"/>
      <c r="DB754" s="1315"/>
      <c r="DC754" s="1315"/>
      <c r="DD754" s="1315"/>
      <c r="DE754" s="1315">
        <f t="shared" si="23"/>
        <v>0</v>
      </c>
      <c r="DF754" s="1315"/>
      <c r="DG754" s="1315"/>
      <c r="DH754" s="1315"/>
      <c r="DI754" s="1315"/>
      <c r="DJ754" s="1315">
        <f t="shared" si="24"/>
        <v>0</v>
      </c>
      <c r="DK754" s="1315"/>
      <c r="DL754" s="1315"/>
      <c r="DM754" s="1315"/>
      <c r="DN754" s="1315"/>
      <c r="DO754" s="1315">
        <f t="shared" si="25"/>
        <v>0</v>
      </c>
      <c r="DP754" s="1315"/>
      <c r="DQ754" s="1315"/>
      <c r="DR754" s="1315"/>
      <c r="DS754" s="1315"/>
      <c r="DT754" s="6"/>
      <c r="DU754" s="1339">
        <f t="shared" si="26"/>
        <v>0</v>
      </c>
      <c r="DV754" s="1339"/>
      <c r="DW754" s="1339"/>
      <c r="DX754" s="1339"/>
      <c r="DY754" s="1339"/>
      <c r="DZ754" s="1339">
        <f t="shared" si="27"/>
        <v>0</v>
      </c>
      <c r="EA754" s="1339"/>
      <c r="EB754" s="1339"/>
      <c r="EC754" s="1339"/>
      <c r="ED754" s="1339"/>
      <c r="EE754" s="1339">
        <f t="shared" si="28"/>
        <v>0</v>
      </c>
      <c r="EF754" s="1339"/>
      <c r="EG754" s="1339"/>
      <c r="EH754" s="1339"/>
      <c r="EI754" s="1339"/>
      <c r="EJ754" s="1339">
        <f t="shared" si="29"/>
        <v>0</v>
      </c>
      <c r="EK754" s="1339"/>
      <c r="EL754" s="1339"/>
      <c r="EM754" s="1339"/>
      <c r="EN754" s="1339"/>
      <c r="EO754" s="1339">
        <f t="shared" si="30"/>
        <v>0</v>
      </c>
      <c r="EP754" s="1339"/>
      <c r="EQ754" s="1339"/>
      <c r="ER754" s="1339"/>
      <c r="ES754" s="1339"/>
      <c r="ET754" s="1339">
        <f t="shared" si="31"/>
        <v>0</v>
      </c>
      <c r="EU754" s="1339"/>
      <c r="EV754" s="1339"/>
      <c r="EW754" s="1339"/>
      <c r="EX754" s="1339"/>
      <c r="EZ754" s="1312" t="str">
        <f t="shared" si="32"/>
        <v/>
      </c>
      <c r="FA754" s="1313"/>
      <c r="FB754" s="1313"/>
      <c r="FC754" s="1313"/>
      <c r="FD754" s="1314"/>
      <c r="FE754" s="1312" t="str">
        <f t="shared" si="33"/>
        <v/>
      </c>
      <c r="FF754" s="1313"/>
      <c r="FG754" s="1313"/>
      <c r="FH754" s="1313"/>
      <c r="FI754" s="1314"/>
      <c r="FJ754" s="1312" t="str">
        <f t="shared" si="34"/>
        <v/>
      </c>
      <c r="FK754" s="1313"/>
      <c r="FL754" s="1313"/>
      <c r="FM754" s="1313"/>
      <c r="FN754" s="1314"/>
      <c r="FO754" s="1312" t="str">
        <f t="shared" si="35"/>
        <v/>
      </c>
      <c r="FP754" s="1313"/>
      <c r="FQ754" s="1313"/>
      <c r="FR754" s="1313"/>
      <c r="FS754" s="1314"/>
      <c r="FT754" s="1312" t="str">
        <f t="shared" si="36"/>
        <v/>
      </c>
      <c r="FU754" s="1313"/>
      <c r="FV754" s="1313"/>
      <c r="FW754" s="1313"/>
      <c r="FX754" s="1314"/>
      <c r="FY754" s="1312" t="str">
        <f t="shared" si="37"/>
        <v/>
      </c>
      <c r="FZ754" s="1313"/>
      <c r="GA754" s="1313"/>
      <c r="GB754" s="1313"/>
      <c r="GC754" s="1314"/>
    </row>
    <row r="755" spans="1:185" ht="12.95" customHeight="1">
      <c r="B755" s="1285"/>
      <c r="C755" s="1286"/>
      <c r="D755" s="1286"/>
      <c r="E755" s="1286"/>
      <c r="F755" s="1287"/>
      <c r="G755" s="1294"/>
      <c r="H755" s="1295"/>
      <c r="I755" s="1295"/>
      <c r="J755" s="1296"/>
      <c r="K755" s="1319"/>
      <c r="L755" s="1320"/>
      <c r="M755" s="1320"/>
      <c r="N755" s="1321"/>
      <c r="O755" s="1316"/>
      <c r="P755" s="1317"/>
      <c r="Q755" s="1317"/>
      <c r="R755" s="1317"/>
      <c r="S755" s="1318"/>
      <c r="T755" s="1316"/>
      <c r="U755" s="1317"/>
      <c r="V755" s="1317"/>
      <c r="W755" s="1318"/>
      <c r="X755" s="1288">
        <f t="shared" si="41"/>
        <v>0</v>
      </c>
      <c r="Y755" s="1289"/>
      <c r="Z755" s="1289"/>
      <c r="AA755" s="1289"/>
      <c r="AB755" s="1290"/>
      <c r="AC755" s="1335"/>
      <c r="AD755" s="1336"/>
      <c r="AE755" s="1336"/>
      <c r="AF755" s="1336"/>
      <c r="AG755" s="1337"/>
      <c r="AH755" s="1291" t="str">
        <f t="shared" si="38"/>
        <v/>
      </c>
      <c r="AI755" s="1292"/>
      <c r="AJ755" s="1293"/>
      <c r="AK755" s="1285" t="s">
        <v>591</v>
      </c>
      <c r="AL755" s="1286"/>
      <c r="AM755" s="1286"/>
      <c r="AN755" s="1286"/>
      <c r="AO755" s="1287"/>
      <c r="AP755" s="3"/>
      <c r="AQ755" s="3"/>
      <c r="AR755" s="3"/>
      <c r="AS755" s="3"/>
      <c r="AY755" s="1079"/>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12">
        <f t="shared" si="39"/>
        <v>0</v>
      </c>
      <c r="CH755" s="1314"/>
      <c r="CI755" s="1283">
        <f t="shared" si="40"/>
        <v>0</v>
      </c>
      <c r="CJ755" s="1284"/>
      <c r="CK755" s="1312">
        <f t="shared" si="18"/>
        <v>0</v>
      </c>
      <c r="CL755" s="1314"/>
      <c r="CM755" s="1283">
        <f t="shared" si="19"/>
        <v>0</v>
      </c>
      <c r="CN755" s="1284"/>
      <c r="CO755" s="3"/>
      <c r="CP755" s="1280">
        <f t="shared" si="20"/>
        <v>0</v>
      </c>
      <c r="CQ755" s="1281"/>
      <c r="CR755" s="1281"/>
      <c r="CS755" s="1281"/>
      <c r="CT755" s="1282"/>
      <c r="CU755" s="1315">
        <f t="shared" si="21"/>
        <v>0</v>
      </c>
      <c r="CV755" s="1315"/>
      <c r="CW755" s="1315"/>
      <c r="CX755" s="1315"/>
      <c r="CY755" s="1315"/>
      <c r="CZ755" s="1315">
        <f t="shared" si="22"/>
        <v>0</v>
      </c>
      <c r="DA755" s="1315"/>
      <c r="DB755" s="1315"/>
      <c r="DC755" s="1315"/>
      <c r="DD755" s="1315"/>
      <c r="DE755" s="1315">
        <f t="shared" si="23"/>
        <v>0</v>
      </c>
      <c r="DF755" s="1315"/>
      <c r="DG755" s="1315"/>
      <c r="DH755" s="1315"/>
      <c r="DI755" s="1315"/>
      <c r="DJ755" s="1315">
        <f t="shared" si="24"/>
        <v>0</v>
      </c>
      <c r="DK755" s="1315"/>
      <c r="DL755" s="1315"/>
      <c r="DM755" s="1315"/>
      <c r="DN755" s="1315"/>
      <c r="DO755" s="1315">
        <f t="shared" si="25"/>
        <v>0</v>
      </c>
      <c r="DP755" s="1315"/>
      <c r="DQ755" s="1315"/>
      <c r="DR755" s="1315"/>
      <c r="DS755" s="1315"/>
      <c r="DT755" s="6"/>
      <c r="DU755" s="1339">
        <f t="shared" si="26"/>
        <v>0</v>
      </c>
      <c r="DV755" s="1339"/>
      <c r="DW755" s="1339"/>
      <c r="DX755" s="1339"/>
      <c r="DY755" s="1339"/>
      <c r="DZ755" s="1339">
        <f t="shared" si="27"/>
        <v>0</v>
      </c>
      <c r="EA755" s="1339"/>
      <c r="EB755" s="1339"/>
      <c r="EC755" s="1339"/>
      <c r="ED755" s="1339"/>
      <c r="EE755" s="1339">
        <f t="shared" si="28"/>
        <v>0</v>
      </c>
      <c r="EF755" s="1339"/>
      <c r="EG755" s="1339"/>
      <c r="EH755" s="1339"/>
      <c r="EI755" s="1339"/>
      <c r="EJ755" s="1339">
        <f t="shared" si="29"/>
        <v>0</v>
      </c>
      <c r="EK755" s="1339"/>
      <c r="EL755" s="1339"/>
      <c r="EM755" s="1339"/>
      <c r="EN755" s="1339"/>
      <c r="EO755" s="1339">
        <f t="shared" si="30"/>
        <v>0</v>
      </c>
      <c r="EP755" s="1339"/>
      <c r="EQ755" s="1339"/>
      <c r="ER755" s="1339"/>
      <c r="ES755" s="1339"/>
      <c r="ET755" s="1339">
        <f t="shared" si="31"/>
        <v>0</v>
      </c>
      <c r="EU755" s="1339"/>
      <c r="EV755" s="1339"/>
      <c r="EW755" s="1339"/>
      <c r="EX755" s="1339"/>
      <c r="EZ755" s="1312" t="str">
        <f t="shared" si="32"/>
        <v/>
      </c>
      <c r="FA755" s="1313"/>
      <c r="FB755" s="1313"/>
      <c r="FC755" s="1313"/>
      <c r="FD755" s="1314"/>
      <c r="FE755" s="1312" t="str">
        <f t="shared" si="33"/>
        <v/>
      </c>
      <c r="FF755" s="1313"/>
      <c r="FG755" s="1313"/>
      <c r="FH755" s="1313"/>
      <c r="FI755" s="1314"/>
      <c r="FJ755" s="1312" t="str">
        <f t="shared" si="34"/>
        <v/>
      </c>
      <c r="FK755" s="1313"/>
      <c r="FL755" s="1313"/>
      <c r="FM755" s="1313"/>
      <c r="FN755" s="1314"/>
      <c r="FO755" s="1312" t="str">
        <f t="shared" si="35"/>
        <v/>
      </c>
      <c r="FP755" s="1313"/>
      <c r="FQ755" s="1313"/>
      <c r="FR755" s="1313"/>
      <c r="FS755" s="1314"/>
      <c r="FT755" s="1312" t="str">
        <f t="shared" si="36"/>
        <v/>
      </c>
      <c r="FU755" s="1313"/>
      <c r="FV755" s="1313"/>
      <c r="FW755" s="1313"/>
      <c r="FX755" s="1314"/>
      <c r="FY755" s="1312" t="str">
        <f t="shared" si="37"/>
        <v/>
      </c>
      <c r="FZ755" s="1313"/>
      <c r="GA755" s="1313"/>
      <c r="GB755" s="1313"/>
      <c r="GC755" s="1314"/>
    </row>
    <row r="756" spans="1:185" s="3" customFormat="1" ht="12.95" customHeight="1">
      <c r="A756"/>
      <c r="B756" s="1285"/>
      <c r="C756" s="1286"/>
      <c r="D756" s="1286"/>
      <c r="E756" s="1286"/>
      <c r="F756" s="1287"/>
      <c r="G756" s="1294"/>
      <c r="H756" s="1295"/>
      <c r="I756" s="1295"/>
      <c r="J756" s="1296"/>
      <c r="K756" s="1319"/>
      <c r="L756" s="1320"/>
      <c r="M756" s="1320"/>
      <c r="N756" s="1321"/>
      <c r="O756" s="1316"/>
      <c r="P756" s="1317"/>
      <c r="Q756" s="1317"/>
      <c r="R756" s="1317"/>
      <c r="S756" s="1318"/>
      <c r="T756" s="1316"/>
      <c r="U756" s="1317"/>
      <c r="V756" s="1317"/>
      <c r="W756" s="1318"/>
      <c r="X756" s="1288">
        <f t="shared" si="41"/>
        <v>0</v>
      </c>
      <c r="Y756" s="1289"/>
      <c r="Z756" s="1289"/>
      <c r="AA756" s="1289"/>
      <c r="AB756" s="1290"/>
      <c r="AC756" s="1335"/>
      <c r="AD756" s="1336"/>
      <c r="AE756" s="1336"/>
      <c r="AF756" s="1336"/>
      <c r="AG756" s="1337"/>
      <c r="AH756" s="1291" t="str">
        <f t="shared" si="38"/>
        <v/>
      </c>
      <c r="AI756" s="1292"/>
      <c r="AJ756" s="1293"/>
      <c r="AK756" s="1285" t="s">
        <v>591</v>
      </c>
      <c r="AL756" s="1286"/>
      <c r="AM756" s="1286"/>
      <c r="AN756" s="1286"/>
      <c r="AO756" s="1287"/>
      <c r="AT756"/>
      <c r="AU756"/>
      <c r="AV756"/>
      <c r="AW756"/>
      <c r="AX756"/>
      <c r="AY756" s="1079"/>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12">
        <f t="shared" si="39"/>
        <v>0</v>
      </c>
      <c r="CH756" s="1314"/>
      <c r="CI756" s="1283">
        <f t="shared" si="40"/>
        <v>0</v>
      </c>
      <c r="CJ756" s="1284"/>
      <c r="CK756" s="1312">
        <f t="shared" si="18"/>
        <v>0</v>
      </c>
      <c r="CL756" s="1314"/>
      <c r="CM756" s="1283">
        <f t="shared" si="19"/>
        <v>0</v>
      </c>
      <c r="CN756" s="1284"/>
      <c r="CP756" s="1280">
        <f t="shared" si="20"/>
        <v>0</v>
      </c>
      <c r="CQ756" s="1281"/>
      <c r="CR756" s="1281"/>
      <c r="CS756" s="1281"/>
      <c r="CT756" s="1282"/>
      <c r="CU756" s="1315">
        <f t="shared" si="21"/>
        <v>0</v>
      </c>
      <c r="CV756" s="1315"/>
      <c r="CW756" s="1315"/>
      <c r="CX756" s="1315"/>
      <c r="CY756" s="1315"/>
      <c r="CZ756" s="1315">
        <f t="shared" si="22"/>
        <v>0</v>
      </c>
      <c r="DA756" s="1315"/>
      <c r="DB756" s="1315"/>
      <c r="DC756" s="1315"/>
      <c r="DD756" s="1315"/>
      <c r="DE756" s="1315">
        <f t="shared" si="23"/>
        <v>0</v>
      </c>
      <c r="DF756" s="1315"/>
      <c r="DG756" s="1315"/>
      <c r="DH756" s="1315"/>
      <c r="DI756" s="1315"/>
      <c r="DJ756" s="1315">
        <f t="shared" si="24"/>
        <v>0</v>
      </c>
      <c r="DK756" s="1315"/>
      <c r="DL756" s="1315"/>
      <c r="DM756" s="1315"/>
      <c r="DN756" s="1315"/>
      <c r="DO756" s="1315">
        <f t="shared" si="25"/>
        <v>0</v>
      </c>
      <c r="DP756" s="1315"/>
      <c r="DQ756" s="1315"/>
      <c r="DR756" s="1315"/>
      <c r="DS756" s="1315"/>
      <c r="DT756" s="6"/>
      <c r="DU756" s="1339">
        <f t="shared" si="26"/>
        <v>0</v>
      </c>
      <c r="DV756" s="1339"/>
      <c r="DW756" s="1339"/>
      <c r="DX756" s="1339"/>
      <c r="DY756" s="1339"/>
      <c r="DZ756" s="1339">
        <f t="shared" si="27"/>
        <v>0</v>
      </c>
      <c r="EA756" s="1339"/>
      <c r="EB756" s="1339"/>
      <c r="EC756" s="1339"/>
      <c r="ED756" s="1339"/>
      <c r="EE756" s="1339">
        <f t="shared" si="28"/>
        <v>0</v>
      </c>
      <c r="EF756" s="1339"/>
      <c r="EG756" s="1339"/>
      <c r="EH756" s="1339"/>
      <c r="EI756" s="1339"/>
      <c r="EJ756" s="1339">
        <f t="shared" si="29"/>
        <v>0</v>
      </c>
      <c r="EK756" s="1339"/>
      <c r="EL756" s="1339"/>
      <c r="EM756" s="1339"/>
      <c r="EN756" s="1339"/>
      <c r="EO756" s="1339">
        <f t="shared" si="30"/>
        <v>0</v>
      </c>
      <c r="EP756" s="1339"/>
      <c r="EQ756" s="1339"/>
      <c r="ER756" s="1339"/>
      <c r="ES756" s="1339"/>
      <c r="ET756" s="1339">
        <f t="shared" si="31"/>
        <v>0</v>
      </c>
      <c r="EU756" s="1339"/>
      <c r="EV756" s="1339"/>
      <c r="EW756" s="1339"/>
      <c r="EX756" s="1339"/>
      <c r="EY756"/>
      <c r="EZ756" s="1312" t="str">
        <f t="shared" si="32"/>
        <v/>
      </c>
      <c r="FA756" s="1313"/>
      <c r="FB756" s="1313"/>
      <c r="FC756" s="1313"/>
      <c r="FD756" s="1314"/>
      <c r="FE756" s="1312" t="str">
        <f t="shared" si="33"/>
        <v/>
      </c>
      <c r="FF756" s="1313"/>
      <c r="FG756" s="1313"/>
      <c r="FH756" s="1313"/>
      <c r="FI756" s="1314"/>
      <c r="FJ756" s="1312" t="str">
        <f t="shared" si="34"/>
        <v/>
      </c>
      <c r="FK756" s="1313"/>
      <c r="FL756" s="1313"/>
      <c r="FM756" s="1313"/>
      <c r="FN756" s="1314"/>
      <c r="FO756" s="1312" t="str">
        <f t="shared" si="35"/>
        <v/>
      </c>
      <c r="FP756" s="1313"/>
      <c r="FQ756" s="1313"/>
      <c r="FR756" s="1313"/>
      <c r="FS756" s="1314"/>
      <c r="FT756" s="1312" t="str">
        <f t="shared" si="36"/>
        <v/>
      </c>
      <c r="FU756" s="1313"/>
      <c r="FV756" s="1313"/>
      <c r="FW756" s="1313"/>
      <c r="FX756" s="1314"/>
      <c r="FY756" s="1312" t="str">
        <f t="shared" si="37"/>
        <v/>
      </c>
      <c r="FZ756" s="1313"/>
      <c r="GA756" s="1313"/>
      <c r="GB756" s="1313"/>
      <c r="GC756" s="1314"/>
    </row>
    <row r="757" spans="1:185" s="3" customFormat="1" ht="12.95" customHeight="1">
      <c r="A757"/>
      <c r="B757" s="1285"/>
      <c r="C757" s="1286"/>
      <c r="D757" s="1286"/>
      <c r="E757" s="1286"/>
      <c r="F757" s="1287"/>
      <c r="G757" s="1294"/>
      <c r="H757" s="1295"/>
      <c r="I757" s="1295"/>
      <c r="J757" s="1296"/>
      <c r="K757" s="1319"/>
      <c r="L757" s="1320"/>
      <c r="M757" s="1320"/>
      <c r="N757" s="1321"/>
      <c r="O757" s="1316"/>
      <c r="P757" s="1317"/>
      <c r="Q757" s="1317"/>
      <c r="R757" s="1317"/>
      <c r="S757" s="1318"/>
      <c r="T757" s="1316"/>
      <c r="U757" s="1317"/>
      <c r="V757" s="1317"/>
      <c r="W757" s="1318"/>
      <c r="X757" s="1288">
        <f t="shared" si="41"/>
        <v>0</v>
      </c>
      <c r="Y757" s="1289"/>
      <c r="Z757" s="1289"/>
      <c r="AA757" s="1289"/>
      <c r="AB757" s="1290"/>
      <c r="AC757" s="1335"/>
      <c r="AD757" s="1336"/>
      <c r="AE757" s="1336"/>
      <c r="AF757" s="1336"/>
      <c r="AG757" s="1337"/>
      <c r="AH757" s="1291" t="str">
        <f t="shared" si="38"/>
        <v/>
      </c>
      <c r="AI757" s="1292"/>
      <c r="AJ757" s="1293"/>
      <c r="AK757" s="1285" t="s">
        <v>591</v>
      </c>
      <c r="AL757" s="1286"/>
      <c r="AM757" s="1286"/>
      <c r="AN757" s="1286"/>
      <c r="AO757" s="1287"/>
      <c r="AT757"/>
      <c r="AU757"/>
      <c r="AV757"/>
      <c r="AW757"/>
      <c r="AX757"/>
      <c r="AY757" s="1079"/>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12">
        <f t="shared" si="39"/>
        <v>0</v>
      </c>
      <c r="CH757" s="1314"/>
      <c r="CI757" s="1283">
        <f t="shared" si="40"/>
        <v>0</v>
      </c>
      <c r="CJ757" s="1284"/>
      <c r="CK757" s="1312">
        <f t="shared" si="18"/>
        <v>0</v>
      </c>
      <c r="CL757" s="1314"/>
      <c r="CM757" s="1283">
        <f t="shared" si="19"/>
        <v>0</v>
      </c>
      <c r="CN757" s="1284"/>
      <c r="CP757" s="1280">
        <f t="shared" si="20"/>
        <v>0</v>
      </c>
      <c r="CQ757" s="1281"/>
      <c r="CR757" s="1281"/>
      <c r="CS757" s="1281"/>
      <c r="CT757" s="1282"/>
      <c r="CU757" s="1315">
        <f t="shared" si="21"/>
        <v>0</v>
      </c>
      <c r="CV757" s="1315"/>
      <c r="CW757" s="1315"/>
      <c r="CX757" s="1315"/>
      <c r="CY757" s="1315"/>
      <c r="CZ757" s="1315">
        <f t="shared" si="22"/>
        <v>0</v>
      </c>
      <c r="DA757" s="1315"/>
      <c r="DB757" s="1315"/>
      <c r="DC757" s="1315"/>
      <c r="DD757" s="1315"/>
      <c r="DE757" s="1315">
        <f t="shared" si="23"/>
        <v>0</v>
      </c>
      <c r="DF757" s="1315"/>
      <c r="DG757" s="1315"/>
      <c r="DH757" s="1315"/>
      <c r="DI757" s="1315"/>
      <c r="DJ757" s="1315">
        <f t="shared" si="24"/>
        <v>0</v>
      </c>
      <c r="DK757" s="1315"/>
      <c r="DL757" s="1315"/>
      <c r="DM757" s="1315"/>
      <c r="DN757" s="1315"/>
      <c r="DO757" s="1315">
        <f t="shared" si="25"/>
        <v>0</v>
      </c>
      <c r="DP757" s="1315"/>
      <c r="DQ757" s="1315"/>
      <c r="DR757" s="1315"/>
      <c r="DS757" s="1315"/>
      <c r="DT757" s="6"/>
      <c r="DU757" s="1339">
        <f t="shared" si="26"/>
        <v>0</v>
      </c>
      <c r="DV757" s="1339"/>
      <c r="DW757" s="1339"/>
      <c r="DX757" s="1339"/>
      <c r="DY757" s="1339"/>
      <c r="DZ757" s="1339">
        <f t="shared" si="27"/>
        <v>0</v>
      </c>
      <c r="EA757" s="1339"/>
      <c r="EB757" s="1339"/>
      <c r="EC757" s="1339"/>
      <c r="ED757" s="1339"/>
      <c r="EE757" s="1339">
        <f t="shared" si="28"/>
        <v>0</v>
      </c>
      <c r="EF757" s="1339"/>
      <c r="EG757" s="1339"/>
      <c r="EH757" s="1339"/>
      <c r="EI757" s="1339"/>
      <c r="EJ757" s="1339">
        <f t="shared" si="29"/>
        <v>0</v>
      </c>
      <c r="EK757" s="1339"/>
      <c r="EL757" s="1339"/>
      <c r="EM757" s="1339"/>
      <c r="EN757" s="1339"/>
      <c r="EO757" s="1339">
        <f t="shared" si="30"/>
        <v>0</v>
      </c>
      <c r="EP757" s="1339"/>
      <c r="EQ757" s="1339"/>
      <c r="ER757" s="1339"/>
      <c r="ES757" s="1339"/>
      <c r="ET757" s="1339">
        <f t="shared" si="31"/>
        <v>0</v>
      </c>
      <c r="EU757" s="1339"/>
      <c r="EV757" s="1339"/>
      <c r="EW757" s="1339"/>
      <c r="EX757" s="1339"/>
      <c r="EY757"/>
      <c r="EZ757" s="1312" t="str">
        <f t="shared" si="32"/>
        <v/>
      </c>
      <c r="FA757" s="1313"/>
      <c r="FB757" s="1313"/>
      <c r="FC757" s="1313"/>
      <c r="FD757" s="1314"/>
      <c r="FE757" s="1312" t="str">
        <f t="shared" si="33"/>
        <v/>
      </c>
      <c r="FF757" s="1313"/>
      <c r="FG757" s="1313"/>
      <c r="FH757" s="1313"/>
      <c r="FI757" s="1314"/>
      <c r="FJ757" s="1312" t="str">
        <f t="shared" si="34"/>
        <v/>
      </c>
      <c r="FK757" s="1313"/>
      <c r="FL757" s="1313"/>
      <c r="FM757" s="1313"/>
      <c r="FN757" s="1314"/>
      <c r="FO757" s="1312" t="str">
        <f t="shared" si="35"/>
        <v/>
      </c>
      <c r="FP757" s="1313"/>
      <c r="FQ757" s="1313"/>
      <c r="FR757" s="1313"/>
      <c r="FS757" s="1314"/>
      <c r="FT757" s="1312" t="str">
        <f t="shared" si="36"/>
        <v/>
      </c>
      <c r="FU757" s="1313"/>
      <c r="FV757" s="1313"/>
      <c r="FW757" s="1313"/>
      <c r="FX757" s="1314"/>
      <c r="FY757" s="1312" t="str">
        <f t="shared" si="37"/>
        <v/>
      </c>
      <c r="FZ757" s="1313"/>
      <c r="GA757" s="1313"/>
      <c r="GB757" s="1313"/>
      <c r="GC757" s="1314"/>
    </row>
    <row r="758" spans="1:185" s="3" customFormat="1" ht="12.95" customHeight="1">
      <c r="A758"/>
      <c r="B758" s="1285"/>
      <c r="C758" s="1286"/>
      <c r="D758" s="1286"/>
      <c r="E758" s="1286"/>
      <c r="F758" s="1287"/>
      <c r="G758" s="1294"/>
      <c r="H758" s="1295"/>
      <c r="I758" s="1295"/>
      <c r="J758" s="1296"/>
      <c r="K758" s="1319"/>
      <c r="L758" s="1320"/>
      <c r="M758" s="1320"/>
      <c r="N758" s="1321"/>
      <c r="O758" s="1316"/>
      <c r="P758" s="1317"/>
      <c r="Q758" s="1317"/>
      <c r="R758" s="1317"/>
      <c r="S758" s="1318"/>
      <c r="T758" s="1316"/>
      <c r="U758" s="1317"/>
      <c r="V758" s="1317"/>
      <c r="W758" s="1318"/>
      <c r="X758" s="1288">
        <f t="shared" si="41"/>
        <v>0</v>
      </c>
      <c r="Y758" s="1289"/>
      <c r="Z758" s="1289"/>
      <c r="AA758" s="1289"/>
      <c r="AB758" s="1290"/>
      <c r="AC758" s="1335"/>
      <c r="AD758" s="1336"/>
      <c r="AE758" s="1336"/>
      <c r="AF758" s="1336"/>
      <c r="AG758" s="1337"/>
      <c r="AH758" s="1291" t="str">
        <f t="shared" si="38"/>
        <v/>
      </c>
      <c r="AI758" s="1292"/>
      <c r="AJ758" s="1293"/>
      <c r="AK758" s="1285" t="s">
        <v>591</v>
      </c>
      <c r="AL758" s="1286"/>
      <c r="AM758" s="1286"/>
      <c r="AN758" s="1286"/>
      <c r="AO758" s="128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12">
        <f t="shared" si="39"/>
        <v>0</v>
      </c>
      <c r="CH758" s="1314"/>
      <c r="CI758" s="1283">
        <f t="shared" si="40"/>
        <v>0</v>
      </c>
      <c r="CJ758" s="1284"/>
      <c r="CK758" s="1312">
        <f t="shared" si="18"/>
        <v>0</v>
      </c>
      <c r="CL758" s="1314"/>
      <c r="CM758" s="1283">
        <f t="shared" si="19"/>
        <v>0</v>
      </c>
      <c r="CN758" s="1284"/>
      <c r="CP758" s="1280">
        <f t="shared" si="20"/>
        <v>0</v>
      </c>
      <c r="CQ758" s="1281"/>
      <c r="CR758" s="1281"/>
      <c r="CS758" s="1281"/>
      <c r="CT758" s="1282"/>
      <c r="CU758" s="1315">
        <f t="shared" si="21"/>
        <v>0</v>
      </c>
      <c r="CV758" s="1315"/>
      <c r="CW758" s="1315"/>
      <c r="CX758" s="1315"/>
      <c r="CY758" s="1315"/>
      <c r="CZ758" s="1315">
        <f t="shared" si="22"/>
        <v>0</v>
      </c>
      <c r="DA758" s="1315"/>
      <c r="DB758" s="1315"/>
      <c r="DC758" s="1315"/>
      <c r="DD758" s="1315"/>
      <c r="DE758" s="1315">
        <f t="shared" si="23"/>
        <v>0</v>
      </c>
      <c r="DF758" s="1315"/>
      <c r="DG758" s="1315"/>
      <c r="DH758" s="1315"/>
      <c r="DI758" s="1315"/>
      <c r="DJ758" s="1315">
        <f t="shared" si="24"/>
        <v>0</v>
      </c>
      <c r="DK758" s="1315"/>
      <c r="DL758" s="1315"/>
      <c r="DM758" s="1315"/>
      <c r="DN758" s="1315"/>
      <c r="DO758" s="1315">
        <f t="shared" si="25"/>
        <v>0</v>
      </c>
      <c r="DP758" s="1315"/>
      <c r="DQ758" s="1315"/>
      <c r="DR758" s="1315"/>
      <c r="DS758" s="1315"/>
      <c r="DT758" s="6"/>
      <c r="DU758" s="1339">
        <f t="shared" si="26"/>
        <v>0</v>
      </c>
      <c r="DV758" s="1339"/>
      <c r="DW758" s="1339"/>
      <c r="DX758" s="1339"/>
      <c r="DY758" s="1339"/>
      <c r="DZ758" s="1339">
        <f t="shared" si="27"/>
        <v>0</v>
      </c>
      <c r="EA758" s="1339"/>
      <c r="EB758" s="1339"/>
      <c r="EC758" s="1339"/>
      <c r="ED758" s="1339"/>
      <c r="EE758" s="1339">
        <f t="shared" si="28"/>
        <v>0</v>
      </c>
      <c r="EF758" s="1339"/>
      <c r="EG758" s="1339"/>
      <c r="EH758" s="1339"/>
      <c r="EI758" s="1339"/>
      <c r="EJ758" s="1339">
        <f t="shared" si="29"/>
        <v>0</v>
      </c>
      <c r="EK758" s="1339"/>
      <c r="EL758" s="1339"/>
      <c r="EM758" s="1339"/>
      <c r="EN758" s="1339"/>
      <c r="EO758" s="1339">
        <f t="shared" si="30"/>
        <v>0</v>
      </c>
      <c r="EP758" s="1339"/>
      <c r="EQ758" s="1339"/>
      <c r="ER758" s="1339"/>
      <c r="ES758" s="1339"/>
      <c r="ET758" s="1339">
        <f t="shared" si="31"/>
        <v>0</v>
      </c>
      <c r="EU758" s="1339"/>
      <c r="EV758" s="1339"/>
      <c r="EW758" s="1339"/>
      <c r="EX758" s="1339"/>
      <c r="EY758"/>
      <c r="EZ758" s="1312" t="str">
        <f t="shared" si="32"/>
        <v/>
      </c>
      <c r="FA758" s="1313"/>
      <c r="FB758" s="1313"/>
      <c r="FC758" s="1313"/>
      <c r="FD758" s="1314"/>
      <c r="FE758" s="1312" t="str">
        <f t="shared" si="33"/>
        <v/>
      </c>
      <c r="FF758" s="1313"/>
      <c r="FG758" s="1313"/>
      <c r="FH758" s="1313"/>
      <c r="FI758" s="1314"/>
      <c r="FJ758" s="1312" t="str">
        <f t="shared" si="34"/>
        <v/>
      </c>
      <c r="FK758" s="1313"/>
      <c r="FL758" s="1313"/>
      <c r="FM758" s="1313"/>
      <c r="FN758" s="1314"/>
      <c r="FO758" s="1312" t="str">
        <f t="shared" si="35"/>
        <v/>
      </c>
      <c r="FP758" s="1313"/>
      <c r="FQ758" s="1313"/>
      <c r="FR758" s="1313"/>
      <c r="FS758" s="1314"/>
      <c r="FT758" s="1312" t="str">
        <f t="shared" si="36"/>
        <v/>
      </c>
      <c r="FU758" s="1313"/>
      <c r="FV758" s="1313"/>
      <c r="FW758" s="1313"/>
      <c r="FX758" s="1314"/>
      <c r="FY758" s="1312" t="str">
        <f t="shared" si="37"/>
        <v/>
      </c>
      <c r="FZ758" s="1313"/>
      <c r="GA758" s="1313"/>
      <c r="GB758" s="1313"/>
      <c r="GC758" s="1314"/>
    </row>
    <row r="759" spans="1:185" s="3" customFormat="1" ht="12.95" customHeight="1">
      <c r="A759"/>
      <c r="B759" s="1285"/>
      <c r="C759" s="1286"/>
      <c r="D759" s="1286"/>
      <c r="E759" s="1286"/>
      <c r="F759" s="1287"/>
      <c r="G759" s="1294"/>
      <c r="H759" s="1295"/>
      <c r="I759" s="1295"/>
      <c r="J759" s="1296"/>
      <c r="K759" s="1319"/>
      <c r="L759" s="1320"/>
      <c r="M759" s="1320"/>
      <c r="N759" s="1321"/>
      <c r="O759" s="1316"/>
      <c r="P759" s="1317"/>
      <c r="Q759" s="1317"/>
      <c r="R759" s="1317"/>
      <c r="S759" s="1318"/>
      <c r="T759" s="1316"/>
      <c r="U759" s="1317"/>
      <c r="V759" s="1317"/>
      <c r="W759" s="1318"/>
      <c r="X759" s="1288">
        <f t="shared" si="41"/>
        <v>0</v>
      </c>
      <c r="Y759" s="1289"/>
      <c r="Z759" s="1289"/>
      <c r="AA759" s="1289"/>
      <c r="AB759" s="1290"/>
      <c r="AC759" s="1335"/>
      <c r="AD759" s="1336"/>
      <c r="AE759" s="1336"/>
      <c r="AF759" s="1336"/>
      <c r="AG759" s="1337"/>
      <c r="AH759" s="1291" t="str">
        <f t="shared" si="38"/>
        <v/>
      </c>
      <c r="AI759" s="1292"/>
      <c r="AJ759" s="1293"/>
      <c r="AK759" s="1285" t="s">
        <v>591</v>
      </c>
      <c r="AL759" s="1286"/>
      <c r="AM759" s="1286"/>
      <c r="AN759" s="1286"/>
      <c r="AO759" s="128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12">
        <f t="shared" si="39"/>
        <v>0</v>
      </c>
      <c r="CH759" s="1314"/>
      <c r="CI759" s="1283">
        <f t="shared" si="40"/>
        <v>0</v>
      </c>
      <c r="CJ759" s="1284"/>
      <c r="CK759" s="1312">
        <f t="shared" si="18"/>
        <v>0</v>
      </c>
      <c r="CL759" s="1314"/>
      <c r="CM759" s="1283">
        <f t="shared" si="19"/>
        <v>0</v>
      </c>
      <c r="CN759" s="1284"/>
      <c r="CP759" s="1280">
        <f t="shared" si="20"/>
        <v>0</v>
      </c>
      <c r="CQ759" s="1281"/>
      <c r="CR759" s="1281"/>
      <c r="CS759" s="1281"/>
      <c r="CT759" s="1282"/>
      <c r="CU759" s="1315">
        <f t="shared" si="21"/>
        <v>0</v>
      </c>
      <c r="CV759" s="1315"/>
      <c r="CW759" s="1315"/>
      <c r="CX759" s="1315"/>
      <c r="CY759" s="1315"/>
      <c r="CZ759" s="1315">
        <f t="shared" si="22"/>
        <v>0</v>
      </c>
      <c r="DA759" s="1315"/>
      <c r="DB759" s="1315"/>
      <c r="DC759" s="1315"/>
      <c r="DD759" s="1315"/>
      <c r="DE759" s="1315">
        <f t="shared" si="23"/>
        <v>0</v>
      </c>
      <c r="DF759" s="1315"/>
      <c r="DG759" s="1315"/>
      <c r="DH759" s="1315"/>
      <c r="DI759" s="1315"/>
      <c r="DJ759" s="1315">
        <f t="shared" si="24"/>
        <v>0</v>
      </c>
      <c r="DK759" s="1315"/>
      <c r="DL759" s="1315"/>
      <c r="DM759" s="1315"/>
      <c r="DN759" s="1315"/>
      <c r="DO759" s="1315">
        <f t="shared" si="25"/>
        <v>0</v>
      </c>
      <c r="DP759" s="1315"/>
      <c r="DQ759" s="1315"/>
      <c r="DR759" s="1315"/>
      <c r="DS759" s="1315"/>
      <c r="DT759" s="6"/>
      <c r="DU759" s="1339">
        <f t="shared" si="26"/>
        <v>0</v>
      </c>
      <c r="DV759" s="1339"/>
      <c r="DW759" s="1339"/>
      <c r="DX759" s="1339"/>
      <c r="DY759" s="1339"/>
      <c r="DZ759" s="1339">
        <f t="shared" si="27"/>
        <v>0</v>
      </c>
      <c r="EA759" s="1339"/>
      <c r="EB759" s="1339"/>
      <c r="EC759" s="1339"/>
      <c r="ED759" s="1339"/>
      <c r="EE759" s="1339">
        <f t="shared" si="28"/>
        <v>0</v>
      </c>
      <c r="EF759" s="1339"/>
      <c r="EG759" s="1339"/>
      <c r="EH759" s="1339"/>
      <c r="EI759" s="1339"/>
      <c r="EJ759" s="1339">
        <f t="shared" si="29"/>
        <v>0</v>
      </c>
      <c r="EK759" s="1339"/>
      <c r="EL759" s="1339"/>
      <c r="EM759" s="1339"/>
      <c r="EN759" s="1339"/>
      <c r="EO759" s="1339">
        <f t="shared" si="30"/>
        <v>0</v>
      </c>
      <c r="EP759" s="1339"/>
      <c r="EQ759" s="1339"/>
      <c r="ER759" s="1339"/>
      <c r="ES759" s="1339"/>
      <c r="ET759" s="1339">
        <f t="shared" si="31"/>
        <v>0</v>
      </c>
      <c r="EU759" s="1339"/>
      <c r="EV759" s="1339"/>
      <c r="EW759" s="1339"/>
      <c r="EX759" s="1339"/>
      <c r="EY759"/>
      <c r="EZ759" s="1312" t="str">
        <f t="shared" si="32"/>
        <v/>
      </c>
      <c r="FA759" s="1313"/>
      <c r="FB759" s="1313"/>
      <c r="FC759" s="1313"/>
      <c r="FD759" s="1314"/>
      <c r="FE759" s="1312" t="str">
        <f t="shared" si="33"/>
        <v/>
      </c>
      <c r="FF759" s="1313"/>
      <c r="FG759" s="1313"/>
      <c r="FH759" s="1313"/>
      <c r="FI759" s="1314"/>
      <c r="FJ759" s="1312" t="str">
        <f t="shared" si="34"/>
        <v/>
      </c>
      <c r="FK759" s="1313"/>
      <c r="FL759" s="1313"/>
      <c r="FM759" s="1313"/>
      <c r="FN759" s="1314"/>
      <c r="FO759" s="1312" t="str">
        <f t="shared" si="35"/>
        <v/>
      </c>
      <c r="FP759" s="1313"/>
      <c r="FQ759" s="1313"/>
      <c r="FR759" s="1313"/>
      <c r="FS759" s="1314"/>
      <c r="FT759" s="1312" t="str">
        <f t="shared" si="36"/>
        <v/>
      </c>
      <c r="FU759" s="1313"/>
      <c r="FV759" s="1313"/>
      <c r="FW759" s="1313"/>
      <c r="FX759" s="1314"/>
      <c r="FY759" s="1312" t="str">
        <f t="shared" si="37"/>
        <v/>
      </c>
      <c r="FZ759" s="1313"/>
      <c r="GA759" s="1313"/>
      <c r="GB759" s="1313"/>
      <c r="GC759" s="1314"/>
    </row>
    <row r="760" spans="1:185" s="3" customFormat="1" ht="12.95" customHeight="1">
      <c r="A760"/>
      <c r="B760" s="1285"/>
      <c r="C760" s="1286"/>
      <c r="D760" s="1286"/>
      <c r="E760" s="1286"/>
      <c r="F760" s="1287"/>
      <c r="G760" s="1294"/>
      <c r="H760" s="1295"/>
      <c r="I760" s="1295"/>
      <c r="J760" s="1296"/>
      <c r="K760" s="1319"/>
      <c r="L760" s="1320"/>
      <c r="M760" s="1320"/>
      <c r="N760" s="1321"/>
      <c r="O760" s="1316"/>
      <c r="P760" s="1317"/>
      <c r="Q760" s="1317"/>
      <c r="R760" s="1317"/>
      <c r="S760" s="1318"/>
      <c r="T760" s="1316"/>
      <c r="U760" s="1317"/>
      <c r="V760" s="1317"/>
      <c r="W760" s="1318"/>
      <c r="X760" s="1288">
        <f>O760+T760</f>
        <v>0</v>
      </c>
      <c r="Y760" s="1289"/>
      <c r="Z760" s="1289"/>
      <c r="AA760" s="1289"/>
      <c r="AB760" s="1290"/>
      <c r="AC760" s="1335"/>
      <c r="AD760" s="1336"/>
      <c r="AE760" s="1336"/>
      <c r="AF760" s="1336"/>
      <c r="AG760" s="1337"/>
      <c r="AH760" s="1291" t="str">
        <f t="shared" si="38"/>
        <v/>
      </c>
      <c r="AI760" s="1292"/>
      <c r="AJ760" s="1293"/>
      <c r="AK760" s="1285" t="s">
        <v>591</v>
      </c>
      <c r="AL760" s="1286"/>
      <c r="AM760" s="1286"/>
      <c r="AN760" s="1286"/>
      <c r="AO760" s="128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12">
        <f t="shared" si="39"/>
        <v>0</v>
      </c>
      <c r="CH760" s="1314"/>
      <c r="CI760" s="1283">
        <f t="shared" si="40"/>
        <v>0</v>
      </c>
      <c r="CJ760" s="1284"/>
      <c r="CK760" s="1312">
        <f t="shared" si="18"/>
        <v>0</v>
      </c>
      <c r="CL760" s="1314"/>
      <c r="CM760" s="1283">
        <f t="shared" si="19"/>
        <v>0</v>
      </c>
      <c r="CN760" s="1284"/>
      <c r="CP760" s="1280">
        <f t="shared" si="20"/>
        <v>0</v>
      </c>
      <c r="CQ760" s="1281"/>
      <c r="CR760" s="1281"/>
      <c r="CS760" s="1281"/>
      <c r="CT760" s="1282"/>
      <c r="CU760" s="1315">
        <f t="shared" si="21"/>
        <v>0</v>
      </c>
      <c r="CV760" s="1315"/>
      <c r="CW760" s="1315"/>
      <c r="CX760" s="1315"/>
      <c r="CY760" s="1315"/>
      <c r="CZ760" s="1315">
        <f t="shared" si="22"/>
        <v>0</v>
      </c>
      <c r="DA760" s="1315"/>
      <c r="DB760" s="1315"/>
      <c r="DC760" s="1315"/>
      <c r="DD760" s="1315"/>
      <c r="DE760" s="1315">
        <f t="shared" si="23"/>
        <v>0</v>
      </c>
      <c r="DF760" s="1315"/>
      <c r="DG760" s="1315"/>
      <c r="DH760" s="1315"/>
      <c r="DI760" s="1315"/>
      <c r="DJ760" s="1315">
        <f t="shared" si="24"/>
        <v>0</v>
      </c>
      <c r="DK760" s="1315"/>
      <c r="DL760" s="1315"/>
      <c r="DM760" s="1315"/>
      <c r="DN760" s="1315"/>
      <c r="DO760" s="1315">
        <f t="shared" si="25"/>
        <v>0</v>
      </c>
      <c r="DP760" s="1315"/>
      <c r="DQ760" s="1315"/>
      <c r="DR760" s="1315"/>
      <c r="DS760" s="1315"/>
      <c r="DT760" s="6"/>
      <c r="DU760" s="1339">
        <f t="shared" si="26"/>
        <v>0</v>
      </c>
      <c r="DV760" s="1339"/>
      <c r="DW760" s="1339"/>
      <c r="DX760" s="1339"/>
      <c r="DY760" s="1339"/>
      <c r="DZ760" s="1339">
        <f t="shared" si="27"/>
        <v>0</v>
      </c>
      <c r="EA760" s="1339"/>
      <c r="EB760" s="1339"/>
      <c r="EC760" s="1339"/>
      <c r="ED760" s="1339"/>
      <c r="EE760" s="1339">
        <f t="shared" si="28"/>
        <v>0</v>
      </c>
      <c r="EF760" s="1339"/>
      <c r="EG760" s="1339"/>
      <c r="EH760" s="1339"/>
      <c r="EI760" s="1339"/>
      <c r="EJ760" s="1339">
        <f t="shared" si="29"/>
        <v>0</v>
      </c>
      <c r="EK760" s="1339"/>
      <c r="EL760" s="1339"/>
      <c r="EM760" s="1339"/>
      <c r="EN760" s="1339"/>
      <c r="EO760" s="1339">
        <f t="shared" si="30"/>
        <v>0</v>
      </c>
      <c r="EP760" s="1339"/>
      <c r="EQ760" s="1339"/>
      <c r="ER760" s="1339"/>
      <c r="ES760" s="1339"/>
      <c r="ET760" s="1339">
        <f t="shared" si="31"/>
        <v>0</v>
      </c>
      <c r="EU760" s="1339"/>
      <c r="EV760" s="1339"/>
      <c r="EW760" s="1339"/>
      <c r="EX760" s="1339"/>
      <c r="EY760"/>
      <c r="EZ760" s="1312" t="str">
        <f t="shared" si="32"/>
        <v/>
      </c>
      <c r="FA760" s="1313"/>
      <c r="FB760" s="1313"/>
      <c r="FC760" s="1313"/>
      <c r="FD760" s="1314"/>
      <c r="FE760" s="1312" t="str">
        <f t="shared" si="33"/>
        <v/>
      </c>
      <c r="FF760" s="1313"/>
      <c r="FG760" s="1313"/>
      <c r="FH760" s="1313"/>
      <c r="FI760" s="1314"/>
      <c r="FJ760" s="1312" t="str">
        <f t="shared" si="34"/>
        <v/>
      </c>
      <c r="FK760" s="1313"/>
      <c r="FL760" s="1313"/>
      <c r="FM760" s="1313"/>
      <c r="FN760" s="1314"/>
      <c r="FO760" s="1312" t="str">
        <f t="shared" si="35"/>
        <v/>
      </c>
      <c r="FP760" s="1313"/>
      <c r="FQ760" s="1313"/>
      <c r="FR760" s="1313"/>
      <c r="FS760" s="1314"/>
      <c r="FT760" s="1312" t="str">
        <f t="shared" si="36"/>
        <v/>
      </c>
      <c r="FU760" s="1313"/>
      <c r="FV760" s="1313"/>
      <c r="FW760" s="1313"/>
      <c r="FX760" s="1314"/>
      <c r="FY760" s="1312" t="str">
        <f t="shared" si="37"/>
        <v/>
      </c>
      <c r="FZ760" s="1313"/>
      <c r="GA760" s="1313"/>
      <c r="GB760" s="1313"/>
      <c r="GC760" s="1314"/>
    </row>
    <row r="761" spans="1:185" s="3" customFormat="1" ht="12.95" customHeight="1">
      <c r="A761"/>
      <c r="B761" s="1358" t="s">
        <v>125</v>
      </c>
      <c r="C761" s="1359"/>
      <c r="D761" s="1359"/>
      <c r="E761" s="1359"/>
      <c r="F761" s="1361"/>
      <c r="G761" s="1651">
        <f>SUM(G726:G760)</f>
        <v>120</v>
      </c>
      <c r="H761" s="1652"/>
      <c r="I761" s="1652"/>
      <c r="J761" s="1653"/>
      <c r="K761" s="898" t="s">
        <v>124</v>
      </c>
      <c r="L761" s="5"/>
      <c r="M761" s="5"/>
      <c r="N761" s="46"/>
      <c r="O761" s="1288">
        <f>SUMPRODUCT(G726:G760,O726:O760)</f>
        <v>224107.2</v>
      </c>
      <c r="P761" s="1289"/>
      <c r="Q761" s="1289"/>
      <c r="R761" s="1289"/>
      <c r="S761" s="1290"/>
      <c r="T761"/>
      <c r="U761"/>
      <c r="V761"/>
      <c r="W761"/>
      <c r="X761" s="900" t="s">
        <v>899</v>
      </c>
      <c r="Y761" s="899"/>
      <c r="Z761" s="899"/>
      <c r="AA761" s="899"/>
      <c r="AB761" s="901"/>
      <c r="AC761" s="1332">
        <f>BH761</f>
        <v>0.60000000000000009</v>
      </c>
      <c r="AD761" s="1333"/>
      <c r="AE761" s="1333"/>
      <c r="AF761" s="1333"/>
      <c r="AG761" s="1334"/>
      <c r="AH761" s="1332">
        <f>IFERROR(BU761,"")</f>
        <v>0.60000000000000009</v>
      </c>
      <c r="AI761" s="1333"/>
      <c r="AJ761" s="1334"/>
      <c r="AK761"/>
      <c r="AL761"/>
      <c r="AM761"/>
      <c r="AN761"/>
      <c r="AO761"/>
      <c r="AP761" s="205"/>
      <c r="AQ761" s="205"/>
      <c r="AR761" s="205"/>
      <c r="AS761" s="205"/>
      <c r="AT761"/>
      <c r="AU761"/>
      <c r="AV761"/>
      <c r="AW761"/>
      <c r="AX761"/>
      <c r="AY761"/>
      <c r="AZ761" s="34"/>
      <c r="BA761" s="34"/>
      <c r="BB761" s="34"/>
      <c r="BC761" s="34"/>
      <c r="BE761" s="290" t="s">
        <v>898</v>
      </c>
      <c r="BF761" s="299">
        <f>SUM(BF726:BF760)</f>
        <v>120</v>
      </c>
      <c r="BG761" s="300">
        <f>SUM(BG726:BG760)</f>
        <v>1.0000000000000002</v>
      </c>
      <c r="BH761" s="300">
        <f>SUM(BH726:BH760)</f>
        <v>0.60000000000000009</v>
      </c>
      <c r="BI761"/>
      <c r="BJ761"/>
      <c r="BK761"/>
      <c r="BL761"/>
      <c r="BO761"/>
      <c r="BP761"/>
      <c r="BQ761"/>
      <c r="BR761"/>
      <c r="BS761" s="855">
        <f>SUM(BS726:BS760)</f>
        <v>120</v>
      </c>
      <c r="BT761" s="300">
        <f>SUM(BT726:BT760)</f>
        <v>1.0000000000000002</v>
      </c>
      <c r="BU761" s="300">
        <f>SUM(BU726:BU760)</f>
        <v>0.60000000000000009</v>
      </c>
      <c r="CI761" s="1312">
        <f>SUM(CI726:CJ760)</f>
        <v>13</v>
      </c>
      <c r="CJ761" s="1314"/>
      <c r="CM761" s="1312">
        <f>SUM(CM726:CN760)</f>
        <v>12</v>
      </c>
      <c r="CN761" s="1314"/>
      <c r="CP761" s="1312">
        <f>SUM(CP726:CT760)</f>
        <v>60</v>
      </c>
      <c r="CQ761" s="1313"/>
      <c r="CR761" s="1313"/>
      <c r="CS761" s="1313"/>
      <c r="CT761" s="1314"/>
      <c r="CU761" s="1338">
        <f>SUM(CU726:CY760)</f>
        <v>0</v>
      </c>
      <c r="CV761" s="1338"/>
      <c r="CW761" s="1338"/>
      <c r="CX761" s="1338"/>
      <c r="CY761" s="1338"/>
      <c r="CZ761" s="1338">
        <f>SUM(CZ726:DD760)</f>
        <v>30</v>
      </c>
      <c r="DA761" s="1338"/>
      <c r="DB761" s="1338"/>
      <c r="DC761" s="1338"/>
      <c r="DD761" s="1338"/>
      <c r="DE761" s="1338">
        <f>SUM(DE726:DI760)</f>
        <v>30</v>
      </c>
      <c r="DF761" s="1338"/>
      <c r="DG761" s="1338"/>
      <c r="DH761" s="1338"/>
      <c r="DI761" s="1338"/>
      <c r="DJ761" s="1338">
        <f>SUM(DJ726:DN760)</f>
        <v>0</v>
      </c>
      <c r="DK761" s="1338"/>
      <c r="DL761" s="1338"/>
      <c r="DM761" s="1338"/>
      <c r="DN761" s="1338"/>
      <c r="DO761" s="1338">
        <f>SUM(DO726:DS760)</f>
        <v>0</v>
      </c>
      <c r="DP761" s="1338"/>
      <c r="DQ761" s="1338"/>
      <c r="DR761" s="1338"/>
      <c r="DS761" s="1338"/>
      <c r="DT761" s="354"/>
      <c r="DU761" s="1338">
        <f>SUM(DU726:DY760)</f>
        <v>7</v>
      </c>
      <c r="DV761" s="1338"/>
      <c r="DW761" s="1338"/>
      <c r="DX761" s="1338"/>
      <c r="DY761" s="1338"/>
      <c r="DZ761" s="1338">
        <f>SUM(DZ726:ED760)</f>
        <v>0</v>
      </c>
      <c r="EA761" s="1338"/>
      <c r="EB761" s="1338"/>
      <c r="EC761" s="1338"/>
      <c r="ED761" s="1338"/>
      <c r="EE761" s="1338">
        <f>SUM(EE726:EI760)</f>
        <v>2</v>
      </c>
      <c r="EF761" s="1338"/>
      <c r="EG761" s="1338"/>
      <c r="EH761" s="1338"/>
      <c r="EI761" s="1338"/>
      <c r="EJ761" s="1338">
        <f>SUM(EJ726:EN760)</f>
        <v>3</v>
      </c>
      <c r="EK761" s="1338"/>
      <c r="EL761" s="1338"/>
      <c r="EM761" s="1338"/>
      <c r="EN761" s="1338"/>
      <c r="EO761" s="1338">
        <f>SUM(EO726:ES760)</f>
        <v>0</v>
      </c>
      <c r="EP761" s="1338"/>
      <c r="EQ761" s="1338"/>
      <c r="ER761" s="1338"/>
      <c r="ES761" s="1338"/>
      <c r="ET761" s="1338">
        <f>SUM(ET726:EX760)</f>
        <v>0</v>
      </c>
      <c r="EU761" s="1338"/>
      <c r="EV761" s="1338"/>
      <c r="EW761" s="1338"/>
      <c r="EX761" s="1338"/>
      <c r="EY761"/>
      <c r="EZ761" s="1338">
        <f>SUM(EZ726:FD760)</f>
        <v>3605</v>
      </c>
      <c r="FA761" s="1338"/>
      <c r="FB761" s="1338"/>
      <c r="FC761" s="1338"/>
      <c r="FD761" s="1338"/>
      <c r="FE761" s="1338">
        <f>SUM(FE726:FI760)</f>
        <v>0</v>
      </c>
      <c r="FF761" s="1338"/>
      <c r="FG761" s="1338"/>
      <c r="FH761" s="1338"/>
      <c r="FI761" s="1338"/>
      <c r="FJ761" s="1338">
        <f>SUM(FJ726:FN760)</f>
        <v>4923</v>
      </c>
      <c r="FK761" s="1338"/>
      <c r="FL761" s="1338"/>
      <c r="FM761" s="1338"/>
      <c r="FN761" s="1338"/>
      <c r="FO761" s="1338">
        <f>SUM(FO726:FS760)</f>
        <v>5679</v>
      </c>
      <c r="FP761" s="1338"/>
      <c r="FQ761" s="1338"/>
      <c r="FR761" s="1338"/>
      <c r="FS761" s="1338"/>
      <c r="FT761" s="1338">
        <f>SUM(FT726:FX760)</f>
        <v>0</v>
      </c>
      <c r="FU761" s="1338"/>
      <c r="FV761" s="1338"/>
      <c r="FW761" s="1338"/>
      <c r="FX761" s="1338"/>
      <c r="FY761" s="1338">
        <f>SUM(FY726:GC760)</f>
        <v>0</v>
      </c>
      <c r="FZ761" s="1338"/>
      <c r="GA761" s="1338"/>
      <c r="GB761" s="1338"/>
      <c r="GC761" s="1338"/>
    </row>
    <row r="762" spans="1:185" s="3" customFormat="1" ht="12.95" customHeight="1">
      <c r="A762"/>
      <c r="B762" s="1761" t="s">
        <v>1864</v>
      </c>
      <c r="C762" s="1761"/>
      <c r="D762" s="1761"/>
      <c r="E762" s="1761"/>
      <c r="F762" s="1761"/>
      <c r="G762" s="1761"/>
      <c r="H762" s="1761"/>
      <c r="I762" s="1761"/>
      <c r="J762" s="1761"/>
      <c r="K762" s="1761"/>
      <c r="L762" s="1761"/>
      <c r="M762" s="1761"/>
      <c r="N762" s="1761"/>
      <c r="O762" s="1761"/>
      <c r="P762" s="1761"/>
      <c r="Q762" s="1761"/>
      <c r="R762" s="1761"/>
      <c r="S762" s="1761"/>
      <c r="T762" s="1761"/>
      <c r="U762" s="1761"/>
      <c r="V762" s="1761"/>
      <c r="W762" s="1761"/>
      <c r="X762" s="1761"/>
      <c r="Y762" s="1761"/>
      <c r="Z762" s="1761"/>
      <c r="AA762" s="1761"/>
      <c r="AB762" s="1761"/>
      <c r="AC762" s="1761"/>
      <c r="AD762" s="1761"/>
      <c r="AE762" s="1761"/>
      <c r="AF762" s="1761"/>
      <c r="AG762" s="1761"/>
      <c r="AH762" s="1761"/>
      <c r="AI762"/>
      <c r="AJ762"/>
      <c r="AK762"/>
      <c r="AT762"/>
      <c r="AU762"/>
      <c r="AV762"/>
      <c r="AW762"/>
      <c r="AX762"/>
      <c r="AY762"/>
      <c r="CD762"/>
      <c r="DN762" s="56" t="s">
        <v>1832</v>
      </c>
      <c r="DO762" s="1312">
        <f>CP761+CU761+CZ761+DE761+DJ761+DO761</f>
        <v>120</v>
      </c>
      <c r="DP762" s="1313"/>
      <c r="DQ762" s="1313"/>
      <c r="DR762" s="1313"/>
      <c r="DS762" s="1314"/>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61"/>
      <c r="C763" s="1761"/>
      <c r="D763" s="1761"/>
      <c r="E763" s="1761"/>
      <c r="F763" s="1761"/>
      <c r="G763" s="1761"/>
      <c r="H763" s="1761"/>
      <c r="I763" s="1761"/>
      <c r="J763" s="1761"/>
      <c r="K763" s="1761"/>
      <c r="L763" s="1761"/>
      <c r="M763" s="1761"/>
      <c r="N763" s="1761"/>
      <c r="O763" s="1761"/>
      <c r="P763" s="1761"/>
      <c r="Q763" s="1761"/>
      <c r="R763" s="1761"/>
      <c r="S763" s="1761"/>
      <c r="T763" s="1761"/>
      <c r="U763" s="1761"/>
      <c r="V763" s="1761"/>
      <c r="W763" s="1761"/>
      <c r="X763" s="1761"/>
      <c r="Y763" s="1761"/>
      <c r="Z763" s="1761"/>
      <c r="AA763" s="1761"/>
      <c r="AB763" s="1761"/>
      <c r="AC763" s="1761"/>
      <c r="AD763" s="1761"/>
      <c r="AE763" s="1761"/>
      <c r="AF763" s="1761"/>
      <c r="AG763" s="1761"/>
      <c r="AH763" s="176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60</v>
      </c>
      <c r="CU763" s="3"/>
      <c r="CV763" s="3"/>
      <c r="CW763" s="3"/>
      <c r="CX763" s="3"/>
      <c r="CY763" s="857">
        <f>CU761*1</f>
        <v>0</v>
      </c>
      <c r="CZ763" s="3"/>
      <c r="DA763" s="3"/>
      <c r="DB763" s="3"/>
      <c r="DC763" s="3"/>
      <c r="DD763" s="857">
        <f>CZ761*2</f>
        <v>60</v>
      </c>
      <c r="DE763" s="3"/>
      <c r="DF763" s="3"/>
      <c r="DG763" s="3"/>
      <c r="DH763" s="3"/>
      <c r="DI763" s="857">
        <f>DE761*3</f>
        <v>90</v>
      </c>
      <c r="DJ763" s="3"/>
      <c r="DK763" s="3"/>
      <c r="DL763" s="3"/>
      <c r="DM763" s="3"/>
      <c r="DN763" s="857">
        <f>DJ761*4</f>
        <v>0</v>
      </c>
      <c r="DO763" s="3"/>
      <c r="DP763" s="3"/>
      <c r="DQ763" s="3"/>
      <c r="DR763" s="3"/>
      <c r="DS763" s="857">
        <f>DO761*5</f>
        <v>0</v>
      </c>
      <c r="DU763" s="857">
        <f>CT763+CY763+DD763+DI763+DN763+DS763</f>
        <v>210</v>
      </c>
      <c r="DV763" s="57" t="s">
        <v>1834</v>
      </c>
      <c r="DW763" s="3"/>
      <c r="DX763" s="3"/>
      <c r="DY763" s="3"/>
      <c r="DZ763" s="3"/>
      <c r="EA763" s="3"/>
      <c r="EB763" s="3"/>
      <c r="EC763" s="3"/>
      <c r="ED763" s="3"/>
      <c r="EE763" s="3"/>
      <c r="EF763" s="3"/>
      <c r="EG763" s="3"/>
      <c r="EH763" s="3"/>
    </row>
    <row r="764" spans="1:185" ht="12.95" customHeight="1">
      <c r="A764" s="3"/>
      <c r="B764" s="3"/>
      <c r="C764" s="118" t="s">
        <v>1862</v>
      </c>
      <c r="D764" s="1026"/>
      <c r="E764" s="1026"/>
      <c r="F764" s="1026"/>
      <c r="G764" s="1027"/>
      <c r="H764" s="1027"/>
      <c r="I764" s="1027"/>
      <c r="J764" s="1027"/>
      <c r="K764" s="1026"/>
      <c r="L764" s="1026"/>
      <c r="M764" s="1026"/>
      <c r="N764" s="1026"/>
      <c r="O764" s="1338">
        <f>DU763</f>
        <v>210</v>
      </c>
      <c r="P764" s="1338"/>
      <c r="Q764" s="1338"/>
      <c r="R764" s="1338"/>
      <c r="S764" s="964"/>
      <c r="T764" s="964"/>
      <c r="U764" s="118" t="s">
        <v>1863</v>
      </c>
      <c r="V764" s="1026"/>
      <c r="W764" s="1026"/>
      <c r="X764" s="1026"/>
      <c r="Y764" s="1027"/>
      <c r="Z764" s="1027"/>
      <c r="AA764" s="1027"/>
      <c r="AB764" s="1027"/>
      <c r="AC764" s="1026"/>
      <c r="AD764" s="1026"/>
      <c r="AE764" s="1026"/>
      <c r="AF764" s="1026"/>
      <c r="AG764" s="1785">
        <v>0</v>
      </c>
      <c r="AH764" s="1785"/>
      <c r="AI764" s="1785"/>
      <c r="AJ764" s="178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03" t="str">
        <f>IF(G761&lt;&gt;AG449,"! Total Low-Income Units in the Unit Mix Table above does not match the number of Total Low-Income Units on row #"&amp;TEXT(ROW(D449),"#"),"")</f>
        <v/>
      </c>
      <c r="D765" s="1803"/>
      <c r="E765" s="1803"/>
      <c r="F765" s="1803"/>
      <c r="G765" s="1803"/>
      <c r="H765" s="1803"/>
      <c r="I765" s="1803"/>
      <c r="J765" s="1803"/>
      <c r="K765" s="1803"/>
      <c r="L765" s="1803"/>
      <c r="M765" s="1803"/>
      <c r="N765" s="1803"/>
      <c r="O765" s="1803"/>
      <c r="P765" s="1803"/>
      <c r="Q765" s="1803"/>
      <c r="R765" s="1803"/>
      <c r="S765" s="1803"/>
      <c r="T765" s="1803"/>
      <c r="U765" s="1803"/>
      <c r="V765" s="1803"/>
      <c r="W765" s="1803"/>
      <c r="X765" s="1803"/>
      <c r="Y765" s="1803"/>
      <c r="Z765" s="1803"/>
      <c r="AA765" s="1803"/>
      <c r="AB765" s="1803"/>
      <c r="AC765" s="1803"/>
      <c r="AD765" s="1803"/>
      <c r="AE765" s="1803"/>
      <c r="AF765" s="1803"/>
      <c r="AG765" s="1803"/>
      <c r="AH765" s="1803"/>
      <c r="AI765" s="1803"/>
      <c r="AJ765" s="1803"/>
      <c r="AK765" s="1803"/>
      <c r="AL765" s="1803"/>
      <c r="AM765" s="180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03"/>
      <c r="D766" s="1803"/>
      <c r="E766" s="1803"/>
      <c r="F766" s="1803"/>
      <c r="G766" s="1803"/>
      <c r="H766" s="1803"/>
      <c r="I766" s="1803"/>
      <c r="J766" s="1803"/>
      <c r="K766" s="1803"/>
      <c r="L766" s="1803"/>
      <c r="M766" s="1803"/>
      <c r="N766" s="1803"/>
      <c r="O766" s="1803"/>
      <c r="P766" s="1803"/>
      <c r="Q766" s="1803"/>
      <c r="R766" s="1803"/>
      <c r="S766" s="1803"/>
      <c r="T766" s="1803"/>
      <c r="U766" s="1803"/>
      <c r="V766" s="1803"/>
      <c r="W766" s="1803"/>
      <c r="X766" s="1803"/>
      <c r="Y766" s="1803"/>
      <c r="Z766" s="1803"/>
      <c r="AA766" s="1803"/>
      <c r="AB766" s="1803"/>
      <c r="AC766" s="1803"/>
      <c r="AD766" s="1803"/>
      <c r="AE766" s="1803"/>
      <c r="AF766" s="1803"/>
      <c r="AG766" s="1803"/>
      <c r="AH766" s="1803"/>
      <c r="AI766" s="1803"/>
      <c r="AJ766" s="1803"/>
      <c r="AK766" s="1803"/>
      <c r="AL766" s="1803"/>
      <c r="AM766" s="180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1861</v>
      </c>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c r="Y767" s="1028"/>
      <c r="Z767" s="1028"/>
      <c r="AA767" s="1028"/>
      <c r="AB767" s="1028"/>
      <c r="AC767" s="1028"/>
      <c r="AD767" s="1654" t="s">
        <v>591</v>
      </c>
      <c r="AE767" s="1654"/>
      <c r="AF767" s="1654"/>
      <c r="AG767" s="1028"/>
      <c r="AH767" s="1028"/>
      <c r="AI767" s="1028"/>
      <c r="AJ767" s="1028"/>
      <c r="AK767" s="1028"/>
      <c r="AL767" s="1028"/>
      <c r="AM767" s="1028"/>
      <c r="AN767" s="1028"/>
      <c r="AO767" s="1028"/>
      <c r="AP767" s="1028"/>
      <c r="AQ767" s="1028"/>
      <c r="AR767" s="1028"/>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29" t="s">
        <v>2041</v>
      </c>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c r="Y768" s="1028"/>
      <c r="Z768" s="1028"/>
      <c r="AA768" s="1028"/>
      <c r="AB768" s="1028"/>
      <c r="AC768" s="1028"/>
      <c r="AD768" s="1028"/>
      <c r="AE768" s="1028"/>
      <c r="AF768" s="1028"/>
      <c r="AG768" s="1028"/>
      <c r="AH768" s="1028"/>
      <c r="AI768" s="1028"/>
      <c r="AJ768" s="1028"/>
      <c r="AK768" s="1028"/>
      <c r="AL768" s="1028"/>
      <c r="AM768" s="1028"/>
      <c r="AN768" s="1028"/>
      <c r="AO768" s="1028"/>
      <c r="AP768" s="1028"/>
      <c r="AQ768" s="1028"/>
      <c r="AR768" s="10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6"/>
      <c r="C770" s="118" t="s">
        <v>177</v>
      </c>
      <c r="D770" s="1026"/>
      <c r="E770" s="1026"/>
      <c r="F770" s="1026"/>
      <c r="G770" s="354"/>
      <c r="H770" s="354"/>
      <c r="I770" s="354"/>
      <c r="J770" s="354"/>
      <c r="K770" s="354"/>
      <c r="L770" s="1026"/>
      <c r="M770" s="1026"/>
      <c r="N770" s="1026"/>
      <c r="O770" s="1026"/>
      <c r="P770" s="1026"/>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6"/>
      <c r="C771" s="1524" t="s">
        <v>2042</v>
      </c>
      <c r="D771" s="1524"/>
      <c r="E771" s="1524"/>
      <c r="F771" s="1524"/>
      <c r="G771" s="1524"/>
      <c r="H771" s="1524"/>
      <c r="I771" s="1524"/>
      <c r="J771" s="1524"/>
      <c r="K771" s="1524"/>
      <c r="L771" s="1524"/>
      <c r="M771" s="1524"/>
      <c r="N771" s="1524"/>
      <c r="O771" s="1524"/>
      <c r="P771" s="1524"/>
      <c r="Q771" s="1524"/>
      <c r="R771" s="1524"/>
      <c r="S771" s="1524"/>
      <c r="T771" s="1524"/>
      <c r="U771" s="1524"/>
      <c r="V771" s="1524"/>
      <c r="W771" s="1524"/>
      <c r="X771" s="1524"/>
      <c r="Y771" s="1524"/>
      <c r="Z771" s="1524"/>
      <c r="AA771" s="1524"/>
      <c r="AB771" s="1524"/>
      <c r="AC771" s="1524"/>
      <c r="AD771" s="1524"/>
      <c r="AE771" s="1524"/>
      <c r="AF771" s="1524"/>
      <c r="AG771" s="1524"/>
      <c r="AH771" s="1524"/>
      <c r="AI771" s="1524"/>
      <c r="AJ771" s="1524"/>
      <c r="AK771" s="1524"/>
      <c r="AL771" s="1524"/>
      <c r="AM771" s="1524"/>
      <c r="AN771" s="1524"/>
      <c r="AO771" s="1524"/>
      <c r="AP771" s="1524"/>
      <c r="AQ771" s="1524"/>
      <c r="AR771" s="152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6"/>
      <c r="C772" s="1524"/>
      <c r="D772" s="1524"/>
      <c r="E772" s="1524"/>
      <c r="F772" s="1524"/>
      <c r="G772" s="1524"/>
      <c r="H772" s="1524"/>
      <c r="I772" s="1524"/>
      <c r="J772" s="1524"/>
      <c r="K772" s="1524"/>
      <c r="L772" s="1524"/>
      <c r="M772" s="1524"/>
      <c r="N772" s="1524"/>
      <c r="O772" s="1524"/>
      <c r="P772" s="1524"/>
      <c r="Q772" s="1524"/>
      <c r="R772" s="1524"/>
      <c r="S772" s="1524"/>
      <c r="T772" s="1524"/>
      <c r="U772" s="1524"/>
      <c r="V772" s="1524"/>
      <c r="W772" s="1524"/>
      <c r="X772" s="1524"/>
      <c r="Y772" s="1524"/>
      <c r="Z772" s="1524"/>
      <c r="AA772" s="1524"/>
      <c r="AB772" s="1524"/>
      <c r="AC772" s="1524"/>
      <c r="AD772" s="1524"/>
      <c r="AE772" s="1524"/>
      <c r="AF772" s="1524"/>
      <c r="AG772" s="1524"/>
      <c r="AH772" s="1524"/>
      <c r="AI772" s="1524"/>
      <c r="AJ772" s="1524"/>
      <c r="AK772" s="1524"/>
      <c r="AL772" s="1524"/>
      <c r="AM772" s="1524"/>
      <c r="AN772" s="1524"/>
      <c r="AO772" s="1524"/>
      <c r="AP772" s="1524"/>
      <c r="AQ772" s="1524"/>
      <c r="AR772" s="152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6"/>
      <c r="C773" s="1524"/>
      <c r="D773" s="1524"/>
      <c r="E773" s="1524"/>
      <c r="F773" s="1524"/>
      <c r="G773" s="1524"/>
      <c r="H773" s="1524"/>
      <c r="I773" s="1524"/>
      <c r="J773" s="1524"/>
      <c r="K773" s="1524"/>
      <c r="L773" s="1524"/>
      <c r="M773" s="1524"/>
      <c r="N773" s="1524"/>
      <c r="O773" s="1524"/>
      <c r="P773" s="1524"/>
      <c r="Q773" s="1524"/>
      <c r="R773" s="1524"/>
      <c r="S773" s="1524"/>
      <c r="T773" s="1524"/>
      <c r="U773" s="1524"/>
      <c r="V773" s="1524"/>
      <c r="W773" s="1524"/>
      <c r="X773" s="1524"/>
      <c r="Y773" s="1524"/>
      <c r="Z773" s="1524"/>
      <c r="AA773" s="1524"/>
      <c r="AB773" s="1524"/>
      <c r="AC773" s="1524"/>
      <c r="AD773" s="1524"/>
      <c r="AE773" s="1524"/>
      <c r="AF773" s="1524"/>
      <c r="AG773" s="1524"/>
      <c r="AH773" s="1524"/>
      <c r="AI773" s="1524"/>
      <c r="AJ773" s="1524"/>
      <c r="AK773" s="1524"/>
      <c r="AL773" s="1524"/>
      <c r="AM773" s="1524"/>
      <c r="AN773" s="1524"/>
      <c r="AO773" s="1524"/>
      <c r="AP773" s="1524"/>
      <c r="AQ773" s="1524"/>
      <c r="AR773" s="152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6"/>
      <c r="C774" s="1524" t="s">
        <v>2043</v>
      </c>
      <c r="D774" s="1524"/>
      <c r="E774" s="1524"/>
      <c r="F774" s="1524"/>
      <c r="G774" s="1524"/>
      <c r="H774" s="1524"/>
      <c r="I774" s="1524"/>
      <c r="J774" s="1524"/>
      <c r="K774" s="1524"/>
      <c r="L774" s="1524"/>
      <c r="M774" s="1524"/>
      <c r="N774" s="1524"/>
      <c r="O774" s="1524"/>
      <c r="P774" s="1524"/>
      <c r="Q774" s="1524"/>
      <c r="R774" s="1524"/>
      <c r="S774" s="1524"/>
      <c r="T774" s="1524"/>
      <c r="U774" s="1524"/>
      <c r="V774" s="1524"/>
      <c r="W774" s="1524"/>
      <c r="X774" s="1524"/>
      <c r="Y774" s="1524"/>
      <c r="Z774" s="1524"/>
      <c r="AA774" s="1524"/>
      <c r="AB774" s="1524"/>
      <c r="AC774" s="1524"/>
      <c r="AD774" s="1524"/>
      <c r="AE774" s="1524"/>
      <c r="AF774" s="1524"/>
      <c r="AG774" s="1524"/>
      <c r="AH774" s="1524"/>
      <c r="AI774" s="1524"/>
      <c r="AJ774" s="1524"/>
      <c r="AK774" s="1524"/>
      <c r="AL774" s="1524"/>
      <c r="AM774" s="1524"/>
      <c r="AN774" s="1524"/>
      <c r="AO774" s="1524"/>
      <c r="AP774" s="1524"/>
      <c r="AQ774" s="1524"/>
      <c r="AR774" s="152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6"/>
      <c r="C775" s="1524"/>
      <c r="D775" s="1524"/>
      <c r="E775" s="1524"/>
      <c r="F775" s="1524"/>
      <c r="G775" s="1524"/>
      <c r="H775" s="1524"/>
      <c r="I775" s="1524"/>
      <c r="J775" s="1524"/>
      <c r="K775" s="1524"/>
      <c r="L775" s="1524"/>
      <c r="M775" s="1524"/>
      <c r="N775" s="1524"/>
      <c r="O775" s="1524"/>
      <c r="P775" s="1524"/>
      <c r="Q775" s="1524"/>
      <c r="R775" s="1524"/>
      <c r="S775" s="1524"/>
      <c r="T775" s="1524"/>
      <c r="U775" s="1524"/>
      <c r="V775" s="1524"/>
      <c r="W775" s="1524"/>
      <c r="X775" s="1524"/>
      <c r="Y775" s="1524"/>
      <c r="Z775" s="1524"/>
      <c r="AA775" s="1524"/>
      <c r="AB775" s="1524"/>
      <c r="AC775" s="1524"/>
      <c r="AD775" s="1524"/>
      <c r="AE775" s="1524"/>
      <c r="AF775" s="1524"/>
      <c r="AG775" s="1524"/>
      <c r="AH775" s="1524"/>
      <c r="AI775" s="1524"/>
      <c r="AJ775" s="1524"/>
      <c r="AK775" s="1524"/>
      <c r="AL775" s="1524"/>
      <c r="AM775" s="1524"/>
      <c r="AN775" s="1524"/>
      <c r="AO775" s="1524"/>
      <c r="AP775" s="1524"/>
      <c r="AQ775" s="1524"/>
      <c r="AR775" s="152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6"/>
      <c r="C776" s="1524"/>
      <c r="D776" s="1524"/>
      <c r="E776" s="1524"/>
      <c r="F776" s="1524"/>
      <c r="G776" s="1524"/>
      <c r="H776" s="1524"/>
      <c r="I776" s="1524"/>
      <c r="J776" s="1524"/>
      <c r="K776" s="1524"/>
      <c r="L776" s="1524"/>
      <c r="M776" s="1524"/>
      <c r="N776" s="1524"/>
      <c r="O776" s="1524"/>
      <c r="P776" s="1524"/>
      <c r="Q776" s="1524"/>
      <c r="R776" s="1524"/>
      <c r="S776" s="1524"/>
      <c r="T776" s="1524"/>
      <c r="U776" s="1524"/>
      <c r="V776" s="1524"/>
      <c r="W776" s="1524"/>
      <c r="X776" s="1524"/>
      <c r="Y776" s="1524"/>
      <c r="Z776" s="1524"/>
      <c r="AA776" s="1524"/>
      <c r="AB776" s="1524"/>
      <c r="AC776" s="1524"/>
      <c r="AD776" s="1524"/>
      <c r="AE776" s="1524"/>
      <c r="AF776" s="1524"/>
      <c r="AG776" s="1524"/>
      <c r="AH776" s="1524"/>
      <c r="AI776" s="1524"/>
      <c r="AJ776" s="1524"/>
      <c r="AK776" s="1524"/>
      <c r="AL776" s="1524"/>
      <c r="AM776" s="1524"/>
      <c r="AN776" s="1524"/>
      <c r="AO776" s="1524"/>
      <c r="AP776" s="1524"/>
      <c r="AQ776" s="1524"/>
      <c r="AR776" s="152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35" t="s">
        <v>389</v>
      </c>
      <c r="K777" s="1436"/>
      <c r="L777" s="1436"/>
      <c r="M777" s="1436"/>
      <c r="N777" s="1437"/>
      <c r="O777" s="1555" t="s">
        <v>285</v>
      </c>
      <c r="P777" s="1555"/>
      <c r="Q777" s="1555"/>
      <c r="R777" s="1555"/>
      <c r="S777" s="1555"/>
      <c r="T777" s="1323" t="s">
        <v>1666</v>
      </c>
      <c r="U777" s="1324"/>
      <c r="V777" s="1324"/>
      <c r="W777" s="1325"/>
      <c r="X777" s="1435" t="s">
        <v>447</v>
      </c>
      <c r="Y777" s="1436"/>
      <c r="Z777" s="1436"/>
      <c r="AA777" s="1436"/>
      <c r="AB777" s="1437"/>
      <c r="AC777" s="1435" t="s">
        <v>286</v>
      </c>
      <c r="AD777" s="1436"/>
      <c r="AE777" s="1436"/>
      <c r="AF777" s="1436"/>
      <c r="AG777" s="143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38"/>
      <c r="K778" s="1439"/>
      <c r="L778" s="1439"/>
      <c r="M778" s="1439"/>
      <c r="N778" s="1440"/>
      <c r="O778" s="1555"/>
      <c r="P778" s="1555"/>
      <c r="Q778" s="1555"/>
      <c r="R778" s="1555"/>
      <c r="S778" s="1555"/>
      <c r="T778" s="1326"/>
      <c r="U778" s="1327"/>
      <c r="V778" s="1327"/>
      <c r="W778" s="1328"/>
      <c r="X778" s="1438"/>
      <c r="Y778" s="1439"/>
      <c r="Z778" s="1439"/>
      <c r="AA778" s="1439"/>
      <c r="AB778" s="1440"/>
      <c r="AC778" s="1438"/>
      <c r="AD778" s="1439"/>
      <c r="AE778" s="1439"/>
      <c r="AF778" s="1439"/>
      <c r="AG778" s="144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38"/>
      <c r="K779" s="1439"/>
      <c r="L779" s="1439"/>
      <c r="M779" s="1439"/>
      <c r="N779" s="1440"/>
      <c r="O779" s="1555"/>
      <c r="P779" s="1555"/>
      <c r="Q779" s="1555"/>
      <c r="R779" s="1555"/>
      <c r="S779" s="1555"/>
      <c r="T779" s="1326"/>
      <c r="U779" s="1327"/>
      <c r="V779" s="1327"/>
      <c r="W779" s="1328"/>
      <c r="X779" s="1438"/>
      <c r="Y779" s="1439"/>
      <c r="Z779" s="1439"/>
      <c r="AA779" s="1439"/>
      <c r="AB779" s="1440"/>
      <c r="AC779" s="1438"/>
      <c r="AD779" s="1439"/>
      <c r="AE779" s="1439"/>
      <c r="AF779" s="1439"/>
      <c r="AG779" s="144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41"/>
      <c r="K780" s="1442"/>
      <c r="L780" s="1442"/>
      <c r="M780" s="1442"/>
      <c r="N780" s="1443"/>
      <c r="O780" s="1555"/>
      <c r="P780" s="1555"/>
      <c r="Q780" s="1555"/>
      <c r="R780" s="1555"/>
      <c r="S780" s="1555"/>
      <c r="T780" s="1329"/>
      <c r="U780" s="1330"/>
      <c r="V780" s="1330"/>
      <c r="W780" s="1331"/>
      <c r="X780" s="1441"/>
      <c r="Y780" s="1442"/>
      <c r="Z780" s="1442"/>
      <c r="AA780" s="1442"/>
      <c r="AB780" s="1443"/>
      <c r="AC780" s="1441"/>
      <c r="AD780" s="1442"/>
      <c r="AE780" s="1442"/>
      <c r="AF780" s="1442"/>
      <c r="AG780" s="144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85" t="s">
        <v>163</v>
      </c>
      <c r="K781" s="1286"/>
      <c r="L781" s="1286"/>
      <c r="M781" s="1286"/>
      <c r="N781" s="1287"/>
      <c r="O781" s="1322">
        <v>1</v>
      </c>
      <c r="P781" s="1322"/>
      <c r="Q781" s="1322"/>
      <c r="R781" s="1322"/>
      <c r="S781" s="1322"/>
      <c r="T781" s="1319">
        <v>720</v>
      </c>
      <c r="U781" s="1320"/>
      <c r="V781" s="1320"/>
      <c r="W781" s="1321"/>
      <c r="X781" s="1316">
        <v>0</v>
      </c>
      <c r="Y781" s="1317"/>
      <c r="Z781" s="1317"/>
      <c r="AA781" s="1317"/>
      <c r="AB781" s="1318"/>
      <c r="AC781" s="1288">
        <f>X781*O781</f>
        <v>0</v>
      </c>
      <c r="AD781" s="1289"/>
      <c r="AE781" s="1289"/>
      <c r="AF781" s="1289"/>
      <c r="AG781" s="1290"/>
      <c r="AH781" s="1015"/>
      <c r="AI781" s="116"/>
      <c r="AJ781" s="116"/>
      <c r="AK781" s="1015"/>
      <c r="AL781" s="10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80">
        <f>IF(J781="SRO/Studio",O781,0)</f>
        <v>0</v>
      </c>
      <c r="CQ781" s="1281"/>
      <c r="CR781" s="1281"/>
      <c r="CS781" s="1281"/>
      <c r="CT781" s="1282"/>
      <c r="CU781" s="1315">
        <f>IF(J781="1 Bedroom",O781,0)</f>
        <v>0</v>
      </c>
      <c r="CV781" s="1315"/>
      <c r="CW781" s="1315"/>
      <c r="CX781" s="1315"/>
      <c r="CY781" s="1315"/>
      <c r="CZ781" s="1315">
        <f>IF(J781="2 Bedrooms",O781,0)</f>
        <v>1</v>
      </c>
      <c r="DA781" s="1315"/>
      <c r="DB781" s="1315"/>
      <c r="DC781" s="1315"/>
      <c r="DD781" s="1315"/>
      <c r="DE781" s="1315">
        <f>IF(J781="3 Bedrooms",O781,0)</f>
        <v>0</v>
      </c>
      <c r="DF781" s="1315"/>
      <c r="DG781" s="1315"/>
      <c r="DH781" s="1315"/>
      <c r="DI781" s="1315"/>
      <c r="DJ781" s="1315">
        <f>IF(J781="4 Bedrooms",O781,0)</f>
        <v>0</v>
      </c>
      <c r="DK781" s="1315"/>
      <c r="DL781" s="1315"/>
      <c r="DM781" s="1315"/>
      <c r="DN781" s="1315"/>
      <c r="DO781" s="1315">
        <f>IF(J781="5 Bedrooms",O781,0)</f>
        <v>0</v>
      </c>
      <c r="DP781" s="1315"/>
      <c r="DQ781" s="1315"/>
      <c r="DR781" s="1315"/>
      <c r="DS781" s="1315"/>
      <c r="DT781" s="6"/>
      <c r="DU781" s="3"/>
      <c r="DV781" s="3"/>
    </row>
    <row r="782" spans="1:159" ht="12.95" customHeight="1">
      <c r="J782" s="1285"/>
      <c r="K782" s="1286"/>
      <c r="L782" s="1286"/>
      <c r="M782" s="1286"/>
      <c r="N782" s="1287"/>
      <c r="O782" s="1322"/>
      <c r="P782" s="1322"/>
      <c r="Q782" s="1322"/>
      <c r="R782" s="1322"/>
      <c r="S782" s="1322"/>
      <c r="T782" s="1319"/>
      <c r="U782" s="1320"/>
      <c r="V782" s="1320"/>
      <c r="W782" s="1321"/>
      <c r="X782" s="1316"/>
      <c r="Y782" s="1317"/>
      <c r="Z782" s="1317"/>
      <c r="AA782" s="1317"/>
      <c r="AB782" s="1318"/>
      <c r="AC782" s="1288">
        <f>X782*O782</f>
        <v>0</v>
      </c>
      <c r="AD782" s="1289"/>
      <c r="AE782" s="1289"/>
      <c r="AF782" s="1289"/>
      <c r="AG782" s="1290"/>
      <c r="AH782" s="1015"/>
      <c r="AI782" s="1015"/>
      <c r="AJ782" s="1015"/>
      <c r="AK782" s="1015"/>
      <c r="AL782" s="101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80">
        <f>IF(J782="SRO/Studio",O782,0)</f>
        <v>0</v>
      </c>
      <c r="CQ782" s="1281"/>
      <c r="CR782" s="1281"/>
      <c r="CS782" s="1281"/>
      <c r="CT782" s="1282"/>
      <c r="CU782" s="1315">
        <f>IF(J782="1 Bedroom",O782,0)</f>
        <v>0</v>
      </c>
      <c r="CV782" s="1315"/>
      <c r="CW782" s="1315"/>
      <c r="CX782" s="1315"/>
      <c r="CY782" s="1315"/>
      <c r="CZ782" s="1315">
        <f>IF(J782="2 Bedrooms",O782,0)</f>
        <v>0</v>
      </c>
      <c r="DA782" s="1315"/>
      <c r="DB782" s="1315"/>
      <c r="DC782" s="1315"/>
      <c r="DD782" s="1315"/>
      <c r="DE782" s="1315">
        <f>IF(J782="3 Bedrooms",O782,0)</f>
        <v>0</v>
      </c>
      <c r="DF782" s="1315"/>
      <c r="DG782" s="1315"/>
      <c r="DH782" s="1315"/>
      <c r="DI782" s="1315"/>
      <c r="DJ782" s="1315">
        <f>IF(J782="4 Bedrooms",O782,0)</f>
        <v>0</v>
      </c>
      <c r="DK782" s="1315"/>
      <c r="DL782" s="1315"/>
      <c r="DM782" s="1315"/>
      <c r="DN782" s="1315"/>
      <c r="DO782" s="1315">
        <f>IF(J782="5 Bedrooms",O782,0)</f>
        <v>0</v>
      </c>
      <c r="DP782" s="1315"/>
      <c r="DQ782" s="1315"/>
      <c r="DR782" s="1315"/>
      <c r="DS782" s="1315"/>
      <c r="DT782" s="6"/>
      <c r="DU782" s="3"/>
      <c r="DV782" s="3"/>
    </row>
    <row r="783" spans="1:159" ht="12.95" customHeight="1">
      <c r="J783" s="1285"/>
      <c r="K783" s="1286"/>
      <c r="L783" s="1286"/>
      <c r="M783" s="1286"/>
      <c r="N783" s="1287"/>
      <c r="O783" s="1322"/>
      <c r="P783" s="1322"/>
      <c r="Q783" s="1322"/>
      <c r="R783" s="1322"/>
      <c r="S783" s="1322"/>
      <c r="T783" s="1319"/>
      <c r="U783" s="1320"/>
      <c r="V783" s="1320"/>
      <c r="W783" s="1321"/>
      <c r="X783" s="1316"/>
      <c r="Y783" s="1317"/>
      <c r="Z783" s="1317"/>
      <c r="AA783" s="1317"/>
      <c r="AB783" s="1318"/>
      <c r="AC783" s="1288">
        <f>X783*O783</f>
        <v>0</v>
      </c>
      <c r="AD783" s="1289"/>
      <c r="AE783" s="1289"/>
      <c r="AF783" s="1289"/>
      <c r="AG783" s="1290"/>
      <c r="AH783" s="1015"/>
      <c r="AI783" s="1015"/>
      <c r="AJ783" s="1015"/>
      <c r="AK783" s="1015"/>
      <c r="AL783" s="101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80">
        <f>IF(J783="SRO/Studio",O783,0)</f>
        <v>0</v>
      </c>
      <c r="CQ783" s="1281"/>
      <c r="CR783" s="1281"/>
      <c r="CS783" s="1281"/>
      <c r="CT783" s="1282"/>
      <c r="CU783" s="1315">
        <f>IF(J783="1 Bedroom",O783,0)</f>
        <v>0</v>
      </c>
      <c r="CV783" s="1315"/>
      <c r="CW783" s="1315"/>
      <c r="CX783" s="1315"/>
      <c r="CY783" s="1315"/>
      <c r="CZ783" s="1315">
        <f>IF(J783="2 Bedrooms",O783,0)</f>
        <v>0</v>
      </c>
      <c r="DA783" s="1315"/>
      <c r="DB783" s="1315"/>
      <c r="DC783" s="1315"/>
      <c r="DD783" s="1315"/>
      <c r="DE783" s="1315">
        <f>IF(J783="3 Bedrooms",O783,0)</f>
        <v>0</v>
      </c>
      <c r="DF783" s="1315"/>
      <c r="DG783" s="1315"/>
      <c r="DH783" s="1315"/>
      <c r="DI783" s="1315"/>
      <c r="DJ783" s="1315">
        <f>IF(J783="4 Bedrooms",O783,0)</f>
        <v>0</v>
      </c>
      <c r="DK783" s="1315"/>
      <c r="DL783" s="1315"/>
      <c r="DM783" s="1315"/>
      <c r="DN783" s="1315"/>
      <c r="DO783" s="1315">
        <f>IF(J783="5 Bedrooms",O783,0)</f>
        <v>0</v>
      </c>
      <c r="DP783" s="1315"/>
      <c r="DQ783" s="1315"/>
      <c r="DR783" s="1315"/>
      <c r="DS783" s="1315"/>
      <c r="DT783" s="1006"/>
    </row>
    <row r="784" spans="1:159" ht="12.95" customHeight="1">
      <c r="J784" s="1285"/>
      <c r="K784" s="1286"/>
      <c r="L784" s="1286"/>
      <c r="M784" s="1286"/>
      <c r="N784" s="1287"/>
      <c r="O784" s="1322"/>
      <c r="P784" s="1322"/>
      <c r="Q784" s="1322"/>
      <c r="R784" s="1322"/>
      <c r="S784" s="1322"/>
      <c r="T784" s="1319"/>
      <c r="U784" s="1320"/>
      <c r="V784" s="1320"/>
      <c r="W784" s="1321"/>
      <c r="X784" s="1316"/>
      <c r="Y784" s="1317"/>
      <c r="Z784" s="1317"/>
      <c r="AA784" s="1317"/>
      <c r="AB784" s="1318"/>
      <c r="AC784" s="1288">
        <f>X784*O784</f>
        <v>0</v>
      </c>
      <c r="AD784" s="1289"/>
      <c r="AE784" s="1289"/>
      <c r="AF784" s="1289"/>
      <c r="AG784" s="1290"/>
      <c r="AH784" s="1015"/>
      <c r="AI784" s="1015"/>
      <c r="AJ784" s="1015"/>
      <c r="AK784" s="1015"/>
      <c r="AL784" s="101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80">
        <f>IF(J784="SRO/Studio",O784,0)</f>
        <v>0</v>
      </c>
      <c r="CQ784" s="1281"/>
      <c r="CR784" s="1281"/>
      <c r="CS784" s="1281"/>
      <c r="CT784" s="1282"/>
      <c r="CU784" s="1315">
        <f>IF(J784="1 Bedroom",O784,0)</f>
        <v>0</v>
      </c>
      <c r="CV784" s="1315"/>
      <c r="CW784" s="1315"/>
      <c r="CX784" s="1315"/>
      <c r="CY784" s="1315"/>
      <c r="CZ784" s="1315">
        <f>IF(J784="2 Bedrooms",O784,0)</f>
        <v>0</v>
      </c>
      <c r="DA784" s="1315"/>
      <c r="DB784" s="1315"/>
      <c r="DC784" s="1315"/>
      <c r="DD784" s="1315"/>
      <c r="DE784" s="1315">
        <f>IF(J784="3 Bedrooms",O784,0)</f>
        <v>0</v>
      </c>
      <c r="DF784" s="1315"/>
      <c r="DG784" s="1315"/>
      <c r="DH784" s="1315"/>
      <c r="DI784" s="1315"/>
      <c r="DJ784" s="1315">
        <f>IF(J784="4 Bedrooms",O784,0)</f>
        <v>0</v>
      </c>
      <c r="DK784" s="1315"/>
      <c r="DL784" s="1315"/>
      <c r="DM784" s="1315"/>
      <c r="DN784" s="1315"/>
      <c r="DO784" s="1315">
        <f>IF(J784="5 Bedrooms",O784,0)</f>
        <v>0</v>
      </c>
      <c r="DP784" s="1315"/>
      <c r="DQ784" s="1315"/>
      <c r="DR784" s="1315"/>
      <c r="DS784" s="1315"/>
    </row>
    <row r="785" spans="1:154" ht="12.95" customHeight="1">
      <c r="J785" s="1358" t="s">
        <v>125</v>
      </c>
      <c r="K785" s="1359"/>
      <c r="L785" s="1359"/>
      <c r="M785" s="1359"/>
      <c r="N785" s="1361"/>
      <c r="O785" s="1283">
        <f>SUM(O781:S784)</f>
        <v>1</v>
      </c>
      <c r="P785" s="1298"/>
      <c r="Q785" s="1298"/>
      <c r="R785" s="1298"/>
      <c r="S785" s="1284"/>
      <c r="X785" s="1358" t="s">
        <v>124</v>
      </c>
      <c r="Y785" s="1359"/>
      <c r="Z785" s="1359"/>
      <c r="AA785" s="1359"/>
      <c r="AB785" s="1361"/>
      <c r="AC785" s="1288">
        <f>SUM(AC781:AG784)</f>
        <v>0</v>
      </c>
      <c r="AD785" s="1289"/>
      <c r="AE785" s="1289"/>
      <c r="AF785" s="1289"/>
      <c r="AG785" s="1290"/>
      <c r="AI785" s="1015"/>
      <c r="AJ785" s="101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83">
        <f>SUM(CP781:CT784)</f>
        <v>0</v>
      </c>
      <c r="CQ785" s="1298"/>
      <c r="CR785" s="1298"/>
      <c r="CS785" s="1298"/>
      <c r="CT785" s="1284"/>
      <c r="CU785" s="1309">
        <f>SUM(CU781:CY784)</f>
        <v>0</v>
      </c>
      <c r="CV785" s="1310"/>
      <c r="CW785" s="1310"/>
      <c r="CX785" s="1310"/>
      <c r="CY785" s="1311"/>
      <c r="CZ785" s="1309">
        <f>SUM(CZ781:DD784)</f>
        <v>1</v>
      </c>
      <c r="DA785" s="1310"/>
      <c r="DB785" s="1310"/>
      <c r="DC785" s="1310"/>
      <c r="DD785" s="1311"/>
      <c r="DE785" s="1309">
        <f>SUM(DE781:DI784)</f>
        <v>0</v>
      </c>
      <c r="DF785" s="1310"/>
      <c r="DG785" s="1310"/>
      <c r="DH785" s="1310"/>
      <c r="DI785" s="1311"/>
      <c r="DJ785" s="1309">
        <f>SUM(DJ781:DN784)</f>
        <v>0</v>
      </c>
      <c r="DK785" s="1310"/>
      <c r="DL785" s="1310"/>
      <c r="DM785" s="1310"/>
      <c r="DN785" s="1311"/>
      <c r="DO785" s="1309">
        <f>SUM(DO781:DS784)</f>
        <v>0</v>
      </c>
      <c r="DP785" s="1310"/>
      <c r="DQ785" s="1310"/>
      <c r="DR785" s="1310"/>
      <c r="DS785" s="1311"/>
      <c r="DU785" s="857">
        <f>CP785+CU785+CZ785+DE785+DJ785+DO785</f>
        <v>1</v>
      </c>
      <c r="DV785" s="57" t="s">
        <v>1831</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1833</v>
      </c>
    </row>
    <row r="787" spans="1:154" ht="12.95" customHeight="1">
      <c r="B787" s="56"/>
      <c r="C787" s="56"/>
      <c r="D787" s="56"/>
      <c r="E787" s="56"/>
      <c r="F787" s="56"/>
      <c r="G787" s="6"/>
      <c r="H787" s="6"/>
      <c r="I787" s="6"/>
      <c r="J787" s="1297" t="s">
        <v>669</v>
      </c>
      <c r="K787" s="1297"/>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35" t="s">
        <v>389</v>
      </c>
      <c r="K791" s="1436"/>
      <c r="L791" s="1436"/>
      <c r="M791" s="1436"/>
      <c r="N791" s="1437"/>
      <c r="O791" s="1555" t="s">
        <v>285</v>
      </c>
      <c r="P791" s="1555"/>
      <c r="Q791" s="1555"/>
      <c r="R791" s="1555"/>
      <c r="S791" s="1555"/>
      <c r="T791" s="1323" t="s">
        <v>1666</v>
      </c>
      <c r="U791" s="1324"/>
      <c r="V791" s="1324"/>
      <c r="W791" s="1325"/>
      <c r="X791" s="1435" t="s">
        <v>447</v>
      </c>
      <c r="Y791" s="1436"/>
      <c r="Z791" s="1436"/>
      <c r="AA791" s="1436"/>
      <c r="AB791" s="1437"/>
      <c r="AC791" s="1435" t="s">
        <v>286</v>
      </c>
      <c r="AD791" s="1436"/>
      <c r="AE791" s="1436"/>
      <c r="AF791" s="1436"/>
      <c r="AG791" s="143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38"/>
      <c r="K792" s="1439"/>
      <c r="L792" s="1439"/>
      <c r="M792" s="1439"/>
      <c r="N792" s="1440"/>
      <c r="O792" s="1555"/>
      <c r="P792" s="1555"/>
      <c r="Q792" s="1555"/>
      <c r="R792" s="1555"/>
      <c r="S792" s="1555"/>
      <c r="T792" s="1326"/>
      <c r="U792" s="1327"/>
      <c r="V792" s="1327"/>
      <c r="W792" s="1328"/>
      <c r="X792" s="1438"/>
      <c r="Y792" s="1439"/>
      <c r="Z792" s="1439"/>
      <c r="AA792" s="1439"/>
      <c r="AB792" s="1440"/>
      <c r="AC792" s="1438"/>
      <c r="AD792" s="1439"/>
      <c r="AE792" s="1439"/>
      <c r="AF792" s="1439"/>
      <c r="AG792" s="144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38"/>
      <c r="K793" s="1439"/>
      <c r="L793" s="1439"/>
      <c r="M793" s="1439"/>
      <c r="N793" s="1440"/>
      <c r="O793" s="1555"/>
      <c r="P793" s="1555"/>
      <c r="Q793" s="1555"/>
      <c r="R793" s="1555"/>
      <c r="S793" s="1555"/>
      <c r="T793" s="1326"/>
      <c r="U793" s="1327"/>
      <c r="V793" s="1327"/>
      <c r="W793" s="1328"/>
      <c r="X793" s="1438"/>
      <c r="Y793" s="1439"/>
      <c r="Z793" s="1439"/>
      <c r="AA793" s="1439"/>
      <c r="AB793" s="1440"/>
      <c r="AC793" s="1438"/>
      <c r="AD793" s="1439"/>
      <c r="AE793" s="1439"/>
      <c r="AF793" s="1439"/>
      <c r="AG793" s="144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41"/>
      <c r="K794" s="1442"/>
      <c r="L794" s="1442"/>
      <c r="M794" s="1442"/>
      <c r="N794" s="1443"/>
      <c r="O794" s="1555"/>
      <c r="P794" s="1555"/>
      <c r="Q794" s="1555"/>
      <c r="R794" s="1555"/>
      <c r="S794" s="1555"/>
      <c r="T794" s="1329"/>
      <c r="U794" s="1330"/>
      <c r="V794" s="1330"/>
      <c r="W794" s="1331"/>
      <c r="X794" s="1441"/>
      <c r="Y794" s="1442"/>
      <c r="Z794" s="1442"/>
      <c r="AA794" s="1442"/>
      <c r="AB794" s="1443"/>
      <c r="AC794" s="1441"/>
      <c r="AD794" s="1442"/>
      <c r="AE794" s="1442"/>
      <c r="AF794" s="1442"/>
      <c r="AG794" s="144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2.95" customHeight="1">
      <c r="J795" s="1285"/>
      <c r="K795" s="1286"/>
      <c r="L795" s="1286"/>
      <c r="M795" s="1286"/>
      <c r="N795" s="1287"/>
      <c r="O795" s="1322"/>
      <c r="P795" s="1322"/>
      <c r="Q795" s="1322"/>
      <c r="R795" s="1322"/>
      <c r="S795" s="1322"/>
      <c r="T795" s="1319"/>
      <c r="U795" s="1320"/>
      <c r="V795" s="1320"/>
      <c r="W795" s="1321"/>
      <c r="X795" s="1316"/>
      <c r="Y795" s="1317"/>
      <c r="Z795" s="1317"/>
      <c r="AA795" s="1317"/>
      <c r="AB795" s="1318"/>
      <c r="AC795" s="1288">
        <f t="shared" ref="AC795:AC804" si="42">X795*O795</f>
        <v>0</v>
      </c>
      <c r="AD795" s="1289"/>
      <c r="AE795" s="1289"/>
      <c r="AF795" s="1289"/>
      <c r="AG795" s="129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80">
        <f t="shared" ref="CP795:CP804" si="43">IF(J795="SRO/Studio",O795,0)</f>
        <v>0</v>
      </c>
      <c r="CQ795" s="1281"/>
      <c r="CR795" s="1281"/>
      <c r="CS795" s="1281"/>
      <c r="CT795" s="1282"/>
      <c r="CU795" s="1280">
        <f t="shared" ref="CU795:CU804" si="44">IF(J795="1 Bedroom",O795,0)</f>
        <v>0</v>
      </c>
      <c r="CV795" s="1281"/>
      <c r="CW795" s="1281"/>
      <c r="CX795" s="1281"/>
      <c r="CY795" s="1282"/>
      <c r="CZ795" s="1280">
        <f t="shared" ref="CZ795:CZ804" si="45">IF(J795="2 Bedrooms",O795,0)</f>
        <v>0</v>
      </c>
      <c r="DA795" s="1281"/>
      <c r="DB795" s="1281"/>
      <c r="DC795" s="1281"/>
      <c r="DD795" s="1282"/>
      <c r="DE795" s="1280">
        <f t="shared" ref="DE795:DE804" si="46">IF(J795="3 Bedrooms",O795,0)</f>
        <v>0</v>
      </c>
      <c r="DF795" s="1281"/>
      <c r="DG795" s="1281"/>
      <c r="DH795" s="1281"/>
      <c r="DI795" s="1282"/>
      <c r="DJ795" s="1280">
        <f t="shared" ref="DJ795:DJ804" si="47">IF(J795="4 Bedrooms",O795,0)</f>
        <v>0</v>
      </c>
      <c r="DK795" s="1281"/>
      <c r="DL795" s="1281"/>
      <c r="DM795" s="1281"/>
      <c r="DN795" s="1282"/>
      <c r="DO795" s="1280">
        <f t="shared" ref="DO795:DO804" si="48">IF(J795="5 Bedrooms",O795,0)</f>
        <v>0</v>
      </c>
      <c r="DP795" s="1281"/>
      <c r="DQ795" s="1281"/>
      <c r="DR795" s="1281"/>
      <c r="DS795" s="1282"/>
      <c r="DT795" s="6"/>
      <c r="DU795" s="1280">
        <f t="shared" ref="DU795:DU804" si="49">IF(AND(CP795&gt;=1,AH795&gt;=0.1,AH795&lt;=1),O795,0)</f>
        <v>0</v>
      </c>
      <c r="DV795" s="1281"/>
      <c r="DW795" s="1281"/>
      <c r="DX795" s="1281"/>
      <c r="DY795" s="1282"/>
      <c r="DZ795" s="1280">
        <f t="shared" ref="DZ795:DZ804" si="50">IF(AND(CU795&gt;=1,AH795&gt;=0.1,AH795&lt;=1),O795,0)</f>
        <v>0</v>
      </c>
      <c r="EA795" s="1281"/>
      <c r="EB795" s="1281"/>
      <c r="EC795" s="1281"/>
      <c r="ED795" s="1282"/>
      <c r="EE795" s="1280">
        <f t="shared" ref="EE795:EE804" si="51">IF(AND(CZ795&gt;=1,AH795&gt;=0.1,AH795&lt;=1),O795,0)</f>
        <v>0</v>
      </c>
      <c r="EF795" s="1281"/>
      <c r="EG795" s="1281"/>
      <c r="EH795" s="1281"/>
      <c r="EI795" s="1282"/>
      <c r="EJ795" s="1280">
        <f t="shared" ref="EJ795:EJ804" si="52">IF(AND(DE795&gt;=1,AH795&gt;=0.1,AH795&lt;=1),O795,0)</f>
        <v>0</v>
      </c>
      <c r="EK795" s="1281"/>
      <c r="EL795" s="1281"/>
      <c r="EM795" s="1281"/>
      <c r="EN795" s="1282"/>
      <c r="EO795" s="1280">
        <f t="shared" ref="EO795:EO804" si="53">IF(AND(DJ795&gt;=1,AH795&gt;=0.1,AH795&lt;=1),O795,0)</f>
        <v>0</v>
      </c>
      <c r="EP795" s="1281"/>
      <c r="EQ795" s="1281"/>
      <c r="ER795" s="1281"/>
      <c r="ES795" s="1282"/>
      <c r="ET795" s="1280">
        <f t="shared" ref="ET795:ET804" si="54">IF(AND(DO795&gt;=1,AH795&gt;=0.1,AH795&lt;=1),O795,0)</f>
        <v>0</v>
      </c>
      <c r="EU795" s="1281"/>
      <c r="EV795" s="1281"/>
      <c r="EW795" s="1281"/>
      <c r="EX795" s="1282"/>
    </row>
    <row r="796" spans="1:154" s="14" customFormat="1" ht="12.95" customHeight="1">
      <c r="A796"/>
      <c r="B796"/>
      <c r="C796"/>
      <c r="D796"/>
      <c r="E796"/>
      <c r="F796"/>
      <c r="G796"/>
      <c r="H796"/>
      <c r="I796"/>
      <c r="J796" s="1285"/>
      <c r="K796" s="1286"/>
      <c r="L796" s="1286"/>
      <c r="M796" s="1286"/>
      <c r="N796" s="1287"/>
      <c r="O796" s="1322"/>
      <c r="P796" s="1322"/>
      <c r="Q796" s="1322"/>
      <c r="R796" s="1322"/>
      <c r="S796" s="1322"/>
      <c r="T796" s="1319"/>
      <c r="U796" s="1320"/>
      <c r="V796" s="1320"/>
      <c r="W796" s="1321"/>
      <c r="X796" s="1316"/>
      <c r="Y796" s="1317"/>
      <c r="Z796" s="1317"/>
      <c r="AA796" s="1317"/>
      <c r="AB796" s="1318"/>
      <c r="AC796" s="1288">
        <f t="shared" si="42"/>
        <v>0</v>
      </c>
      <c r="AD796" s="1289"/>
      <c r="AE796" s="1289"/>
      <c r="AF796" s="1289"/>
      <c r="AG796" s="129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80">
        <f t="shared" si="43"/>
        <v>0</v>
      </c>
      <c r="CQ796" s="1281"/>
      <c r="CR796" s="1281"/>
      <c r="CS796" s="1281"/>
      <c r="CT796" s="1282"/>
      <c r="CU796" s="1280">
        <f t="shared" si="44"/>
        <v>0</v>
      </c>
      <c r="CV796" s="1281"/>
      <c r="CW796" s="1281"/>
      <c r="CX796" s="1281"/>
      <c r="CY796" s="1282"/>
      <c r="CZ796" s="1280">
        <f t="shared" si="45"/>
        <v>0</v>
      </c>
      <c r="DA796" s="1281"/>
      <c r="DB796" s="1281"/>
      <c r="DC796" s="1281"/>
      <c r="DD796" s="1282"/>
      <c r="DE796" s="1280">
        <f t="shared" si="46"/>
        <v>0</v>
      </c>
      <c r="DF796" s="1281"/>
      <c r="DG796" s="1281"/>
      <c r="DH796" s="1281"/>
      <c r="DI796" s="1282"/>
      <c r="DJ796" s="1280">
        <f t="shared" si="47"/>
        <v>0</v>
      </c>
      <c r="DK796" s="1281"/>
      <c r="DL796" s="1281"/>
      <c r="DM796" s="1281"/>
      <c r="DN796" s="1282"/>
      <c r="DO796" s="1280">
        <f t="shared" si="48"/>
        <v>0</v>
      </c>
      <c r="DP796" s="1281"/>
      <c r="DQ796" s="1281"/>
      <c r="DR796" s="1281"/>
      <c r="DS796" s="1282"/>
      <c r="DT796" s="6"/>
      <c r="DU796" s="1280">
        <f t="shared" si="49"/>
        <v>0</v>
      </c>
      <c r="DV796" s="1281"/>
      <c r="DW796" s="1281"/>
      <c r="DX796" s="1281"/>
      <c r="DY796" s="1282"/>
      <c r="DZ796" s="1280">
        <f t="shared" si="50"/>
        <v>0</v>
      </c>
      <c r="EA796" s="1281"/>
      <c r="EB796" s="1281"/>
      <c r="EC796" s="1281"/>
      <c r="ED796" s="1282"/>
      <c r="EE796" s="1280">
        <f t="shared" si="51"/>
        <v>0</v>
      </c>
      <c r="EF796" s="1281"/>
      <c r="EG796" s="1281"/>
      <c r="EH796" s="1281"/>
      <c r="EI796" s="1282"/>
      <c r="EJ796" s="1280">
        <f t="shared" si="52"/>
        <v>0</v>
      </c>
      <c r="EK796" s="1281"/>
      <c r="EL796" s="1281"/>
      <c r="EM796" s="1281"/>
      <c r="EN796" s="1282"/>
      <c r="EO796" s="1280">
        <f t="shared" si="53"/>
        <v>0</v>
      </c>
      <c r="EP796" s="1281"/>
      <c r="EQ796" s="1281"/>
      <c r="ER796" s="1281"/>
      <c r="ES796" s="1282"/>
      <c r="ET796" s="1280">
        <f t="shared" si="54"/>
        <v>0</v>
      </c>
      <c r="EU796" s="1281"/>
      <c r="EV796" s="1281"/>
      <c r="EW796" s="1281"/>
      <c r="EX796" s="1282"/>
    </row>
    <row r="797" spans="1:154" s="14" customFormat="1" ht="12.95" customHeight="1">
      <c r="A797"/>
      <c r="B797"/>
      <c r="C797"/>
      <c r="D797"/>
      <c r="E797"/>
      <c r="F797"/>
      <c r="G797"/>
      <c r="H797"/>
      <c r="I797"/>
      <c r="J797" s="1285"/>
      <c r="K797" s="1286"/>
      <c r="L797" s="1286"/>
      <c r="M797" s="1286"/>
      <c r="N797" s="1287"/>
      <c r="O797" s="1322"/>
      <c r="P797" s="1322"/>
      <c r="Q797" s="1322"/>
      <c r="R797" s="1322"/>
      <c r="S797" s="1322"/>
      <c r="T797" s="1319"/>
      <c r="U797" s="1320"/>
      <c r="V797" s="1320"/>
      <c r="W797" s="1321"/>
      <c r="X797" s="1316"/>
      <c r="Y797" s="1317"/>
      <c r="Z797" s="1317"/>
      <c r="AA797" s="1317"/>
      <c r="AB797" s="1318"/>
      <c r="AC797" s="1288">
        <f t="shared" si="42"/>
        <v>0</v>
      </c>
      <c r="AD797" s="1289"/>
      <c r="AE797" s="1289"/>
      <c r="AF797" s="1289"/>
      <c r="AG797" s="129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80">
        <f t="shared" si="43"/>
        <v>0</v>
      </c>
      <c r="CQ797" s="1281"/>
      <c r="CR797" s="1281"/>
      <c r="CS797" s="1281"/>
      <c r="CT797" s="1282"/>
      <c r="CU797" s="1280">
        <f t="shared" si="44"/>
        <v>0</v>
      </c>
      <c r="CV797" s="1281"/>
      <c r="CW797" s="1281"/>
      <c r="CX797" s="1281"/>
      <c r="CY797" s="1282"/>
      <c r="CZ797" s="1280">
        <f t="shared" si="45"/>
        <v>0</v>
      </c>
      <c r="DA797" s="1281"/>
      <c r="DB797" s="1281"/>
      <c r="DC797" s="1281"/>
      <c r="DD797" s="1282"/>
      <c r="DE797" s="1280">
        <f t="shared" si="46"/>
        <v>0</v>
      </c>
      <c r="DF797" s="1281"/>
      <c r="DG797" s="1281"/>
      <c r="DH797" s="1281"/>
      <c r="DI797" s="1282"/>
      <c r="DJ797" s="1280">
        <f t="shared" si="47"/>
        <v>0</v>
      </c>
      <c r="DK797" s="1281"/>
      <c r="DL797" s="1281"/>
      <c r="DM797" s="1281"/>
      <c r="DN797" s="1282"/>
      <c r="DO797" s="1280">
        <f t="shared" si="48"/>
        <v>0</v>
      </c>
      <c r="DP797" s="1281"/>
      <c r="DQ797" s="1281"/>
      <c r="DR797" s="1281"/>
      <c r="DS797" s="1282"/>
      <c r="DT797" s="6"/>
      <c r="DU797" s="1280">
        <f t="shared" si="49"/>
        <v>0</v>
      </c>
      <c r="DV797" s="1281"/>
      <c r="DW797" s="1281"/>
      <c r="DX797" s="1281"/>
      <c r="DY797" s="1282"/>
      <c r="DZ797" s="1280">
        <f t="shared" si="50"/>
        <v>0</v>
      </c>
      <c r="EA797" s="1281"/>
      <c r="EB797" s="1281"/>
      <c r="EC797" s="1281"/>
      <c r="ED797" s="1282"/>
      <c r="EE797" s="1280">
        <f t="shared" si="51"/>
        <v>0</v>
      </c>
      <c r="EF797" s="1281"/>
      <c r="EG797" s="1281"/>
      <c r="EH797" s="1281"/>
      <c r="EI797" s="1282"/>
      <c r="EJ797" s="1280">
        <f t="shared" si="52"/>
        <v>0</v>
      </c>
      <c r="EK797" s="1281"/>
      <c r="EL797" s="1281"/>
      <c r="EM797" s="1281"/>
      <c r="EN797" s="1282"/>
      <c r="EO797" s="1280">
        <f t="shared" si="53"/>
        <v>0</v>
      </c>
      <c r="EP797" s="1281"/>
      <c r="EQ797" s="1281"/>
      <c r="ER797" s="1281"/>
      <c r="ES797" s="1282"/>
      <c r="ET797" s="1280">
        <f t="shared" si="54"/>
        <v>0</v>
      </c>
      <c r="EU797" s="1281"/>
      <c r="EV797" s="1281"/>
      <c r="EW797" s="1281"/>
      <c r="EX797" s="1282"/>
    </row>
    <row r="798" spans="1:154" s="14" customFormat="1" ht="12.95" customHeight="1">
      <c r="A798"/>
      <c r="B798"/>
      <c r="C798"/>
      <c r="D798"/>
      <c r="E798"/>
      <c r="F798"/>
      <c r="G798"/>
      <c r="H798"/>
      <c r="I798"/>
      <c r="J798" s="1285"/>
      <c r="K798" s="1286"/>
      <c r="L798" s="1286"/>
      <c r="M798" s="1286"/>
      <c r="N798" s="1287"/>
      <c r="O798" s="1322"/>
      <c r="P798" s="1322"/>
      <c r="Q798" s="1322"/>
      <c r="R798" s="1322"/>
      <c r="S798" s="1322"/>
      <c r="T798" s="1319"/>
      <c r="U798" s="1320"/>
      <c r="V798" s="1320"/>
      <c r="W798" s="1321"/>
      <c r="X798" s="1316"/>
      <c r="Y798" s="1317"/>
      <c r="Z798" s="1317"/>
      <c r="AA798" s="1317"/>
      <c r="AB798" s="1318"/>
      <c r="AC798" s="1288">
        <f t="shared" si="42"/>
        <v>0</v>
      </c>
      <c r="AD798" s="1289"/>
      <c r="AE798" s="1289"/>
      <c r="AF798" s="1289"/>
      <c r="AG798" s="129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80">
        <f t="shared" si="43"/>
        <v>0</v>
      </c>
      <c r="CQ798" s="1281"/>
      <c r="CR798" s="1281"/>
      <c r="CS798" s="1281"/>
      <c r="CT798" s="1282"/>
      <c r="CU798" s="1280">
        <f t="shared" si="44"/>
        <v>0</v>
      </c>
      <c r="CV798" s="1281"/>
      <c r="CW798" s="1281"/>
      <c r="CX798" s="1281"/>
      <c r="CY798" s="1282"/>
      <c r="CZ798" s="1280">
        <f t="shared" si="45"/>
        <v>0</v>
      </c>
      <c r="DA798" s="1281"/>
      <c r="DB798" s="1281"/>
      <c r="DC798" s="1281"/>
      <c r="DD798" s="1282"/>
      <c r="DE798" s="1280">
        <f t="shared" si="46"/>
        <v>0</v>
      </c>
      <c r="DF798" s="1281"/>
      <c r="DG798" s="1281"/>
      <c r="DH798" s="1281"/>
      <c r="DI798" s="1282"/>
      <c r="DJ798" s="1280">
        <f t="shared" si="47"/>
        <v>0</v>
      </c>
      <c r="DK798" s="1281"/>
      <c r="DL798" s="1281"/>
      <c r="DM798" s="1281"/>
      <c r="DN798" s="1282"/>
      <c r="DO798" s="1280">
        <f t="shared" si="48"/>
        <v>0</v>
      </c>
      <c r="DP798" s="1281"/>
      <c r="DQ798" s="1281"/>
      <c r="DR798" s="1281"/>
      <c r="DS798" s="1282"/>
      <c r="DT798" s="6"/>
      <c r="DU798" s="1280">
        <f t="shared" si="49"/>
        <v>0</v>
      </c>
      <c r="DV798" s="1281"/>
      <c r="DW798" s="1281"/>
      <c r="DX798" s="1281"/>
      <c r="DY798" s="1282"/>
      <c r="DZ798" s="1280">
        <f t="shared" si="50"/>
        <v>0</v>
      </c>
      <c r="EA798" s="1281"/>
      <c r="EB798" s="1281"/>
      <c r="EC798" s="1281"/>
      <c r="ED798" s="1282"/>
      <c r="EE798" s="1280">
        <f t="shared" si="51"/>
        <v>0</v>
      </c>
      <c r="EF798" s="1281"/>
      <c r="EG798" s="1281"/>
      <c r="EH798" s="1281"/>
      <c r="EI798" s="1282"/>
      <c r="EJ798" s="1280">
        <f t="shared" si="52"/>
        <v>0</v>
      </c>
      <c r="EK798" s="1281"/>
      <c r="EL798" s="1281"/>
      <c r="EM798" s="1281"/>
      <c r="EN798" s="1282"/>
      <c r="EO798" s="1280">
        <f t="shared" si="53"/>
        <v>0</v>
      </c>
      <c r="EP798" s="1281"/>
      <c r="EQ798" s="1281"/>
      <c r="ER798" s="1281"/>
      <c r="ES798" s="1282"/>
      <c r="ET798" s="1280">
        <f t="shared" si="54"/>
        <v>0</v>
      </c>
      <c r="EU798" s="1281"/>
      <c r="EV798" s="1281"/>
      <c r="EW798" s="1281"/>
      <c r="EX798" s="1282"/>
    </row>
    <row r="799" spans="1:154" s="14" customFormat="1" ht="12.95" customHeight="1">
      <c r="A799"/>
      <c r="B799"/>
      <c r="C799"/>
      <c r="D799"/>
      <c r="E799"/>
      <c r="F799"/>
      <c r="G799"/>
      <c r="H799"/>
      <c r="I799"/>
      <c r="J799" s="1285"/>
      <c r="K799" s="1286"/>
      <c r="L799" s="1286"/>
      <c r="M799" s="1286"/>
      <c r="N799" s="1287"/>
      <c r="O799" s="1322"/>
      <c r="P799" s="1322"/>
      <c r="Q799" s="1322"/>
      <c r="R799" s="1322"/>
      <c r="S799" s="1322"/>
      <c r="T799" s="1319"/>
      <c r="U799" s="1320"/>
      <c r="V799" s="1320"/>
      <c r="W799" s="1321"/>
      <c r="X799" s="1316"/>
      <c r="Y799" s="1317"/>
      <c r="Z799" s="1317"/>
      <c r="AA799" s="1317"/>
      <c r="AB799" s="1318"/>
      <c r="AC799" s="1288">
        <f t="shared" si="42"/>
        <v>0</v>
      </c>
      <c r="AD799" s="1289"/>
      <c r="AE799" s="1289"/>
      <c r="AF799" s="1289"/>
      <c r="AG799" s="129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80">
        <f t="shared" si="43"/>
        <v>0</v>
      </c>
      <c r="CQ799" s="1281"/>
      <c r="CR799" s="1281"/>
      <c r="CS799" s="1281"/>
      <c r="CT799" s="1282"/>
      <c r="CU799" s="1280">
        <f t="shared" si="44"/>
        <v>0</v>
      </c>
      <c r="CV799" s="1281"/>
      <c r="CW799" s="1281"/>
      <c r="CX799" s="1281"/>
      <c r="CY799" s="1282"/>
      <c r="CZ799" s="1280">
        <f t="shared" si="45"/>
        <v>0</v>
      </c>
      <c r="DA799" s="1281"/>
      <c r="DB799" s="1281"/>
      <c r="DC799" s="1281"/>
      <c r="DD799" s="1282"/>
      <c r="DE799" s="1280">
        <f t="shared" si="46"/>
        <v>0</v>
      </c>
      <c r="DF799" s="1281"/>
      <c r="DG799" s="1281"/>
      <c r="DH799" s="1281"/>
      <c r="DI799" s="1282"/>
      <c r="DJ799" s="1280">
        <f t="shared" si="47"/>
        <v>0</v>
      </c>
      <c r="DK799" s="1281"/>
      <c r="DL799" s="1281"/>
      <c r="DM799" s="1281"/>
      <c r="DN799" s="1282"/>
      <c r="DO799" s="1280">
        <f t="shared" si="48"/>
        <v>0</v>
      </c>
      <c r="DP799" s="1281"/>
      <c r="DQ799" s="1281"/>
      <c r="DR799" s="1281"/>
      <c r="DS799" s="1282"/>
      <c r="DT799" s="6"/>
      <c r="DU799" s="1280">
        <f t="shared" si="49"/>
        <v>0</v>
      </c>
      <c r="DV799" s="1281"/>
      <c r="DW799" s="1281"/>
      <c r="DX799" s="1281"/>
      <c r="DY799" s="1282"/>
      <c r="DZ799" s="1280">
        <f t="shared" si="50"/>
        <v>0</v>
      </c>
      <c r="EA799" s="1281"/>
      <c r="EB799" s="1281"/>
      <c r="EC799" s="1281"/>
      <c r="ED799" s="1282"/>
      <c r="EE799" s="1280">
        <f t="shared" si="51"/>
        <v>0</v>
      </c>
      <c r="EF799" s="1281"/>
      <c r="EG799" s="1281"/>
      <c r="EH799" s="1281"/>
      <c r="EI799" s="1282"/>
      <c r="EJ799" s="1280">
        <f t="shared" si="52"/>
        <v>0</v>
      </c>
      <c r="EK799" s="1281"/>
      <c r="EL799" s="1281"/>
      <c r="EM799" s="1281"/>
      <c r="EN799" s="1282"/>
      <c r="EO799" s="1280">
        <f t="shared" si="53"/>
        <v>0</v>
      </c>
      <c r="EP799" s="1281"/>
      <c r="EQ799" s="1281"/>
      <c r="ER799" s="1281"/>
      <c r="ES799" s="1282"/>
      <c r="ET799" s="1280">
        <f t="shared" si="54"/>
        <v>0</v>
      </c>
      <c r="EU799" s="1281"/>
      <c r="EV799" s="1281"/>
      <c r="EW799" s="1281"/>
      <c r="EX799" s="1282"/>
    </row>
    <row r="800" spans="1:154" s="14" customFormat="1" ht="12.95" customHeight="1">
      <c r="A800"/>
      <c r="B800"/>
      <c r="C800"/>
      <c r="D800"/>
      <c r="E800"/>
      <c r="F800"/>
      <c r="G800"/>
      <c r="H800"/>
      <c r="I800"/>
      <c r="J800" s="1285"/>
      <c r="K800" s="1286"/>
      <c r="L800" s="1286"/>
      <c r="M800" s="1286"/>
      <c r="N800" s="1287"/>
      <c r="O800" s="1322"/>
      <c r="P800" s="1322"/>
      <c r="Q800" s="1322"/>
      <c r="R800" s="1322"/>
      <c r="S800" s="1322"/>
      <c r="T800" s="1319"/>
      <c r="U800" s="1320"/>
      <c r="V800" s="1320"/>
      <c r="W800" s="1321"/>
      <c r="X800" s="1316"/>
      <c r="Y800" s="1317"/>
      <c r="Z800" s="1317"/>
      <c r="AA800" s="1317"/>
      <c r="AB800" s="1318"/>
      <c r="AC800" s="1288">
        <f t="shared" si="42"/>
        <v>0</v>
      </c>
      <c r="AD800" s="1289"/>
      <c r="AE800" s="1289"/>
      <c r="AF800" s="1289"/>
      <c r="AG800" s="129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80">
        <f t="shared" si="43"/>
        <v>0</v>
      </c>
      <c r="CQ800" s="1281"/>
      <c r="CR800" s="1281"/>
      <c r="CS800" s="1281"/>
      <c r="CT800" s="1282"/>
      <c r="CU800" s="1280">
        <f t="shared" si="44"/>
        <v>0</v>
      </c>
      <c r="CV800" s="1281"/>
      <c r="CW800" s="1281"/>
      <c r="CX800" s="1281"/>
      <c r="CY800" s="1282"/>
      <c r="CZ800" s="1280">
        <f t="shared" si="45"/>
        <v>0</v>
      </c>
      <c r="DA800" s="1281"/>
      <c r="DB800" s="1281"/>
      <c r="DC800" s="1281"/>
      <c r="DD800" s="1282"/>
      <c r="DE800" s="1280">
        <f t="shared" si="46"/>
        <v>0</v>
      </c>
      <c r="DF800" s="1281"/>
      <c r="DG800" s="1281"/>
      <c r="DH800" s="1281"/>
      <c r="DI800" s="1282"/>
      <c r="DJ800" s="1280">
        <f t="shared" si="47"/>
        <v>0</v>
      </c>
      <c r="DK800" s="1281"/>
      <c r="DL800" s="1281"/>
      <c r="DM800" s="1281"/>
      <c r="DN800" s="1282"/>
      <c r="DO800" s="1280">
        <f t="shared" si="48"/>
        <v>0</v>
      </c>
      <c r="DP800" s="1281"/>
      <c r="DQ800" s="1281"/>
      <c r="DR800" s="1281"/>
      <c r="DS800" s="1282"/>
      <c r="DT800" s="6"/>
      <c r="DU800" s="1280">
        <f t="shared" si="49"/>
        <v>0</v>
      </c>
      <c r="DV800" s="1281"/>
      <c r="DW800" s="1281"/>
      <c r="DX800" s="1281"/>
      <c r="DY800" s="1282"/>
      <c r="DZ800" s="1280">
        <f t="shared" si="50"/>
        <v>0</v>
      </c>
      <c r="EA800" s="1281"/>
      <c r="EB800" s="1281"/>
      <c r="EC800" s="1281"/>
      <c r="ED800" s="1282"/>
      <c r="EE800" s="1280">
        <f t="shared" si="51"/>
        <v>0</v>
      </c>
      <c r="EF800" s="1281"/>
      <c r="EG800" s="1281"/>
      <c r="EH800" s="1281"/>
      <c r="EI800" s="1282"/>
      <c r="EJ800" s="1280">
        <f t="shared" si="52"/>
        <v>0</v>
      </c>
      <c r="EK800" s="1281"/>
      <c r="EL800" s="1281"/>
      <c r="EM800" s="1281"/>
      <c r="EN800" s="1282"/>
      <c r="EO800" s="1280">
        <f t="shared" si="53"/>
        <v>0</v>
      </c>
      <c r="EP800" s="1281"/>
      <c r="EQ800" s="1281"/>
      <c r="ER800" s="1281"/>
      <c r="ES800" s="1282"/>
      <c r="ET800" s="1280">
        <f t="shared" si="54"/>
        <v>0</v>
      </c>
      <c r="EU800" s="1281"/>
      <c r="EV800" s="1281"/>
      <c r="EW800" s="1281"/>
      <c r="EX800" s="1282"/>
    </row>
    <row r="801" spans="1:154" s="14" customFormat="1" ht="12.95" customHeight="1">
      <c r="A801"/>
      <c r="B801"/>
      <c r="C801"/>
      <c r="D801"/>
      <c r="E801"/>
      <c r="F801"/>
      <c r="G801"/>
      <c r="H801"/>
      <c r="I801"/>
      <c r="J801" s="1285"/>
      <c r="K801" s="1286"/>
      <c r="L801" s="1286"/>
      <c r="M801" s="1286"/>
      <c r="N801" s="1287"/>
      <c r="O801" s="1322"/>
      <c r="P801" s="1322"/>
      <c r="Q801" s="1322"/>
      <c r="R801" s="1322"/>
      <c r="S801" s="1322"/>
      <c r="T801" s="1319"/>
      <c r="U801" s="1320"/>
      <c r="V801" s="1320"/>
      <c r="W801" s="1321"/>
      <c r="X801" s="1316"/>
      <c r="Y801" s="1317"/>
      <c r="Z801" s="1317"/>
      <c r="AA801" s="1317"/>
      <c r="AB801" s="1318"/>
      <c r="AC801" s="1288">
        <f t="shared" si="42"/>
        <v>0</v>
      </c>
      <c r="AD801" s="1289"/>
      <c r="AE801" s="1289"/>
      <c r="AF801" s="1289"/>
      <c r="AG801" s="129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80">
        <f t="shared" si="43"/>
        <v>0</v>
      </c>
      <c r="CQ801" s="1281"/>
      <c r="CR801" s="1281"/>
      <c r="CS801" s="1281"/>
      <c r="CT801" s="1282"/>
      <c r="CU801" s="1280">
        <f t="shared" si="44"/>
        <v>0</v>
      </c>
      <c r="CV801" s="1281"/>
      <c r="CW801" s="1281"/>
      <c r="CX801" s="1281"/>
      <c r="CY801" s="1282"/>
      <c r="CZ801" s="1280">
        <f t="shared" si="45"/>
        <v>0</v>
      </c>
      <c r="DA801" s="1281"/>
      <c r="DB801" s="1281"/>
      <c r="DC801" s="1281"/>
      <c r="DD801" s="1282"/>
      <c r="DE801" s="1280">
        <f t="shared" si="46"/>
        <v>0</v>
      </c>
      <c r="DF801" s="1281"/>
      <c r="DG801" s="1281"/>
      <c r="DH801" s="1281"/>
      <c r="DI801" s="1282"/>
      <c r="DJ801" s="1280">
        <f t="shared" si="47"/>
        <v>0</v>
      </c>
      <c r="DK801" s="1281"/>
      <c r="DL801" s="1281"/>
      <c r="DM801" s="1281"/>
      <c r="DN801" s="1282"/>
      <c r="DO801" s="1280">
        <f t="shared" si="48"/>
        <v>0</v>
      </c>
      <c r="DP801" s="1281"/>
      <c r="DQ801" s="1281"/>
      <c r="DR801" s="1281"/>
      <c r="DS801" s="1282"/>
      <c r="DT801" s="6"/>
      <c r="DU801" s="1280">
        <f t="shared" si="49"/>
        <v>0</v>
      </c>
      <c r="DV801" s="1281"/>
      <c r="DW801" s="1281"/>
      <c r="DX801" s="1281"/>
      <c r="DY801" s="1282"/>
      <c r="DZ801" s="1280">
        <f t="shared" si="50"/>
        <v>0</v>
      </c>
      <c r="EA801" s="1281"/>
      <c r="EB801" s="1281"/>
      <c r="EC801" s="1281"/>
      <c r="ED801" s="1282"/>
      <c r="EE801" s="1280">
        <f t="shared" si="51"/>
        <v>0</v>
      </c>
      <c r="EF801" s="1281"/>
      <c r="EG801" s="1281"/>
      <c r="EH801" s="1281"/>
      <c r="EI801" s="1282"/>
      <c r="EJ801" s="1280">
        <f t="shared" si="52"/>
        <v>0</v>
      </c>
      <c r="EK801" s="1281"/>
      <c r="EL801" s="1281"/>
      <c r="EM801" s="1281"/>
      <c r="EN801" s="1282"/>
      <c r="EO801" s="1280">
        <f t="shared" si="53"/>
        <v>0</v>
      </c>
      <c r="EP801" s="1281"/>
      <c r="EQ801" s="1281"/>
      <c r="ER801" s="1281"/>
      <c r="ES801" s="1282"/>
      <c r="ET801" s="1280">
        <f t="shared" si="54"/>
        <v>0</v>
      </c>
      <c r="EU801" s="1281"/>
      <c r="EV801" s="1281"/>
      <c r="EW801" s="1281"/>
      <c r="EX801" s="1282"/>
    </row>
    <row r="802" spans="1:154" s="14" customFormat="1" ht="12.95" customHeight="1">
      <c r="A802"/>
      <c r="B802"/>
      <c r="C802"/>
      <c r="D802"/>
      <c r="E802"/>
      <c r="F802"/>
      <c r="G802"/>
      <c r="H802"/>
      <c r="I802"/>
      <c r="J802" s="1285"/>
      <c r="K802" s="1286"/>
      <c r="L802" s="1286"/>
      <c r="M802" s="1286"/>
      <c r="N802" s="1287"/>
      <c r="O802" s="1322"/>
      <c r="P802" s="1322"/>
      <c r="Q802" s="1322"/>
      <c r="R802" s="1322"/>
      <c r="S802" s="1322"/>
      <c r="T802" s="1319"/>
      <c r="U802" s="1320"/>
      <c r="V802" s="1320"/>
      <c r="W802" s="1321"/>
      <c r="X802" s="1316"/>
      <c r="Y802" s="1317"/>
      <c r="Z802" s="1317"/>
      <c r="AA802" s="1317"/>
      <c r="AB802" s="1318"/>
      <c r="AC802" s="1288">
        <f t="shared" si="42"/>
        <v>0</v>
      </c>
      <c r="AD802" s="1289"/>
      <c r="AE802" s="1289"/>
      <c r="AF802" s="1289"/>
      <c r="AG802" s="129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80">
        <f t="shared" si="43"/>
        <v>0</v>
      </c>
      <c r="CQ802" s="1281"/>
      <c r="CR802" s="1281"/>
      <c r="CS802" s="1281"/>
      <c r="CT802" s="1282"/>
      <c r="CU802" s="1280">
        <f t="shared" si="44"/>
        <v>0</v>
      </c>
      <c r="CV802" s="1281"/>
      <c r="CW802" s="1281"/>
      <c r="CX802" s="1281"/>
      <c r="CY802" s="1282"/>
      <c r="CZ802" s="1280">
        <f t="shared" si="45"/>
        <v>0</v>
      </c>
      <c r="DA802" s="1281"/>
      <c r="DB802" s="1281"/>
      <c r="DC802" s="1281"/>
      <c r="DD802" s="1282"/>
      <c r="DE802" s="1280">
        <f t="shared" si="46"/>
        <v>0</v>
      </c>
      <c r="DF802" s="1281"/>
      <c r="DG802" s="1281"/>
      <c r="DH802" s="1281"/>
      <c r="DI802" s="1282"/>
      <c r="DJ802" s="1280">
        <f t="shared" si="47"/>
        <v>0</v>
      </c>
      <c r="DK802" s="1281"/>
      <c r="DL802" s="1281"/>
      <c r="DM802" s="1281"/>
      <c r="DN802" s="1282"/>
      <c r="DO802" s="1280">
        <f t="shared" si="48"/>
        <v>0</v>
      </c>
      <c r="DP802" s="1281"/>
      <c r="DQ802" s="1281"/>
      <c r="DR802" s="1281"/>
      <c r="DS802" s="1282"/>
      <c r="DT802" s="6"/>
      <c r="DU802" s="1280">
        <f t="shared" si="49"/>
        <v>0</v>
      </c>
      <c r="DV802" s="1281"/>
      <c r="DW802" s="1281"/>
      <c r="DX802" s="1281"/>
      <c r="DY802" s="1282"/>
      <c r="DZ802" s="1280">
        <f t="shared" si="50"/>
        <v>0</v>
      </c>
      <c r="EA802" s="1281"/>
      <c r="EB802" s="1281"/>
      <c r="EC802" s="1281"/>
      <c r="ED802" s="1282"/>
      <c r="EE802" s="1280">
        <f t="shared" si="51"/>
        <v>0</v>
      </c>
      <c r="EF802" s="1281"/>
      <c r="EG802" s="1281"/>
      <c r="EH802" s="1281"/>
      <c r="EI802" s="1282"/>
      <c r="EJ802" s="1280">
        <f t="shared" si="52"/>
        <v>0</v>
      </c>
      <c r="EK802" s="1281"/>
      <c r="EL802" s="1281"/>
      <c r="EM802" s="1281"/>
      <c r="EN802" s="1282"/>
      <c r="EO802" s="1280">
        <f t="shared" si="53"/>
        <v>0</v>
      </c>
      <c r="EP802" s="1281"/>
      <c r="EQ802" s="1281"/>
      <c r="ER802" s="1281"/>
      <c r="ES802" s="1282"/>
      <c r="ET802" s="1280">
        <f t="shared" si="54"/>
        <v>0</v>
      </c>
      <c r="EU802" s="1281"/>
      <c r="EV802" s="1281"/>
      <c r="EW802" s="1281"/>
      <c r="EX802" s="1282"/>
    </row>
    <row r="803" spans="1:154" s="14" customFormat="1" ht="12.95" customHeight="1">
      <c r="A803"/>
      <c r="B803"/>
      <c r="C803"/>
      <c r="D803"/>
      <c r="E803"/>
      <c r="F803"/>
      <c r="G803"/>
      <c r="H803"/>
      <c r="I803"/>
      <c r="J803" s="1285"/>
      <c r="K803" s="1286"/>
      <c r="L803" s="1286"/>
      <c r="M803" s="1286"/>
      <c r="N803" s="1287"/>
      <c r="O803" s="1322"/>
      <c r="P803" s="1322"/>
      <c r="Q803" s="1322"/>
      <c r="R803" s="1322"/>
      <c r="S803" s="1322"/>
      <c r="T803" s="1319"/>
      <c r="U803" s="1320"/>
      <c r="V803" s="1320"/>
      <c r="W803" s="1321"/>
      <c r="X803" s="1316"/>
      <c r="Y803" s="1317"/>
      <c r="Z803" s="1317"/>
      <c r="AA803" s="1317"/>
      <c r="AB803" s="1318"/>
      <c r="AC803" s="1288">
        <f t="shared" si="42"/>
        <v>0</v>
      </c>
      <c r="AD803" s="1289"/>
      <c r="AE803" s="1289"/>
      <c r="AF803" s="1289"/>
      <c r="AG803" s="129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80">
        <f t="shared" si="43"/>
        <v>0</v>
      </c>
      <c r="CQ803" s="1281"/>
      <c r="CR803" s="1281"/>
      <c r="CS803" s="1281"/>
      <c r="CT803" s="1282"/>
      <c r="CU803" s="1280">
        <f t="shared" si="44"/>
        <v>0</v>
      </c>
      <c r="CV803" s="1281"/>
      <c r="CW803" s="1281"/>
      <c r="CX803" s="1281"/>
      <c r="CY803" s="1282"/>
      <c r="CZ803" s="1280">
        <f t="shared" si="45"/>
        <v>0</v>
      </c>
      <c r="DA803" s="1281"/>
      <c r="DB803" s="1281"/>
      <c r="DC803" s="1281"/>
      <c r="DD803" s="1282"/>
      <c r="DE803" s="1280">
        <f t="shared" si="46"/>
        <v>0</v>
      </c>
      <c r="DF803" s="1281"/>
      <c r="DG803" s="1281"/>
      <c r="DH803" s="1281"/>
      <c r="DI803" s="1282"/>
      <c r="DJ803" s="1280">
        <f t="shared" si="47"/>
        <v>0</v>
      </c>
      <c r="DK803" s="1281"/>
      <c r="DL803" s="1281"/>
      <c r="DM803" s="1281"/>
      <c r="DN803" s="1282"/>
      <c r="DO803" s="1280">
        <f t="shared" si="48"/>
        <v>0</v>
      </c>
      <c r="DP803" s="1281"/>
      <c r="DQ803" s="1281"/>
      <c r="DR803" s="1281"/>
      <c r="DS803" s="1282"/>
      <c r="DT803" s="6"/>
      <c r="DU803" s="1280">
        <f t="shared" si="49"/>
        <v>0</v>
      </c>
      <c r="DV803" s="1281"/>
      <c r="DW803" s="1281"/>
      <c r="DX803" s="1281"/>
      <c r="DY803" s="1282"/>
      <c r="DZ803" s="1280">
        <f t="shared" si="50"/>
        <v>0</v>
      </c>
      <c r="EA803" s="1281"/>
      <c r="EB803" s="1281"/>
      <c r="EC803" s="1281"/>
      <c r="ED803" s="1282"/>
      <c r="EE803" s="1280">
        <f t="shared" si="51"/>
        <v>0</v>
      </c>
      <c r="EF803" s="1281"/>
      <c r="EG803" s="1281"/>
      <c r="EH803" s="1281"/>
      <c r="EI803" s="1282"/>
      <c r="EJ803" s="1280">
        <f t="shared" si="52"/>
        <v>0</v>
      </c>
      <c r="EK803" s="1281"/>
      <c r="EL803" s="1281"/>
      <c r="EM803" s="1281"/>
      <c r="EN803" s="1282"/>
      <c r="EO803" s="1280">
        <f t="shared" si="53"/>
        <v>0</v>
      </c>
      <c r="EP803" s="1281"/>
      <c r="EQ803" s="1281"/>
      <c r="ER803" s="1281"/>
      <c r="ES803" s="1282"/>
      <c r="ET803" s="1280">
        <f t="shared" si="54"/>
        <v>0</v>
      </c>
      <c r="EU803" s="1281"/>
      <c r="EV803" s="1281"/>
      <c r="EW803" s="1281"/>
      <c r="EX803" s="1282"/>
    </row>
    <row r="804" spans="1:154" s="4" customFormat="1" ht="12.95" customHeight="1">
      <c r="A804"/>
      <c r="B804"/>
      <c r="C804"/>
      <c r="D804"/>
      <c r="E804"/>
      <c r="F804"/>
      <c r="G804"/>
      <c r="H804"/>
      <c r="I804"/>
      <c r="J804" s="1285"/>
      <c r="K804" s="1286"/>
      <c r="L804" s="1286"/>
      <c r="M804" s="1286"/>
      <c r="N804" s="1287"/>
      <c r="O804" s="1322"/>
      <c r="P804" s="1322"/>
      <c r="Q804" s="1322"/>
      <c r="R804" s="1322"/>
      <c r="S804" s="1322"/>
      <c r="T804" s="1319"/>
      <c r="U804" s="1320"/>
      <c r="V804" s="1320"/>
      <c r="W804" s="1321"/>
      <c r="X804" s="1316"/>
      <c r="Y804" s="1317"/>
      <c r="Z804" s="1317"/>
      <c r="AA804" s="1317"/>
      <c r="AB804" s="1318"/>
      <c r="AC804" s="1288">
        <f t="shared" si="42"/>
        <v>0</v>
      </c>
      <c r="AD804" s="1289"/>
      <c r="AE804" s="1289"/>
      <c r="AF804" s="1289"/>
      <c r="AG804" s="1290"/>
      <c r="AH804"/>
      <c r="AI804"/>
      <c r="AJ804"/>
      <c r="AK804"/>
      <c r="AL804"/>
      <c r="AM804"/>
      <c r="AN804"/>
      <c r="AO804"/>
      <c r="AP804"/>
      <c r="AQ804"/>
      <c r="AR804"/>
      <c r="AS804"/>
      <c r="AT804"/>
      <c r="AU804"/>
      <c r="AV804"/>
      <c r="AW804"/>
      <c r="AX804"/>
      <c r="AY804"/>
      <c r="AZ804" s="3"/>
      <c r="CP804" s="1280">
        <f t="shared" si="43"/>
        <v>0</v>
      </c>
      <c r="CQ804" s="1281"/>
      <c r="CR804" s="1281"/>
      <c r="CS804" s="1281"/>
      <c r="CT804" s="1282"/>
      <c r="CU804" s="1280">
        <f t="shared" si="44"/>
        <v>0</v>
      </c>
      <c r="CV804" s="1281"/>
      <c r="CW804" s="1281"/>
      <c r="CX804" s="1281"/>
      <c r="CY804" s="1282"/>
      <c r="CZ804" s="1280">
        <f t="shared" si="45"/>
        <v>0</v>
      </c>
      <c r="DA804" s="1281"/>
      <c r="DB804" s="1281"/>
      <c r="DC804" s="1281"/>
      <c r="DD804" s="1282"/>
      <c r="DE804" s="1280">
        <f t="shared" si="46"/>
        <v>0</v>
      </c>
      <c r="DF804" s="1281"/>
      <c r="DG804" s="1281"/>
      <c r="DH804" s="1281"/>
      <c r="DI804" s="1282"/>
      <c r="DJ804" s="1280">
        <f t="shared" si="47"/>
        <v>0</v>
      </c>
      <c r="DK804" s="1281"/>
      <c r="DL804" s="1281"/>
      <c r="DM804" s="1281"/>
      <c r="DN804" s="1282"/>
      <c r="DO804" s="1280">
        <f t="shared" si="48"/>
        <v>0</v>
      </c>
      <c r="DP804" s="1281"/>
      <c r="DQ804" s="1281"/>
      <c r="DR804" s="1281"/>
      <c r="DS804" s="1282"/>
      <c r="DT804" s="6"/>
      <c r="DU804" s="1280">
        <f t="shared" si="49"/>
        <v>0</v>
      </c>
      <c r="DV804" s="1281"/>
      <c r="DW804" s="1281"/>
      <c r="DX804" s="1281"/>
      <c r="DY804" s="1282"/>
      <c r="DZ804" s="1280">
        <f t="shared" si="50"/>
        <v>0</v>
      </c>
      <c r="EA804" s="1281"/>
      <c r="EB804" s="1281"/>
      <c r="EC804" s="1281"/>
      <c r="ED804" s="1282"/>
      <c r="EE804" s="1280">
        <f t="shared" si="51"/>
        <v>0</v>
      </c>
      <c r="EF804" s="1281"/>
      <c r="EG804" s="1281"/>
      <c r="EH804" s="1281"/>
      <c r="EI804" s="1282"/>
      <c r="EJ804" s="1280">
        <f t="shared" si="52"/>
        <v>0</v>
      </c>
      <c r="EK804" s="1281"/>
      <c r="EL804" s="1281"/>
      <c r="EM804" s="1281"/>
      <c r="EN804" s="1282"/>
      <c r="EO804" s="1280">
        <f t="shared" si="53"/>
        <v>0</v>
      </c>
      <c r="EP804" s="1281"/>
      <c r="EQ804" s="1281"/>
      <c r="ER804" s="1281"/>
      <c r="ES804" s="1282"/>
      <c r="ET804" s="1280">
        <f t="shared" si="54"/>
        <v>0</v>
      </c>
      <c r="EU804" s="1281"/>
      <c r="EV804" s="1281"/>
      <c r="EW804" s="1281"/>
      <c r="EX804" s="1282"/>
    </row>
    <row r="805" spans="1:154" s="4" customFormat="1" ht="12.95" customHeight="1">
      <c r="A805"/>
      <c r="B805"/>
      <c r="C805"/>
      <c r="D805"/>
      <c r="E805"/>
      <c r="F805"/>
      <c r="G805"/>
      <c r="H805"/>
      <c r="I805"/>
      <c r="J805" s="1358" t="s">
        <v>125</v>
      </c>
      <c r="K805" s="1359"/>
      <c r="L805" s="1359"/>
      <c r="M805" s="1359"/>
      <c r="N805" s="1361"/>
      <c r="O805" s="1551">
        <f>SUM(O795:S804)</f>
        <v>0</v>
      </c>
      <c r="P805" s="1551"/>
      <c r="Q805" s="1551"/>
      <c r="R805" s="1551"/>
      <c r="S805" s="1551"/>
      <c r="T805"/>
      <c r="U805"/>
      <c r="V805"/>
      <c r="W805"/>
      <c r="X805" s="898" t="s">
        <v>124</v>
      </c>
      <c r="Y805" s="11"/>
      <c r="Z805" s="11"/>
      <c r="AA805" s="11"/>
      <c r="AB805" s="905"/>
      <c r="AC805" s="1288">
        <f>SUM(AC795:AG804)</f>
        <v>0</v>
      </c>
      <c r="AD805" s="1289"/>
      <c r="AE805" s="1289"/>
      <c r="AF805" s="1289"/>
      <c r="AG805" s="1290"/>
      <c r="AH805"/>
      <c r="AI805"/>
      <c r="AJ805"/>
      <c r="AK805"/>
      <c r="AL805"/>
      <c r="AM805"/>
      <c r="AN805"/>
      <c r="AO805"/>
      <c r="AP805"/>
      <c r="AQ805"/>
      <c r="AR805"/>
      <c r="AS805"/>
      <c r="AT805"/>
      <c r="AU805"/>
      <c r="AV805"/>
      <c r="AW805"/>
      <c r="AX805"/>
      <c r="AY805"/>
      <c r="AZ805" s="3"/>
      <c r="BA805"/>
      <c r="CP805" s="1283">
        <f>SUM(CP795:CT804)</f>
        <v>0</v>
      </c>
      <c r="CQ805" s="1298"/>
      <c r="CR805" s="1298"/>
      <c r="CS805" s="1298"/>
      <c r="CT805" s="1284"/>
      <c r="CU805" s="1309">
        <f>SUM(CU795:CY804)</f>
        <v>0</v>
      </c>
      <c r="CV805" s="1310"/>
      <c r="CW805" s="1310"/>
      <c r="CX805" s="1310"/>
      <c r="CY805" s="1311"/>
      <c r="CZ805" s="1309">
        <f>SUM(CZ795:DD804)</f>
        <v>0</v>
      </c>
      <c r="DA805" s="1310"/>
      <c r="DB805" s="1310"/>
      <c r="DC805" s="1310"/>
      <c r="DD805" s="1311"/>
      <c r="DE805" s="1309">
        <f>SUM(DE795:DI804)</f>
        <v>0</v>
      </c>
      <c r="DF805" s="1310"/>
      <c r="DG805" s="1310"/>
      <c r="DH805" s="1310"/>
      <c r="DI805" s="1311"/>
      <c r="DJ805" s="1309">
        <f>SUM(DJ795:DN804)</f>
        <v>0</v>
      </c>
      <c r="DK805" s="1310"/>
      <c r="DL805" s="1310"/>
      <c r="DM805" s="1310"/>
      <c r="DN805" s="1311"/>
      <c r="DO805" s="1309">
        <f>SUM(DO795:DS804)</f>
        <v>0</v>
      </c>
      <c r="DP805" s="1310"/>
      <c r="DQ805" s="1310"/>
      <c r="DR805" s="1310"/>
      <c r="DS805" s="1311"/>
      <c r="DT805" s="1006"/>
      <c r="DU805" s="1283">
        <f>SUM(DU795:DY804)</f>
        <v>0</v>
      </c>
      <c r="DV805" s="1298"/>
      <c r="DW805" s="1298"/>
      <c r="DX805" s="1298"/>
      <c r="DY805" s="1284"/>
      <c r="DZ805" s="1283">
        <f>SUM(DZ795:ED804)</f>
        <v>0</v>
      </c>
      <c r="EA805" s="1298"/>
      <c r="EB805" s="1298"/>
      <c r="EC805" s="1298"/>
      <c r="ED805" s="1284"/>
      <c r="EE805" s="1283">
        <f>SUM(EE795:EI804)</f>
        <v>0</v>
      </c>
      <c r="EF805" s="1298"/>
      <c r="EG805" s="1298"/>
      <c r="EH805" s="1298"/>
      <c r="EI805" s="1284"/>
      <c r="EJ805" s="1283">
        <f>SUM(EJ795:EN804)</f>
        <v>0</v>
      </c>
      <c r="EK805" s="1298"/>
      <c r="EL805" s="1298"/>
      <c r="EM805" s="1298"/>
      <c r="EN805" s="1284"/>
      <c r="EO805" s="1283">
        <f>SUM(EO795:ES804)</f>
        <v>0</v>
      </c>
      <c r="EP805" s="1298"/>
      <c r="EQ805" s="1298"/>
      <c r="ER805" s="1298"/>
      <c r="ES805" s="1284"/>
      <c r="ET805" s="1283">
        <f>SUM(ET795:EX804)</f>
        <v>0</v>
      </c>
      <c r="EU805" s="1298"/>
      <c r="EV805" s="1298"/>
      <c r="EW805" s="1298"/>
      <c r="EX805" s="1284"/>
    </row>
    <row r="806" spans="1:154" s="4" customFormat="1" ht="12.95" customHeight="1">
      <c r="A806"/>
      <c r="B806"/>
      <c r="C806" s="1560" t="str">
        <f>IF(O805&lt;&gt;AG447,"! Total market rate units in the Unit Mix Table above does not match the number of  market rate units on row #"&amp;TEXT(ROW(D447),"#"),"")</f>
        <v/>
      </c>
      <c r="D806" s="1560"/>
      <c r="E806" s="1560"/>
      <c r="F806" s="1560"/>
      <c r="G806" s="1560"/>
      <c r="H806" s="1560"/>
      <c r="I806" s="1560"/>
      <c r="J806" s="1560"/>
      <c r="K806" s="1560"/>
      <c r="L806" s="1560"/>
      <c r="M806" s="1560"/>
      <c r="N806" s="1560"/>
      <c r="O806" s="1560"/>
      <c r="P806" s="1560"/>
      <c r="Q806" s="1560"/>
      <c r="R806" s="1560"/>
      <c r="S806" s="1560"/>
      <c r="T806" s="1560"/>
      <c r="U806" s="1560"/>
      <c r="V806" s="1560"/>
      <c r="W806" s="1560"/>
      <c r="X806" s="1560"/>
      <c r="Y806" s="1560"/>
      <c r="Z806" s="1560"/>
      <c r="AA806" s="1560"/>
      <c r="AB806" s="1560"/>
      <c r="AC806" s="1560"/>
      <c r="AD806" s="1560"/>
      <c r="AE806" s="1560"/>
      <c r="AF806" s="1560"/>
      <c r="AG806" s="1560"/>
      <c r="AH806" s="1560"/>
      <c r="AI806" s="1560"/>
      <c r="AJ806" s="1560"/>
      <c r="AK806" s="1560"/>
      <c r="AL806" s="1560"/>
      <c r="AM806" s="1560"/>
      <c r="AN806" s="156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60"/>
      <c r="D807" s="1560"/>
      <c r="E807" s="1560"/>
      <c r="F807" s="1560"/>
      <c r="G807" s="1560"/>
      <c r="H807" s="1560"/>
      <c r="I807" s="1560"/>
      <c r="J807" s="1560"/>
      <c r="K807" s="1560"/>
      <c r="L807" s="1560"/>
      <c r="M807" s="1560"/>
      <c r="N807" s="1560"/>
      <c r="O807" s="1560"/>
      <c r="P807" s="1560"/>
      <c r="Q807" s="1560"/>
      <c r="R807" s="1560"/>
      <c r="S807" s="1560"/>
      <c r="T807" s="1560"/>
      <c r="U807" s="1560"/>
      <c r="V807" s="1560"/>
      <c r="W807" s="1560"/>
      <c r="X807" s="1560"/>
      <c r="Y807" s="1560"/>
      <c r="Z807" s="1560"/>
      <c r="AA807" s="1560"/>
      <c r="AB807" s="1560"/>
      <c r="AC807" s="1560"/>
      <c r="AD807" s="1560"/>
      <c r="AE807" s="1560"/>
      <c r="AF807" s="1560"/>
      <c r="AG807" s="1560"/>
      <c r="AH807" s="1560"/>
      <c r="AI807" s="1560"/>
      <c r="AJ807" s="1560"/>
      <c r="AK807" s="1560"/>
      <c r="AL807" s="1560"/>
      <c r="AM807" s="1560"/>
      <c r="AN807" s="156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306">
        <f>SUM(DU805:EX805)</f>
        <v>0</v>
      </c>
      <c r="EU807" s="1307"/>
      <c r="EV807" s="1307"/>
      <c r="EW807" s="1307"/>
      <c r="EX807" s="1308"/>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62">
        <f>O761+AC785+AC805</f>
        <v>224107.2</v>
      </c>
      <c r="Z808" s="1562"/>
      <c r="AA808" s="1562"/>
      <c r="AB808" s="1562"/>
      <c r="AC808" s="156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62">
        <f>(O761+AC785+AC805)*12</f>
        <v>2689286.4000000004</v>
      </c>
      <c r="Z809" s="1562"/>
      <c r="AA809" s="1562"/>
      <c r="AB809" s="1562"/>
      <c r="AC809" s="156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09">
        <f>CP761+CP785+CP805</f>
        <v>60</v>
      </c>
      <c r="CQ810" s="1310"/>
      <c r="CR810" s="1310"/>
      <c r="CS810" s="1310"/>
      <c r="CT810" s="1311"/>
      <c r="CU810" s="1309">
        <f>CU761+CU785+CU805</f>
        <v>0</v>
      </c>
      <c r="CV810" s="1310"/>
      <c r="CW810" s="1310"/>
      <c r="CX810" s="1310"/>
      <c r="CY810" s="1311"/>
      <c r="CZ810" s="1309">
        <f>CZ761+CZ785+CZ805</f>
        <v>31</v>
      </c>
      <c r="DA810" s="1310"/>
      <c r="DB810" s="1310"/>
      <c r="DC810" s="1310"/>
      <c r="DD810" s="1311"/>
      <c r="DE810" s="1309">
        <f>DE761+DE785+DE805</f>
        <v>30</v>
      </c>
      <c r="DF810" s="1310"/>
      <c r="DG810" s="1310"/>
      <c r="DH810" s="1310"/>
      <c r="DI810" s="1311"/>
      <c r="DJ810" s="1309">
        <f>DJ761+DJ785+DJ805</f>
        <v>0</v>
      </c>
      <c r="DK810" s="1310"/>
      <c r="DL810" s="1310"/>
      <c r="DM810" s="1310"/>
      <c r="DN810" s="1311"/>
      <c r="DO810" s="1312">
        <f>DO805+DO785+DO761</f>
        <v>0</v>
      </c>
      <c r="DP810" s="1313"/>
      <c r="DQ810" s="1313"/>
      <c r="DR810" s="1313"/>
      <c r="DS810" s="1314"/>
      <c r="DT810" s="3"/>
      <c r="DU810" s="857">
        <f>DU763+DU808</f>
        <v>210</v>
      </c>
      <c r="DV810" s="57" t="s">
        <v>1835</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52"/>
      <c r="AA814" s="1553"/>
      <c r="AB814" s="1553"/>
      <c r="AC814" s="1553"/>
      <c r="AD814" s="1553"/>
      <c r="AE814" s="155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61"/>
      <c r="AA815" s="1553"/>
      <c r="AB815" s="1553"/>
      <c r="AC815" s="1553"/>
      <c r="AD815" s="1553"/>
      <c r="AE815" s="155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64"/>
      <c r="AA816" s="1535"/>
      <c r="AB816" s="1535"/>
      <c r="AC816" s="1535"/>
      <c r="AD816" s="1535"/>
      <c r="AE816" s="156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26">
        <f>'Subsidy Contract Calculation'!J40</f>
        <v>0</v>
      </c>
      <c r="AA817" s="1427"/>
      <c r="AB817" s="1427"/>
      <c r="AC817" s="1427"/>
      <c r="AD817" s="1427"/>
      <c r="AE817" s="142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29">
        <v>85377.600000000006</v>
      </c>
      <c r="AA821" s="1299"/>
      <c r="AB821" s="1299"/>
      <c r="AC821" s="1299"/>
      <c r="AD821" s="1299"/>
      <c r="AE821" s="130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29"/>
      <c r="AA822" s="1299"/>
      <c r="AB822" s="1299"/>
      <c r="AC822" s="1299"/>
      <c r="AD822" s="1299"/>
      <c r="AE822" s="130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29"/>
      <c r="AA823" s="1299"/>
      <c r="AB823" s="1299"/>
      <c r="AC823" s="1299"/>
      <c r="AD823" s="1299"/>
      <c r="AE823" s="130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57"/>
      <c r="Q824" s="1558"/>
      <c r="R824" s="1558"/>
      <c r="S824" s="1558"/>
      <c r="T824" s="1558"/>
      <c r="U824" s="1558"/>
      <c r="V824" s="1558"/>
      <c r="W824" s="1558"/>
      <c r="X824" s="1558"/>
      <c r="Y824" s="1559"/>
      <c r="Z824" s="1429"/>
      <c r="AA824" s="1299"/>
      <c r="AB824" s="1299"/>
      <c r="AC824" s="1299"/>
      <c r="AD824" s="1299"/>
      <c r="AE824" s="130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26">
        <f>SUM(Z821:AE824)</f>
        <v>85377.600000000006</v>
      </c>
      <c r="AA825" s="1427"/>
      <c r="AB825" s="1427"/>
      <c r="AC825" s="1427"/>
      <c r="AD825" s="1427"/>
      <c r="AE825" s="142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26">
        <f>Z825+Y809+Z817</f>
        <v>2774664.0000000005</v>
      </c>
      <c r="AA826" s="1427"/>
      <c r="AB826" s="1427"/>
      <c r="AC826" s="1427"/>
      <c r="AD826" s="1427"/>
      <c r="AE826" s="142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8" t="s">
        <v>126</v>
      </c>
      <c r="N831" s="1638"/>
      <c r="O831" s="1638"/>
      <c r="P831" s="1639"/>
      <c r="Q831" s="1563" t="s">
        <v>290</v>
      </c>
      <c r="R831" s="1563"/>
      <c r="S831" s="1563"/>
      <c r="T831" s="1563"/>
      <c r="U831" s="1563" t="s">
        <v>291</v>
      </c>
      <c r="V831" s="1563"/>
      <c r="W831" s="1563"/>
      <c r="X831" s="1563"/>
      <c r="Y831" s="1563" t="s">
        <v>292</v>
      </c>
      <c r="Z831" s="1563"/>
      <c r="AA831" s="1563"/>
      <c r="AB831" s="1563"/>
      <c r="AC831" s="1563" t="s">
        <v>361</v>
      </c>
      <c r="AD831" s="1563"/>
      <c r="AE831" s="1563"/>
      <c r="AF831" s="1563"/>
      <c r="AG831" s="1566" t="s">
        <v>335</v>
      </c>
      <c r="AH831" s="1566"/>
      <c r="AI831" s="1566"/>
      <c r="AJ831" s="1566"/>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40"/>
      <c r="N832" s="1640"/>
      <c r="O832" s="1640"/>
      <c r="P832" s="1641"/>
      <c r="Q832" s="1563"/>
      <c r="R832" s="1563"/>
      <c r="S832" s="1563"/>
      <c r="T832" s="1563"/>
      <c r="U832" s="1563"/>
      <c r="V832" s="1563"/>
      <c r="W832" s="1563"/>
      <c r="X832" s="1563"/>
      <c r="Y832" s="1563"/>
      <c r="Z832" s="1563"/>
      <c r="AA832" s="1563"/>
      <c r="AB832" s="1563"/>
      <c r="AC832" s="1563"/>
      <c r="AD832" s="1563"/>
      <c r="AE832" s="1563"/>
      <c r="AF832" s="1563"/>
      <c r="AG832" s="1566"/>
      <c r="AH832" s="1566"/>
      <c r="AI832" s="1566"/>
      <c r="AJ832" s="1566"/>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50" t="s">
        <v>40</v>
      </c>
      <c r="D833" s="1433"/>
      <c r="E833" s="1433"/>
      <c r="F833" s="1433"/>
      <c r="G833" s="1433"/>
      <c r="H833" s="1433"/>
      <c r="I833" s="48"/>
      <c r="J833" s="48"/>
      <c r="K833" s="48"/>
      <c r="L833" s="49"/>
      <c r="M833" s="1556">
        <v>7</v>
      </c>
      <c r="N833" s="1556"/>
      <c r="O833" s="1556"/>
      <c r="P833" s="1556"/>
      <c r="Q833" s="1556"/>
      <c r="R833" s="1556"/>
      <c r="S833" s="1556"/>
      <c r="T833" s="1556"/>
      <c r="U833" s="1556">
        <v>12</v>
      </c>
      <c r="V833" s="1556"/>
      <c r="W833" s="1556"/>
      <c r="X833" s="1556"/>
      <c r="Y833" s="1556">
        <v>15</v>
      </c>
      <c r="Z833" s="1556"/>
      <c r="AA833" s="1556"/>
      <c r="AB833" s="1556"/>
      <c r="AC833" s="1542"/>
      <c r="AD833" s="1543"/>
      <c r="AE833" s="1543"/>
      <c r="AF833" s="1544"/>
      <c r="AG833" s="1542"/>
      <c r="AH833" s="1543"/>
      <c r="AI833" s="1543"/>
      <c r="AJ833" s="1544"/>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51" t="s">
        <v>41</v>
      </c>
      <c r="D834" s="1452"/>
      <c r="E834" s="1452"/>
      <c r="F834" s="1452"/>
      <c r="G834" s="1452"/>
      <c r="H834" s="1452"/>
      <c r="I834" s="5"/>
      <c r="J834" s="5"/>
      <c r="K834" s="5"/>
      <c r="L834" s="46"/>
      <c r="M834" s="1556"/>
      <c r="N834" s="1556"/>
      <c r="O834" s="1556"/>
      <c r="P834" s="1556"/>
      <c r="Q834" s="1556"/>
      <c r="R834" s="1556"/>
      <c r="S834" s="1556"/>
      <c r="T834" s="1556"/>
      <c r="U834" s="1556"/>
      <c r="V834" s="1556"/>
      <c r="W834" s="1556"/>
      <c r="X834" s="1556"/>
      <c r="Y834" s="1556"/>
      <c r="Z834" s="1556"/>
      <c r="AA834" s="1556"/>
      <c r="AB834" s="1556"/>
      <c r="AC834" s="1542"/>
      <c r="AD834" s="1543"/>
      <c r="AE834" s="1543"/>
      <c r="AF834" s="1544"/>
      <c r="AG834" s="1542"/>
      <c r="AH834" s="1543"/>
      <c r="AI834" s="1543"/>
      <c r="AJ834" s="1544"/>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51" t="s">
        <v>42</v>
      </c>
      <c r="D835" s="1452"/>
      <c r="E835" s="1452"/>
      <c r="F835" s="1452"/>
      <c r="G835" s="1452"/>
      <c r="H835" s="1452"/>
      <c r="I835" s="60"/>
      <c r="J835" s="60"/>
      <c r="K835" s="60"/>
      <c r="L835" s="61"/>
      <c r="M835" s="1556">
        <v>3</v>
      </c>
      <c r="N835" s="1556"/>
      <c r="O835" s="1556"/>
      <c r="P835" s="1556"/>
      <c r="Q835" s="1556"/>
      <c r="R835" s="1556"/>
      <c r="S835" s="1556"/>
      <c r="T835" s="1556"/>
      <c r="U835" s="1556">
        <v>6</v>
      </c>
      <c r="V835" s="1556"/>
      <c r="W835" s="1556"/>
      <c r="X835" s="1556"/>
      <c r="Y835" s="1556">
        <v>7</v>
      </c>
      <c r="Z835" s="1556"/>
      <c r="AA835" s="1556"/>
      <c r="AB835" s="1556"/>
      <c r="AC835" s="1542"/>
      <c r="AD835" s="1543"/>
      <c r="AE835" s="1543"/>
      <c r="AF835" s="1544"/>
      <c r="AG835" s="1542"/>
      <c r="AH835" s="1543"/>
      <c r="AI835" s="1543"/>
      <c r="AJ835" s="1544"/>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51" t="s">
        <v>762</v>
      </c>
      <c r="D836" s="1452"/>
      <c r="E836" s="1452"/>
      <c r="F836" s="1452"/>
      <c r="G836" s="1452"/>
      <c r="H836" s="1452"/>
      <c r="I836" s="60"/>
      <c r="J836" s="60"/>
      <c r="K836" s="60"/>
      <c r="L836" s="61"/>
      <c r="M836" s="1556"/>
      <c r="N836" s="1556"/>
      <c r="O836" s="1556"/>
      <c r="P836" s="1556"/>
      <c r="Q836" s="1556"/>
      <c r="R836" s="1556"/>
      <c r="S836" s="1556"/>
      <c r="T836" s="1556"/>
      <c r="U836" s="1556"/>
      <c r="V836" s="1556"/>
      <c r="W836" s="1556"/>
      <c r="X836" s="1556"/>
      <c r="Y836" s="1556"/>
      <c r="Z836" s="1556"/>
      <c r="AA836" s="1556"/>
      <c r="AB836" s="1556"/>
      <c r="AC836" s="1542"/>
      <c r="AD836" s="1543"/>
      <c r="AE836" s="1543"/>
      <c r="AF836" s="1544"/>
      <c r="AG836" s="1542"/>
      <c r="AH836" s="1543"/>
      <c r="AI836" s="1543"/>
      <c r="AJ836" s="1544"/>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51" t="s">
        <v>459</v>
      </c>
      <c r="D837" s="1452"/>
      <c r="E837" s="1452"/>
      <c r="F837" s="1452"/>
      <c r="G837" s="1452"/>
      <c r="H837" s="1452"/>
      <c r="I837" s="60"/>
      <c r="J837" s="60"/>
      <c r="K837" s="60"/>
      <c r="L837" s="61"/>
      <c r="M837" s="1556">
        <v>17</v>
      </c>
      <c r="N837" s="1556"/>
      <c r="O837" s="1556"/>
      <c r="P837" s="1556"/>
      <c r="Q837" s="1556"/>
      <c r="R837" s="1556"/>
      <c r="S837" s="1556"/>
      <c r="T837" s="1556"/>
      <c r="U837" s="1556">
        <v>30</v>
      </c>
      <c r="V837" s="1556"/>
      <c r="W837" s="1556"/>
      <c r="X837" s="1556"/>
      <c r="Y837" s="1556">
        <v>37</v>
      </c>
      <c r="Z837" s="1556"/>
      <c r="AA837" s="1556"/>
      <c r="AB837" s="1556"/>
      <c r="AC837" s="1542"/>
      <c r="AD837" s="1543"/>
      <c r="AE837" s="1543"/>
      <c r="AF837" s="1544"/>
      <c r="AG837" s="1542"/>
      <c r="AH837" s="1543"/>
      <c r="AI837" s="1543"/>
      <c r="AJ837" s="1544"/>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66" t="s">
        <v>783</v>
      </c>
      <c r="D838" s="1452"/>
      <c r="E838" s="1452"/>
      <c r="F838" s="1452"/>
      <c r="G838" s="1452"/>
      <c r="H838" s="1452"/>
      <c r="I838" s="60"/>
      <c r="J838" s="60"/>
      <c r="K838" s="60"/>
      <c r="L838" s="61"/>
      <c r="M838" s="1556"/>
      <c r="N838" s="1556"/>
      <c r="O838" s="1556"/>
      <c r="P838" s="1556"/>
      <c r="Q838" s="1556"/>
      <c r="R838" s="1556"/>
      <c r="S838" s="1556"/>
      <c r="T838" s="1556"/>
      <c r="U838" s="1556"/>
      <c r="V838" s="1556"/>
      <c r="W838" s="1556"/>
      <c r="X838" s="1556"/>
      <c r="Y838" s="1556"/>
      <c r="Z838" s="1556"/>
      <c r="AA838" s="1556"/>
      <c r="AB838" s="1556"/>
      <c r="AC838" s="1542"/>
      <c r="AD838" s="1543"/>
      <c r="AE838" s="1543"/>
      <c r="AF838" s="1544"/>
      <c r="AG838" s="1542"/>
      <c r="AH838" s="1543"/>
      <c r="AI838" s="1543"/>
      <c r="AJ838" s="1544"/>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57" t="s">
        <v>2766</v>
      </c>
      <c r="G839" s="1558"/>
      <c r="H839" s="1558"/>
      <c r="I839" s="1558"/>
      <c r="J839" s="1558"/>
      <c r="K839" s="1558"/>
      <c r="L839" s="1558"/>
      <c r="M839" s="1556">
        <v>8</v>
      </c>
      <c r="N839" s="1556"/>
      <c r="O839" s="1556"/>
      <c r="P839" s="1556"/>
      <c r="Q839" s="1556"/>
      <c r="R839" s="1556"/>
      <c r="S839" s="1556"/>
      <c r="T839" s="1556"/>
      <c r="U839" s="1556">
        <v>14</v>
      </c>
      <c r="V839" s="1556"/>
      <c r="W839" s="1556"/>
      <c r="X839" s="1556"/>
      <c r="Y839" s="1556">
        <v>17</v>
      </c>
      <c r="Z839" s="1556"/>
      <c r="AA839" s="1556"/>
      <c r="AB839" s="1556"/>
      <c r="AC839" s="1542"/>
      <c r="AD839" s="1543"/>
      <c r="AE839" s="1543"/>
      <c r="AF839" s="1544"/>
      <c r="AG839" s="1542"/>
      <c r="AH839" s="1543"/>
      <c r="AI839" s="1543"/>
      <c r="AJ839" s="1544"/>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58" t="s">
        <v>124</v>
      </c>
      <c r="D840" s="1359"/>
      <c r="E840" s="1359"/>
      <c r="F840" s="1359"/>
      <c r="G840" s="1359"/>
      <c r="H840" s="1359"/>
      <c r="I840" s="1359"/>
      <c r="J840" s="1359"/>
      <c r="K840" s="1359"/>
      <c r="L840" s="1361"/>
      <c r="M840" s="1586">
        <f>SUM(M833:P839)</f>
        <v>35</v>
      </c>
      <c r="N840" s="1586"/>
      <c r="O840" s="1586"/>
      <c r="P840" s="1586"/>
      <c r="Q840" s="1586">
        <f>SUM(Q833:T839)</f>
        <v>0</v>
      </c>
      <c r="R840" s="1586"/>
      <c r="S840" s="1586"/>
      <c r="T840" s="1586"/>
      <c r="U840" s="1586">
        <f>SUM(U833:X839)</f>
        <v>62</v>
      </c>
      <c r="V840" s="1586"/>
      <c r="W840" s="1586"/>
      <c r="X840" s="1586"/>
      <c r="Y840" s="1586">
        <f>SUM(Y833:AB839)</f>
        <v>76</v>
      </c>
      <c r="Z840" s="1586"/>
      <c r="AA840" s="1586"/>
      <c r="AB840" s="1586"/>
      <c r="AC840" s="1586">
        <f>SUM(AC833:AF839)</f>
        <v>0</v>
      </c>
      <c r="AD840" s="1586"/>
      <c r="AE840" s="1586"/>
      <c r="AF840" s="1586"/>
      <c r="AG840" s="1586">
        <f>SUM(AG833:AJ839)</f>
        <v>0</v>
      </c>
      <c r="AH840" s="1586"/>
      <c r="AI840" s="1586"/>
      <c r="AJ840" s="1586"/>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78" t="s">
        <v>2767</v>
      </c>
      <c r="D845" s="1579"/>
      <c r="E845" s="1579"/>
      <c r="F845" s="1579"/>
      <c r="G845" s="1579"/>
      <c r="H845" s="1579"/>
      <c r="I845" s="1579"/>
      <c r="J845" s="1579"/>
      <c r="K845" s="1579"/>
      <c r="L845" s="1579"/>
      <c r="M845" s="1579"/>
      <c r="N845" s="1579"/>
      <c r="O845" s="1579"/>
      <c r="P845" s="1579"/>
      <c r="Q845" s="1579"/>
      <c r="R845" s="1579"/>
      <c r="S845" s="1579"/>
      <c r="T845" s="1579"/>
      <c r="U845" s="1579"/>
      <c r="V845" s="1579"/>
      <c r="W845" s="1579"/>
      <c r="X845" s="1579"/>
      <c r="Y845" s="1579"/>
      <c r="Z845" s="1579"/>
      <c r="AA845" s="1579"/>
      <c r="AB845" s="1579"/>
      <c r="AC845" s="1579"/>
      <c r="AD845" s="1579"/>
      <c r="AE845" s="1579"/>
      <c r="AF845" s="1579"/>
      <c r="AG845" s="1579"/>
      <c r="AH845" s="1579"/>
      <c r="AI845" s="1579"/>
      <c r="AJ845" s="158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4"/>
      <c r="BJ849" s="1584"/>
      <c r="BK849" s="1584"/>
      <c r="BL849" s="1584"/>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87">
        <v>8000</v>
      </c>
      <c r="X850" s="1587"/>
      <c r="Y850" s="1587"/>
      <c r="Z850" s="1587"/>
      <c r="AA850" s="1587"/>
      <c r="AB850" s="1587"/>
      <c r="AC850" s="158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87">
        <v>18000</v>
      </c>
      <c r="X851" s="1587"/>
      <c r="Y851" s="1587"/>
      <c r="Z851" s="1587"/>
      <c r="AA851" s="1587"/>
      <c r="AB851" s="1587"/>
      <c r="AC851" s="158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87">
        <v>10000</v>
      </c>
      <c r="X852" s="1587"/>
      <c r="Y852" s="1587"/>
      <c r="Z852" s="1587"/>
      <c r="AA852" s="1587"/>
      <c r="AB852" s="1587"/>
      <c r="AC852" s="1587"/>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87">
        <v>12000</v>
      </c>
      <c r="X853" s="1587"/>
      <c r="Y853" s="1587"/>
      <c r="Z853" s="1587"/>
      <c r="AA853" s="1587"/>
      <c r="AB853" s="1587"/>
      <c r="AC853" s="1587"/>
      <c r="AZ853" s="30"/>
      <c r="BA853" s="30"/>
      <c r="BB853" s="14"/>
      <c r="BC853" s="14"/>
      <c r="BD853" s="14"/>
      <c r="BE853" s="14"/>
      <c r="BF853" s="14"/>
      <c r="BG853" s="14"/>
      <c r="BH853" s="14"/>
      <c r="BI853" s="14"/>
      <c r="BJ853" s="14"/>
      <c r="BK853" s="14"/>
      <c r="BL853" s="14"/>
    </row>
    <row r="854" spans="1:64" ht="12.95" customHeight="1">
      <c r="J854" s="45" t="s">
        <v>170</v>
      </c>
      <c r="K854" s="5"/>
      <c r="L854" s="5"/>
      <c r="M854" s="1557" t="s">
        <v>2768</v>
      </c>
      <c r="N854" s="1558"/>
      <c r="O854" s="1558"/>
      <c r="P854" s="1558"/>
      <c r="Q854" s="1558"/>
      <c r="R854" s="1558"/>
      <c r="S854" s="1558"/>
      <c r="T854" s="1558"/>
      <c r="U854" s="1558"/>
      <c r="V854" s="1559"/>
      <c r="W854" s="1587">
        <v>25156</v>
      </c>
      <c r="X854" s="1587"/>
      <c r="Y854" s="1587"/>
      <c r="Z854" s="1587"/>
      <c r="AA854" s="1587"/>
      <c r="AB854" s="1587"/>
      <c r="AC854" s="158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26">
        <f>SUM(W850:W854)</f>
        <v>73156</v>
      </c>
      <c r="X855" s="1427"/>
      <c r="Y855" s="1427"/>
      <c r="Z855" s="1427"/>
      <c r="AA855" s="1427"/>
      <c r="AB855" s="1427"/>
      <c r="AC855" s="1428"/>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67"/>
      <c r="BH856" s="1567"/>
      <c r="BI856" s="1567"/>
      <c r="BJ856" s="1567"/>
      <c r="BK856" s="1567"/>
      <c r="BL856" s="1567"/>
    </row>
    <row r="857" spans="1:64" ht="12.95" customHeight="1">
      <c r="C857" s="2" t="s">
        <v>344</v>
      </c>
      <c r="J857" s="1358" t="s">
        <v>345</v>
      </c>
      <c r="K857" s="1359"/>
      <c r="L857" s="1359"/>
      <c r="M857" s="1359"/>
      <c r="N857" s="1359"/>
      <c r="O857" s="1359"/>
      <c r="P857" s="1359"/>
      <c r="Q857" s="1359"/>
      <c r="R857" s="1359"/>
      <c r="S857" s="1359"/>
      <c r="T857" s="1359"/>
      <c r="U857" s="1359"/>
      <c r="V857" s="1361"/>
      <c r="W857" s="1429">
        <v>110202.11280000003</v>
      </c>
      <c r="X857" s="1299"/>
      <c r="Y857" s="1299"/>
      <c r="Z857" s="1299"/>
      <c r="AA857" s="1299"/>
      <c r="AB857" s="1299"/>
      <c r="AC857" s="1300"/>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76"/>
      <c r="X859" s="1576"/>
      <c r="Y859" s="1576"/>
      <c r="Z859" s="1576"/>
      <c r="AA859" s="1576"/>
      <c r="AB859" s="1576"/>
      <c r="AC859" s="1576"/>
      <c r="AZ859" s="1631"/>
      <c r="BA859" s="1631"/>
      <c r="BB859" s="14"/>
      <c r="BC859" s="14"/>
    </row>
    <row r="860" spans="1:64" ht="12.95" customHeight="1">
      <c r="J860" s="45" t="s">
        <v>351</v>
      </c>
      <c r="K860" s="5"/>
      <c r="L860" s="5"/>
      <c r="M860" s="5"/>
      <c r="N860" s="5"/>
      <c r="O860" s="5"/>
      <c r="P860" s="5"/>
      <c r="Q860" s="5"/>
      <c r="R860" s="5"/>
      <c r="S860" s="5"/>
      <c r="T860" s="5"/>
      <c r="U860" s="5"/>
      <c r="V860" s="46"/>
      <c r="W860" s="1576">
        <v>6050</v>
      </c>
      <c r="X860" s="1576"/>
      <c r="Y860" s="1576"/>
      <c r="Z860" s="1576"/>
      <c r="AA860" s="1576"/>
      <c r="AB860" s="1576"/>
      <c r="AC860" s="1576"/>
      <c r="AZ860" s="30"/>
      <c r="BA860" s="30"/>
      <c r="BB860" s="14"/>
      <c r="BC860" s="14"/>
    </row>
    <row r="861" spans="1:64" ht="12.95" customHeight="1">
      <c r="J861" s="45" t="s">
        <v>459</v>
      </c>
      <c r="K861" s="5"/>
      <c r="L861" s="5"/>
      <c r="M861" s="5"/>
      <c r="N861" s="5"/>
      <c r="O861" s="5"/>
      <c r="P861" s="5"/>
      <c r="Q861" s="5"/>
      <c r="R861" s="5"/>
      <c r="S861" s="5"/>
      <c r="T861" s="5"/>
      <c r="U861" s="5"/>
      <c r="V861" s="46"/>
      <c r="W861" s="1576">
        <v>12705</v>
      </c>
      <c r="X861" s="1576"/>
      <c r="Y861" s="1576"/>
      <c r="Z861" s="1576"/>
      <c r="AA861" s="1576"/>
      <c r="AB861" s="1576"/>
      <c r="AC861" s="1576"/>
      <c r="AZ861" s="30"/>
      <c r="BA861" s="30"/>
      <c r="BB861" s="14"/>
      <c r="BC861" s="14"/>
    </row>
    <row r="862" spans="1:64" ht="12.95" customHeight="1">
      <c r="J862" s="62" t="s">
        <v>620</v>
      </c>
      <c r="K862" s="5"/>
      <c r="L862" s="5"/>
      <c r="M862" s="5"/>
      <c r="N862" s="5"/>
      <c r="O862" s="5"/>
      <c r="P862" s="5"/>
      <c r="Q862" s="5"/>
      <c r="R862" s="5"/>
      <c r="S862" s="5"/>
      <c r="T862" s="5"/>
      <c r="U862" s="5"/>
      <c r="V862" s="46"/>
      <c r="W862" s="1576">
        <v>85063</v>
      </c>
      <c r="X862" s="1576"/>
      <c r="Y862" s="1576"/>
      <c r="Z862" s="1576"/>
      <c r="AA862" s="1576"/>
      <c r="AB862" s="1576"/>
      <c r="AC862" s="1576"/>
      <c r="AZ862" s="34"/>
      <c r="BA862" s="34"/>
      <c r="BB862" s="34"/>
      <c r="BC862" s="34"/>
    </row>
    <row r="863" spans="1:64" ht="12.95" customHeight="1">
      <c r="J863" s="63"/>
      <c r="K863" s="48"/>
      <c r="L863" s="48"/>
      <c r="M863" s="48"/>
      <c r="N863" s="48"/>
      <c r="O863" s="48"/>
      <c r="P863" s="48"/>
      <c r="Q863" s="48"/>
      <c r="R863" s="48"/>
      <c r="S863" s="48"/>
      <c r="T863" s="48"/>
      <c r="U863" s="48"/>
      <c r="V863" s="54" t="s">
        <v>272</v>
      </c>
      <c r="W863" s="1577">
        <f>SUM(W859:W862)</f>
        <v>103818</v>
      </c>
      <c r="X863" s="1577"/>
      <c r="Y863" s="1577"/>
      <c r="Z863" s="1577"/>
      <c r="AA863" s="1577"/>
      <c r="AB863" s="1577"/>
      <c r="AC863" s="1577"/>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73">
        <v>110000</v>
      </c>
      <c r="X865" s="1574"/>
      <c r="Y865" s="1574"/>
      <c r="Z865" s="1574"/>
      <c r="AA865" s="1574"/>
      <c r="AB865" s="1574"/>
      <c r="AC865" s="1575"/>
      <c r="AD865" s="528"/>
      <c r="AZ865" s="34"/>
      <c r="BA865" s="34"/>
      <c r="BB865" s="34"/>
      <c r="BC865" s="34"/>
    </row>
    <row r="866" spans="3:55" ht="12.95" customHeight="1">
      <c r="C866" s="2" t="s">
        <v>347</v>
      </c>
      <c r="J866" s="121" t="s">
        <v>1642</v>
      </c>
      <c r="K866" s="5"/>
      <c r="L866" s="5"/>
      <c r="M866" s="5"/>
      <c r="N866" s="5"/>
      <c r="O866" s="5"/>
      <c r="P866" s="5"/>
      <c r="Q866" s="5"/>
      <c r="R866" s="5"/>
      <c r="S866" s="5"/>
      <c r="T866" s="1581">
        <v>4</v>
      </c>
      <c r="U866" s="1541"/>
      <c r="V866" s="1582"/>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73">
        <v>90000</v>
      </c>
      <c r="X867" s="1574"/>
      <c r="Y867" s="1574"/>
      <c r="Z867" s="1574"/>
      <c r="AA867" s="1574"/>
      <c r="AB867" s="1574"/>
      <c r="AC867" s="1575"/>
      <c r="AD867" s="533"/>
      <c r="AZ867" s="34"/>
      <c r="BA867" s="34"/>
      <c r="BB867" s="34"/>
      <c r="BC867" s="34"/>
    </row>
    <row r="868" spans="3:55" ht="12.95" customHeight="1">
      <c r="C868" s="2"/>
      <c r="J868" s="121" t="s">
        <v>1643</v>
      </c>
      <c r="K868" s="5"/>
      <c r="L868" s="5"/>
      <c r="M868" s="5"/>
      <c r="N868" s="5"/>
      <c r="O868" s="5"/>
      <c r="P868" s="5"/>
      <c r="Q868" s="5"/>
      <c r="R868" s="5"/>
      <c r="S868" s="5"/>
      <c r="T868" s="1581">
        <v>1</v>
      </c>
      <c r="U868" s="1541"/>
      <c r="V868" s="1582"/>
      <c r="W868" s="870"/>
      <c r="X868" s="871"/>
      <c r="Y868" s="871"/>
      <c r="Z868" s="871"/>
      <c r="AA868" s="871"/>
      <c r="AB868" s="871"/>
      <c r="AC868" s="872"/>
      <c r="AD868" s="533"/>
      <c r="AZ868" s="34"/>
      <c r="BA868" s="34"/>
      <c r="BB868" s="34"/>
      <c r="BC868" s="34"/>
    </row>
    <row r="869" spans="3:55" ht="12.95" customHeight="1">
      <c r="J869" s="45" t="s">
        <v>170</v>
      </c>
      <c r="K869" s="5"/>
      <c r="L869" s="5"/>
      <c r="M869" s="1557" t="s">
        <v>2769</v>
      </c>
      <c r="N869" s="1558"/>
      <c r="O869" s="1558"/>
      <c r="P869" s="1558"/>
      <c r="Q869" s="1558"/>
      <c r="R869" s="1558"/>
      <c r="S869" s="1558"/>
      <c r="T869" s="1558"/>
      <c r="U869" s="1558"/>
      <c r="V869" s="1559"/>
      <c r="W869" s="1573">
        <v>80000</v>
      </c>
      <c r="X869" s="1574"/>
      <c r="Y869" s="1574"/>
      <c r="Z869" s="1574"/>
      <c r="AA869" s="1574"/>
      <c r="AB869" s="1574"/>
      <c r="AC869" s="1575"/>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88">
        <f>SUM(W865:W869)</f>
        <v>280000</v>
      </c>
      <c r="X870" s="1589"/>
      <c r="Y870" s="1589"/>
      <c r="Z870" s="1589"/>
      <c r="AA870" s="1589"/>
      <c r="AB870" s="1589"/>
      <c r="AC870" s="1590"/>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73">
        <v>108900</v>
      </c>
      <c r="X872" s="1574"/>
      <c r="Y872" s="1574"/>
      <c r="Z872" s="1574"/>
      <c r="AA872" s="1574"/>
      <c r="AB872" s="1574"/>
      <c r="AC872" s="1575"/>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87">
        <v>15125</v>
      </c>
      <c r="X874" s="1587"/>
      <c r="Y874" s="1587"/>
      <c r="Z874" s="1587"/>
      <c r="AA874" s="1587"/>
      <c r="AB874" s="1587"/>
      <c r="AC874" s="1587"/>
      <c r="AU874" s="14"/>
      <c r="AZ874" s="34"/>
      <c r="BA874" s="34"/>
      <c r="BB874" s="34"/>
      <c r="BC874" s="34"/>
    </row>
    <row r="875" spans="3:55" ht="12.95" customHeight="1">
      <c r="J875" s="45" t="s">
        <v>522</v>
      </c>
      <c r="K875" s="5"/>
      <c r="L875" s="5"/>
      <c r="M875" s="5"/>
      <c r="N875" s="5"/>
      <c r="O875" s="5"/>
      <c r="P875" s="5"/>
      <c r="Q875" s="5"/>
      <c r="R875" s="5"/>
      <c r="S875" s="5"/>
      <c r="T875" s="5"/>
      <c r="U875" s="5"/>
      <c r="V875" s="46"/>
      <c r="W875" s="1587">
        <v>12100</v>
      </c>
      <c r="X875" s="1587"/>
      <c r="Y875" s="1587"/>
      <c r="Z875" s="1587"/>
      <c r="AA875" s="1587"/>
      <c r="AB875" s="1587"/>
      <c r="AC875" s="1587"/>
      <c r="AU875" s="4"/>
      <c r="AZ875" s="34"/>
      <c r="BA875" s="34"/>
      <c r="BB875" s="34"/>
      <c r="BC875" s="34"/>
    </row>
    <row r="876" spans="3:55" ht="12.95" customHeight="1">
      <c r="J876" s="45" t="s">
        <v>521</v>
      </c>
      <c r="K876" s="5"/>
      <c r="L876" s="5"/>
      <c r="M876" s="5"/>
      <c r="N876" s="5"/>
      <c r="O876" s="5"/>
      <c r="P876" s="5"/>
      <c r="Q876" s="5"/>
      <c r="R876" s="5"/>
      <c r="S876" s="5"/>
      <c r="T876" s="5"/>
      <c r="U876" s="5"/>
      <c r="V876" s="46"/>
      <c r="W876" s="1587">
        <v>26136</v>
      </c>
      <c r="X876" s="1587"/>
      <c r="Y876" s="1587"/>
      <c r="Z876" s="1587"/>
      <c r="AA876" s="1587"/>
      <c r="AB876" s="1587"/>
      <c r="AC876" s="1587"/>
      <c r="AU876" s="4"/>
      <c r="AZ876" s="34"/>
      <c r="BA876" s="34"/>
      <c r="BB876" s="34"/>
      <c r="BC876" s="34"/>
    </row>
    <row r="877" spans="3:55" ht="12.95" customHeight="1">
      <c r="J877" s="45" t="s">
        <v>520</v>
      </c>
      <c r="K877" s="5"/>
      <c r="L877" s="5"/>
      <c r="M877" s="5"/>
      <c r="N877" s="5"/>
      <c r="O877" s="5"/>
      <c r="P877" s="5"/>
      <c r="Q877" s="5"/>
      <c r="R877" s="5"/>
      <c r="S877" s="5"/>
      <c r="T877" s="5"/>
      <c r="U877" s="5"/>
      <c r="V877" s="46"/>
      <c r="W877" s="1587">
        <v>5000</v>
      </c>
      <c r="X877" s="1587"/>
      <c r="Y877" s="1587"/>
      <c r="Z877" s="1587"/>
      <c r="AA877" s="1587"/>
      <c r="AB877" s="1587"/>
      <c r="AC877" s="1587"/>
      <c r="AU877" s="4"/>
      <c r="AZ877" s="34"/>
      <c r="BA877" s="34"/>
      <c r="BB877" s="34"/>
      <c r="BC877" s="34"/>
    </row>
    <row r="878" spans="3:55" ht="12.95" customHeight="1">
      <c r="J878" s="45" t="s">
        <v>519</v>
      </c>
      <c r="K878" s="5"/>
      <c r="L878" s="5"/>
      <c r="M878" s="5"/>
      <c r="N878" s="5"/>
      <c r="O878" s="5"/>
      <c r="P878" s="5"/>
      <c r="Q878" s="5"/>
      <c r="R878" s="5"/>
      <c r="S878" s="5"/>
      <c r="T878" s="5"/>
      <c r="U878" s="5"/>
      <c r="V878" s="46"/>
      <c r="W878" s="1587">
        <v>12000</v>
      </c>
      <c r="X878" s="1587"/>
      <c r="Y878" s="1587"/>
      <c r="Z878" s="1587"/>
      <c r="AA878" s="1587"/>
      <c r="AB878" s="1587"/>
      <c r="AC878" s="1587"/>
      <c r="AU878" s="4"/>
      <c r="AZ878" s="34"/>
      <c r="BA878" s="34"/>
      <c r="BB878" s="34"/>
      <c r="BC878" s="34"/>
    </row>
    <row r="879" spans="3:55" ht="12.95" customHeight="1">
      <c r="J879" s="45" t="s">
        <v>518</v>
      </c>
      <c r="K879" s="5"/>
      <c r="L879" s="5"/>
      <c r="M879" s="5"/>
      <c r="N879" s="5"/>
      <c r="O879" s="5"/>
      <c r="P879" s="5"/>
      <c r="Q879" s="5"/>
      <c r="R879" s="5"/>
      <c r="S879" s="5"/>
      <c r="T879" s="5"/>
      <c r="U879" s="5"/>
      <c r="V879" s="46"/>
      <c r="W879" s="1587">
        <v>10000</v>
      </c>
      <c r="X879" s="1587"/>
      <c r="Y879" s="1587"/>
      <c r="Z879" s="1587"/>
      <c r="AA879" s="1587"/>
      <c r="AB879" s="1587"/>
      <c r="AC879" s="1587"/>
      <c r="AU879" s="4"/>
      <c r="AZ879" s="34"/>
      <c r="BA879" s="34"/>
      <c r="BB879" s="34"/>
      <c r="BC879" s="34"/>
    </row>
    <row r="880" spans="3:55" ht="12.95" customHeight="1">
      <c r="J880" s="45" t="s">
        <v>170</v>
      </c>
      <c r="K880" s="5"/>
      <c r="L880" s="5"/>
      <c r="M880" s="1557" t="s">
        <v>2770</v>
      </c>
      <c r="N880" s="1558"/>
      <c r="O880" s="1558"/>
      <c r="P880" s="1558"/>
      <c r="Q880" s="1558"/>
      <c r="R880" s="1558"/>
      <c r="S880" s="1558"/>
      <c r="T880" s="1558"/>
      <c r="U880" s="1558"/>
      <c r="V880" s="1559"/>
      <c r="W880" s="1587">
        <v>5500</v>
      </c>
      <c r="X880" s="1587"/>
      <c r="Y880" s="1587"/>
      <c r="Z880" s="1587"/>
      <c r="AA880" s="1587"/>
      <c r="AB880" s="1587"/>
      <c r="AC880" s="158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62">
        <f>SUM(W874:W880)</f>
        <v>85861</v>
      </c>
      <c r="X881" s="1562"/>
      <c r="Y881" s="1562"/>
      <c r="Z881" s="1562"/>
      <c r="AA881" s="1562"/>
      <c r="AB881" s="1562"/>
      <c r="AC881" s="156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557" t="s">
        <v>334</v>
      </c>
      <c r="N883" s="1558"/>
      <c r="O883" s="1558"/>
      <c r="P883" s="1558"/>
      <c r="Q883" s="1558"/>
      <c r="R883" s="1558"/>
      <c r="S883" s="1558"/>
      <c r="T883" s="1558"/>
      <c r="U883" s="1558"/>
      <c r="V883" s="1559"/>
      <c r="W883" s="1429"/>
      <c r="X883" s="1299"/>
      <c r="Y883" s="1299"/>
      <c r="Z883" s="1299"/>
      <c r="AA883" s="1299"/>
      <c r="AB883" s="1299"/>
      <c r="AC883" s="1300"/>
      <c r="AD883" s="533"/>
      <c r="AV883" s="14"/>
      <c r="AW883" s="14"/>
      <c r="AX883" s="14"/>
      <c r="AY883" s="14"/>
      <c r="AZ883" s="34"/>
      <c r="BA883" s="34"/>
      <c r="BB883" s="34"/>
      <c r="BC883" s="34"/>
    </row>
    <row r="884" spans="3:55" ht="12.95" customHeight="1">
      <c r="C884" s="2" t="s">
        <v>1242</v>
      </c>
      <c r="J884" s="45" t="s">
        <v>170</v>
      </c>
      <c r="K884" s="5"/>
      <c r="L884" s="5"/>
      <c r="M884" s="1557" t="s">
        <v>334</v>
      </c>
      <c r="N884" s="1558"/>
      <c r="O884" s="1558"/>
      <c r="P884" s="1558"/>
      <c r="Q884" s="1558"/>
      <c r="R884" s="1558"/>
      <c r="S884" s="1558"/>
      <c r="T884" s="1558"/>
      <c r="U884" s="1558"/>
      <c r="V884" s="1559"/>
      <c r="W884" s="1429"/>
      <c r="X884" s="1299"/>
      <c r="Y884" s="1299"/>
      <c r="Z884" s="1299"/>
      <c r="AA884" s="1299"/>
      <c r="AB884" s="1299"/>
      <c r="AC884" s="1300"/>
      <c r="AD884" s="533"/>
      <c r="AV884" s="14"/>
      <c r="AW884" s="14"/>
      <c r="AX884" s="14"/>
      <c r="AY884" s="14"/>
      <c r="AZ884" s="34"/>
      <c r="BA884" s="34"/>
      <c r="BB884" s="34"/>
      <c r="BC884" s="34"/>
    </row>
    <row r="885" spans="3:55" ht="12.95" customHeight="1">
      <c r="J885" s="45" t="s">
        <v>170</v>
      </c>
      <c r="K885" s="5"/>
      <c r="L885" s="5"/>
      <c r="M885" s="1557" t="s">
        <v>334</v>
      </c>
      <c r="N885" s="1558"/>
      <c r="O885" s="1558"/>
      <c r="P885" s="1558"/>
      <c r="Q885" s="1558"/>
      <c r="R885" s="1558"/>
      <c r="S885" s="1558"/>
      <c r="T885" s="1558"/>
      <c r="U885" s="1558"/>
      <c r="V885" s="1559"/>
      <c r="W885" s="1429"/>
      <c r="X885" s="1299"/>
      <c r="Y885" s="1299"/>
      <c r="Z885" s="1299"/>
      <c r="AA885" s="1299"/>
      <c r="AB885" s="1299"/>
      <c r="AC885" s="1300"/>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57" t="s">
        <v>334</v>
      </c>
      <c r="N886" s="1558"/>
      <c r="O886" s="1558"/>
      <c r="P886" s="1558"/>
      <c r="Q886" s="1558"/>
      <c r="R886" s="1558"/>
      <c r="S886" s="1558"/>
      <c r="T886" s="1558"/>
      <c r="U886" s="1558"/>
      <c r="V886" s="1559"/>
      <c r="W886" s="1616"/>
      <c r="X886" s="1299"/>
      <c r="Y886" s="1299"/>
      <c r="Z886" s="1299"/>
      <c r="AA886" s="1299"/>
      <c r="AB886" s="1299"/>
      <c r="AC886" s="1300"/>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57" t="s">
        <v>334</v>
      </c>
      <c r="N887" s="1558"/>
      <c r="O887" s="1558"/>
      <c r="P887" s="1558"/>
      <c r="Q887" s="1558"/>
      <c r="R887" s="1558"/>
      <c r="S887" s="1558"/>
      <c r="T887" s="1558"/>
      <c r="U887" s="1558"/>
      <c r="V887" s="1559"/>
      <c r="W887" s="1429"/>
      <c r="X887" s="1299"/>
      <c r="Y887" s="1299"/>
      <c r="Z887" s="1299"/>
      <c r="AA887" s="1299"/>
      <c r="AB887" s="1299"/>
      <c r="AC887" s="1300"/>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26">
        <f>SUM(W883:W887)</f>
        <v>0</v>
      </c>
      <c r="X888" s="1427"/>
      <c r="Y888" s="1427"/>
      <c r="Z888" s="1427"/>
      <c r="AA888" s="1427"/>
      <c r="AB888" s="1427"/>
      <c r="AC888" s="1428"/>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27">
        <f>W855+W863+W870+W872+W881+W888+W857</f>
        <v>761937.1128</v>
      </c>
      <c r="AD892" s="1427"/>
      <c r="AE892" s="1427"/>
      <c r="AF892" s="1427"/>
      <c r="AG892" s="1427"/>
      <c r="AH892" s="1428"/>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24">
        <f>O805+O785+G761</f>
        <v>121</v>
      </c>
      <c r="AD893" s="1624"/>
      <c r="AE893" s="1624"/>
      <c r="AF893" s="1624"/>
      <c r="AG893" s="1624"/>
      <c r="AH893" s="1625"/>
      <c r="AL893" s="4"/>
      <c r="AM893" s="4"/>
      <c r="AN893" s="4"/>
      <c r="AO893" s="4"/>
      <c r="AP893" s="4"/>
      <c r="AQ893" s="4"/>
      <c r="AR893" s="4"/>
      <c r="AS893" s="4"/>
      <c r="AT893" s="4"/>
      <c r="AZ893" s="34"/>
      <c r="BA893" s="34"/>
      <c r="BB893" s="34"/>
      <c r="BC893" s="34"/>
    </row>
    <row r="894" spans="3:55" ht="12.95" customHeight="1">
      <c r="C894" s="41"/>
      <c r="D894" s="42"/>
      <c r="E894" s="1629" t="s">
        <v>32</v>
      </c>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562">
        <f>IF(ISERROR((ROUNDDOWN(AC892/AC893,0))),0,(ROUNDDOWN(AC892/AC893,0)))</f>
        <v>6297</v>
      </c>
      <c r="AD894" s="1562"/>
      <c r="AE894" s="1562"/>
      <c r="AF894" s="1562"/>
      <c r="AG894" s="1562"/>
      <c r="AH894" s="156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68">
        <v>623642.84878695663</v>
      </c>
      <c r="AD895" s="1569"/>
      <c r="AE895" s="1569"/>
      <c r="AF895" s="1569"/>
      <c r="AG895" s="1569"/>
      <c r="AH895" s="1569"/>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00"/>
      <c r="AD896" s="1587"/>
      <c r="AE896" s="1587"/>
      <c r="AF896" s="1587"/>
      <c r="AG896" s="1587"/>
      <c r="AH896" s="158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99">
        <v>26100</v>
      </c>
      <c r="AD897" s="1299"/>
      <c r="AE897" s="1299"/>
      <c r="AF897" s="1299"/>
      <c r="AG897" s="1299"/>
      <c r="AH897" s="1300"/>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99">
        <v>30250</v>
      </c>
      <c r="AD898" s="1299"/>
      <c r="AE898" s="1299"/>
      <c r="AF898" s="1299"/>
      <c r="AG898" s="1299"/>
      <c r="AH898" s="1300"/>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42"/>
      <c r="AD899" s="1543"/>
      <c r="AE899" s="1543"/>
      <c r="AF899" s="1543"/>
      <c r="AG899" s="1543"/>
      <c r="AH899" s="1544"/>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99">
        <v>12000</v>
      </c>
      <c r="AD900" s="1299"/>
      <c r="AE900" s="1299"/>
      <c r="AF900" s="1299"/>
      <c r="AG900" s="1299"/>
      <c r="AH900" s="1300"/>
      <c r="AZ900" s="34"/>
      <c r="BA900" s="34"/>
      <c r="BB900" s="34"/>
      <c r="BC900" s="34"/>
    </row>
    <row r="901" spans="1:58" ht="12.95" hidden="1" customHeight="1">
      <c r="C901" s="1358" t="s">
        <v>2184</v>
      </c>
      <c r="D901" s="1359"/>
      <c r="E901" s="1359"/>
      <c r="F901" s="1359"/>
      <c r="G901" s="1359"/>
      <c r="H901" s="1359"/>
      <c r="I901" s="1359"/>
      <c r="J901" s="1359"/>
      <c r="K901" s="1359"/>
      <c r="L901" s="1359"/>
      <c r="M901" s="1359"/>
      <c r="N901" s="1359"/>
      <c r="O901" s="1359"/>
      <c r="P901" s="1359"/>
      <c r="Q901" s="1359"/>
      <c r="R901" s="1359"/>
      <c r="S901" s="1359"/>
      <c r="T901" s="1359"/>
      <c r="U901" s="1359"/>
      <c r="V901" s="1359"/>
      <c r="W901" s="1359"/>
      <c r="X901" s="1359"/>
      <c r="Y901" s="1359"/>
      <c r="Z901" s="1359"/>
      <c r="AA901" s="1359"/>
      <c r="AB901" s="1361"/>
      <c r="AC901" s="1299"/>
      <c r="AD901" s="1299"/>
      <c r="AE901" s="1299"/>
      <c r="AF901" s="1299"/>
      <c r="AG901" s="1299"/>
      <c r="AH901" s="1300"/>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299"/>
      <c r="AD902" s="1299"/>
      <c r="AE902" s="1299"/>
      <c r="AF902" s="1299"/>
      <c r="AG902" s="1299"/>
      <c r="AH902" s="1300"/>
      <c r="AZ902" s="34"/>
      <c r="BA902" s="34"/>
      <c r="BB902" s="34"/>
      <c r="BC902" s="34"/>
    </row>
    <row r="903" spans="1:58" ht="12.95" customHeight="1">
      <c r="C903" s="1635" t="s">
        <v>2794</v>
      </c>
      <c r="D903" s="1636"/>
      <c r="E903" s="1636"/>
      <c r="F903" s="1636"/>
      <c r="G903" s="1636"/>
      <c r="H903" s="1636"/>
      <c r="I903" s="1636"/>
      <c r="J903" s="1636"/>
      <c r="K903" s="1636"/>
      <c r="L903" s="1636"/>
      <c r="M903" s="1636"/>
      <c r="N903" s="1636"/>
      <c r="O903" s="1636"/>
      <c r="P903" s="1636"/>
      <c r="Q903" s="1636"/>
      <c r="R903" s="1636"/>
      <c r="S903" s="1636"/>
      <c r="T903" s="1636"/>
      <c r="U903" s="1636"/>
      <c r="V903" s="1636"/>
      <c r="W903" s="1636"/>
      <c r="X903" s="1636"/>
      <c r="Y903" s="1636"/>
      <c r="Z903" s="1636"/>
      <c r="AA903" s="1636"/>
      <c r="AB903" s="1637"/>
      <c r="AC903" s="1587">
        <v>39432</v>
      </c>
      <c r="AD903" s="1587"/>
      <c r="AE903" s="1587"/>
      <c r="AF903" s="1587"/>
      <c r="AG903" s="1587"/>
      <c r="AH903" s="1587"/>
      <c r="AZ903" s="34"/>
      <c r="BA903" s="34"/>
      <c r="BB903" s="34"/>
      <c r="BC903" s="34"/>
    </row>
    <row r="904" spans="1:58" ht="12.95" customHeight="1">
      <c r="C904" s="1635" t="s">
        <v>2795</v>
      </c>
      <c r="D904" s="1636"/>
      <c r="E904" s="1636"/>
      <c r="F904" s="1636"/>
      <c r="G904" s="1636"/>
      <c r="H904" s="1636"/>
      <c r="I904" s="1636"/>
      <c r="J904" s="1636"/>
      <c r="K904" s="1636"/>
      <c r="L904" s="1636"/>
      <c r="M904" s="1636"/>
      <c r="N904" s="1636"/>
      <c r="O904" s="1636"/>
      <c r="P904" s="1636"/>
      <c r="Q904" s="1636"/>
      <c r="R904" s="1636"/>
      <c r="S904" s="1636"/>
      <c r="T904" s="1636"/>
      <c r="U904" s="1636"/>
      <c r="V904" s="1636"/>
      <c r="W904" s="1636"/>
      <c r="X904" s="1636"/>
      <c r="Y904" s="1636"/>
      <c r="Z904" s="1636"/>
      <c r="AA904" s="1636"/>
      <c r="AB904" s="1637"/>
      <c r="AC904" s="1587">
        <v>9800</v>
      </c>
      <c r="AD904" s="1587"/>
      <c r="AE904" s="1587"/>
      <c r="AF904" s="1587"/>
      <c r="AG904" s="1587"/>
      <c r="AH904" s="158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29"/>
      <c r="AA908" s="1299"/>
      <c r="AB908" s="1299"/>
      <c r="AC908" s="1299"/>
      <c r="AD908" s="1299"/>
      <c r="AE908" s="1300"/>
      <c r="AF908" s="533"/>
      <c r="AZ908" s="34"/>
      <c r="BB908" s="30"/>
      <c r="BC908" s="812"/>
      <c r="BD908" s="1583"/>
      <c r="BE908" s="1583"/>
      <c r="BF908" s="14"/>
    </row>
    <row r="909" spans="1:58" ht="12.95" customHeight="1">
      <c r="H909" s="121" t="s">
        <v>239</v>
      </c>
      <c r="I909" s="5"/>
      <c r="J909" s="5"/>
      <c r="K909" s="5"/>
      <c r="L909" s="5"/>
      <c r="M909" s="5"/>
      <c r="N909" s="5"/>
      <c r="O909" s="5"/>
      <c r="P909" s="5"/>
      <c r="Q909" s="5"/>
      <c r="R909" s="5"/>
      <c r="S909" s="5"/>
      <c r="T909" s="5"/>
      <c r="U909" s="5"/>
      <c r="V909" s="5"/>
      <c r="W909" s="5"/>
      <c r="X909" s="5"/>
      <c r="Y909" s="5"/>
      <c r="Z909" s="1429"/>
      <c r="AA909" s="1299"/>
      <c r="AB909" s="1299"/>
      <c r="AC909" s="1299"/>
      <c r="AD909" s="1299"/>
      <c r="AE909" s="1300"/>
      <c r="AZ909" s="34"/>
      <c r="BB909" s="30"/>
      <c r="BC909" s="812"/>
      <c r="BD909" s="1583"/>
      <c r="BE909" s="1583"/>
      <c r="BF909" s="14"/>
    </row>
    <row r="910" spans="1:58" ht="12.95" customHeight="1">
      <c r="H910" s="121" t="s">
        <v>240</v>
      </c>
      <c r="I910" s="5"/>
      <c r="J910" s="5"/>
      <c r="K910" s="5"/>
      <c r="L910" s="5"/>
      <c r="M910" s="5"/>
      <c r="N910" s="5"/>
      <c r="O910" s="5"/>
      <c r="P910" s="5"/>
      <c r="Q910" s="5"/>
      <c r="R910" s="5"/>
      <c r="S910" s="5"/>
      <c r="T910" s="5"/>
      <c r="U910" s="5"/>
      <c r="V910" s="5"/>
      <c r="W910" s="5"/>
      <c r="X910" s="5"/>
      <c r="Y910" s="5"/>
      <c r="Z910" s="1429"/>
      <c r="AA910" s="1299"/>
      <c r="AB910" s="1299"/>
      <c r="AC910" s="1299"/>
      <c r="AD910" s="1299"/>
      <c r="AE910" s="1300"/>
      <c r="AZ910" s="34"/>
      <c r="BB910" s="30"/>
      <c r="BC910" s="812"/>
      <c r="BD910" s="1567"/>
      <c r="BE910" s="156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26">
        <f>Z908-(Z909+Z910)</f>
        <v>0</v>
      </c>
      <c r="AA911" s="1427"/>
      <c r="AB911" s="1427"/>
      <c r="AC911" s="1427"/>
      <c r="AD911" s="1427"/>
      <c r="AE911" s="1428"/>
      <c r="AZ911" s="34"/>
      <c r="BB911" s="30"/>
      <c r="BC911" s="812"/>
      <c r="BD911" s="1567"/>
      <c r="BE911" s="156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7"/>
      <c r="BE912" s="156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83"/>
      <c r="BE913" s="156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85"/>
      <c r="BE914" s="1585"/>
      <c r="BF914" s="1585"/>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84"/>
      <c r="BE915" s="1584"/>
      <c r="BF915" s="1584"/>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7"/>
      <c r="BE916" s="156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83"/>
      <c r="BE917" s="1567"/>
      <c r="BF917" s="14"/>
    </row>
    <row r="918" spans="1:58" ht="12.95" customHeight="1">
      <c r="AZ918" s="34"/>
      <c r="BB918" s="30"/>
      <c r="BC918" s="812"/>
    </row>
    <row r="919" spans="1:58" ht="12.95" customHeight="1">
      <c r="A919" s="1475" t="s">
        <v>96</v>
      </c>
      <c r="B919" s="1475"/>
      <c r="C919" s="1475"/>
      <c r="D919" s="1475"/>
      <c r="E919" s="1475"/>
      <c r="F919" s="1475"/>
      <c r="G919" s="1475"/>
      <c r="H919" s="1475"/>
      <c r="I919" s="1475"/>
      <c r="J919" s="1475"/>
      <c r="K919" s="1475"/>
      <c r="L919" s="1475"/>
      <c r="M919" s="1475"/>
      <c r="N919" s="1475"/>
      <c r="O919" s="1475"/>
      <c r="P919" s="1475"/>
      <c r="Q919" s="1475"/>
      <c r="R919" s="1475"/>
      <c r="S919" s="1475"/>
      <c r="T919" s="1475"/>
      <c r="U919" s="1475"/>
      <c r="V919" s="1475"/>
      <c r="W919" s="1475"/>
      <c r="X919" s="1475"/>
      <c r="Y919" s="1475"/>
      <c r="Z919" s="1475"/>
      <c r="AA919" s="1475"/>
      <c r="AB919" s="1475"/>
      <c r="AC919" s="1475"/>
      <c r="AD919" s="1475"/>
      <c r="AE919" s="1475"/>
      <c r="AF919" s="1475"/>
      <c r="AG919" s="1475"/>
      <c r="AH919" s="1475"/>
      <c r="AI919" s="1475"/>
      <c r="AJ919" s="1475"/>
      <c r="AK919" s="1475"/>
      <c r="AL919" s="1475"/>
      <c r="AM919" s="1475"/>
      <c r="AN919" s="1475"/>
      <c r="AO919" s="1475"/>
      <c r="AP919" s="1475"/>
      <c r="AQ919" s="1475"/>
      <c r="AR919" s="1475"/>
      <c r="AS919" s="1475"/>
      <c r="AT919" s="1475"/>
      <c r="AZ919" s="34"/>
      <c r="BA919" s="34"/>
      <c r="BB919" s="30"/>
      <c r="BC919" s="30"/>
      <c r="BD919" s="1583"/>
      <c r="BE919" s="1567"/>
      <c r="BF919" s="907"/>
    </row>
    <row r="920" spans="1:58" ht="12.95" customHeight="1">
      <c r="A920" s="1475"/>
      <c r="B920" s="1475"/>
      <c r="C920" s="1475"/>
      <c r="D920" s="1475"/>
      <c r="E920" s="1475"/>
      <c r="F920" s="1475"/>
      <c r="G920" s="1475"/>
      <c r="H920" s="1475"/>
      <c r="I920" s="1475"/>
      <c r="J920" s="1475"/>
      <c r="K920" s="1475"/>
      <c r="L920" s="1475"/>
      <c r="M920" s="1475"/>
      <c r="N920" s="1475"/>
      <c r="O920" s="1475"/>
      <c r="P920" s="1475"/>
      <c r="Q920" s="1475"/>
      <c r="R920" s="1475"/>
      <c r="S920" s="1475"/>
      <c r="T920" s="1475"/>
      <c r="U920" s="1475"/>
      <c r="V920" s="1475"/>
      <c r="W920" s="1475"/>
      <c r="X920" s="1475"/>
      <c r="Y920" s="1475"/>
      <c r="Z920" s="1475"/>
      <c r="AA920" s="1475"/>
      <c r="AB920" s="1475"/>
      <c r="AC920" s="1475"/>
      <c r="AD920" s="1475"/>
      <c r="AE920" s="1475"/>
      <c r="AF920" s="1475"/>
      <c r="AG920" s="1475"/>
      <c r="AH920" s="1475"/>
      <c r="AI920" s="1475"/>
      <c r="AJ920" s="1475"/>
      <c r="AK920" s="1475"/>
      <c r="AL920" s="1475"/>
      <c r="AM920" s="1475"/>
      <c r="AN920" s="1475"/>
      <c r="AO920" s="1475"/>
      <c r="AP920" s="1475"/>
      <c r="AQ920" s="1475"/>
      <c r="AR920" s="1475"/>
      <c r="AS920" s="1475"/>
      <c r="AT920" s="1475"/>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32" t="s">
        <v>792</v>
      </c>
      <c r="G924" s="1633"/>
      <c r="H924" s="1633"/>
      <c r="I924" s="1633"/>
      <c r="J924" s="1633"/>
      <c r="K924" s="1633"/>
      <c r="L924" s="1633"/>
      <c r="M924" s="1633"/>
      <c r="N924" s="1633"/>
      <c r="O924" s="1633"/>
      <c r="P924" s="1633"/>
      <c r="Q924" s="1633"/>
      <c r="R924" s="1633"/>
      <c r="S924" s="1633"/>
      <c r="T924" s="1634"/>
      <c r="U924" s="1718" t="s">
        <v>31</v>
      </c>
      <c r="V924" s="1638"/>
      <c r="W924" s="1638"/>
      <c r="X924" s="1638"/>
      <c r="Y924" s="1638"/>
      <c r="Z924" s="1638"/>
      <c r="AA924" s="43"/>
      <c r="AB924" s="105"/>
      <c r="AC924" s="105"/>
      <c r="AD924" s="105"/>
      <c r="AE924" s="105"/>
      <c r="AF924" s="106"/>
      <c r="AZ924" s="34"/>
      <c r="BA924" s="34"/>
      <c r="BB924" s="34"/>
      <c r="BC924" s="34"/>
    </row>
    <row r="925" spans="1:58" ht="12.95" customHeight="1">
      <c r="B925" s="2"/>
      <c r="F925" s="1662" t="s">
        <v>818</v>
      </c>
      <c r="G925" s="1663"/>
      <c r="H925" s="1663"/>
      <c r="I925" s="1663"/>
      <c r="J925" s="1663"/>
      <c r="K925" s="1663"/>
      <c r="L925" s="1663"/>
      <c r="M925" s="1663"/>
      <c r="N925" s="1663"/>
      <c r="O925" s="1663"/>
      <c r="P925" s="1663"/>
      <c r="Q925" s="1663"/>
      <c r="R925" s="1663"/>
      <c r="S925" s="1663"/>
      <c r="T925" s="1664"/>
      <c r="U925" s="1662"/>
      <c r="V925" s="1663"/>
      <c r="W925" s="1663"/>
      <c r="X925" s="1663"/>
      <c r="Y925" s="1663"/>
      <c r="Z925" s="1663"/>
      <c r="AA925" s="44"/>
      <c r="AB925" s="4"/>
      <c r="AC925" s="4"/>
      <c r="AD925" s="4"/>
      <c r="AE925" s="4"/>
      <c r="AF925" s="107"/>
      <c r="AZ925" s="34"/>
      <c r="BA925" s="34"/>
      <c r="BB925" s="34"/>
      <c r="BC925" s="34"/>
    </row>
    <row r="926" spans="1:58" ht="12.95" customHeight="1">
      <c r="B926" s="2"/>
      <c r="F926" s="1665"/>
      <c r="G926" s="1640"/>
      <c r="H926" s="1640"/>
      <c r="I926" s="1640"/>
      <c r="J926" s="1640"/>
      <c r="K926" s="1640"/>
      <c r="L926" s="1640"/>
      <c r="M926" s="1640"/>
      <c r="N926" s="1640"/>
      <c r="O926" s="1640"/>
      <c r="P926" s="1640"/>
      <c r="Q926" s="1640"/>
      <c r="R926" s="1640"/>
      <c r="S926" s="1640"/>
      <c r="T926" s="1641"/>
      <c r="U926" s="1665"/>
      <c r="V926" s="1640"/>
      <c r="W926" s="1640"/>
      <c r="X926" s="1640"/>
      <c r="Y926" s="1640"/>
      <c r="Z926" s="1640"/>
      <c r="AA926" s="108"/>
      <c r="AB926" s="1366" t="s">
        <v>391</v>
      </c>
      <c r="AC926" s="1366"/>
      <c r="AD926" s="1366"/>
      <c r="AE926" s="1366"/>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572" t="s">
        <v>545</v>
      </c>
      <c r="V927" s="1368"/>
      <c r="W927" s="1368"/>
      <c r="X927" s="1368"/>
      <c r="Y927" s="1368"/>
      <c r="Z927" s="1369"/>
      <c r="AA927" s="1570">
        <f>AM562</f>
        <v>15000000</v>
      </c>
      <c r="AB927" s="1523"/>
      <c r="AC927" s="1523"/>
      <c r="AD927" s="1523"/>
      <c r="AE927" s="1523"/>
      <c r="AF927" s="1571"/>
      <c r="AG927" s="1190" t="str">
        <f>IF(NOT(AA927=AW927),"!","")</f>
        <v/>
      </c>
      <c r="AH927" s="3"/>
      <c r="AW927" s="1356">
        <f>SUMIF($M$562:$M$573,"Loan, Tax-Exempt",$AM$562:$AM$573)</f>
        <v>15000000</v>
      </c>
      <c r="AX927" s="1356"/>
      <c r="AY927" s="1356"/>
      <c r="AZ927" s="3" t="s">
        <v>2535</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572" t="s">
        <v>591</v>
      </c>
      <c r="V928" s="1368"/>
      <c r="W928" s="1368"/>
      <c r="X928" s="1368"/>
      <c r="Y928" s="1368"/>
      <c r="Z928" s="1369"/>
      <c r="AA928" s="1570"/>
      <c r="AB928" s="1523"/>
      <c r="AC928" s="1523"/>
      <c r="AD928" s="1523"/>
      <c r="AE928" s="1523"/>
      <c r="AF928" s="1571"/>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572" t="s">
        <v>591</v>
      </c>
      <c r="V929" s="1368"/>
      <c r="W929" s="1368"/>
      <c r="X929" s="1368"/>
      <c r="Y929" s="1368"/>
      <c r="Z929" s="1369"/>
      <c r="AA929" s="1570"/>
      <c r="AB929" s="1523"/>
      <c r="AC929" s="1523"/>
      <c r="AD929" s="1523"/>
      <c r="AE929" s="1523"/>
      <c r="AF929" s="1571"/>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572" t="s">
        <v>591</v>
      </c>
      <c r="V930" s="1368"/>
      <c r="W930" s="1368"/>
      <c r="X930" s="1368"/>
      <c r="Y930" s="1368"/>
      <c r="Z930" s="1369"/>
      <c r="AA930" s="1570"/>
      <c r="AB930" s="1523"/>
      <c r="AC930" s="1523"/>
      <c r="AD930" s="1523"/>
      <c r="AE930" s="1523"/>
      <c r="AF930" s="1571"/>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572" t="s">
        <v>591</v>
      </c>
      <c r="V931" s="1368"/>
      <c r="W931" s="1368"/>
      <c r="X931" s="1368"/>
      <c r="Y931" s="1368"/>
      <c r="Z931" s="1369"/>
      <c r="AA931" s="1570"/>
      <c r="AB931" s="1523"/>
      <c r="AC931" s="1523"/>
      <c r="AD931" s="1523"/>
      <c r="AE931" s="1523"/>
      <c r="AF931" s="1571"/>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572" t="s">
        <v>591</v>
      </c>
      <c r="V932" s="1368"/>
      <c r="W932" s="1368"/>
      <c r="X932" s="1368"/>
      <c r="Y932" s="1368"/>
      <c r="Z932" s="1369"/>
      <c r="AA932" s="1570"/>
      <c r="AB932" s="1523"/>
      <c r="AC932" s="1523"/>
      <c r="AD932" s="1523"/>
      <c r="AE932" s="1523"/>
      <c r="AF932" s="1571"/>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572" t="s">
        <v>591</v>
      </c>
      <c r="V933" s="1368"/>
      <c r="W933" s="1368"/>
      <c r="X933" s="1368"/>
      <c r="Y933" s="1368"/>
      <c r="Z933" s="1369"/>
      <c r="AA933" s="1570"/>
      <c r="AB933" s="1523"/>
      <c r="AC933" s="1523"/>
      <c r="AD933" s="1523"/>
      <c r="AE933" s="1523"/>
      <c r="AF933" s="1571"/>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572" t="s">
        <v>591</v>
      </c>
      <c r="V934" s="1368"/>
      <c r="W934" s="1368"/>
      <c r="X934" s="1368"/>
      <c r="Y934" s="1368"/>
      <c r="Z934" s="1369"/>
      <c r="AA934" s="1570"/>
      <c r="AB934" s="1523"/>
      <c r="AC934" s="1523"/>
      <c r="AD934" s="1523"/>
      <c r="AE934" s="1523"/>
      <c r="AF934" s="1571"/>
      <c r="AZ934" s="34"/>
      <c r="BA934" s="34"/>
      <c r="BB934" s="34"/>
      <c r="BC934" s="34"/>
    </row>
    <row r="935" spans="6:55" ht="12.95" customHeight="1">
      <c r="F935" s="1591" t="s">
        <v>2144</v>
      </c>
      <c r="G935" s="1592"/>
      <c r="H935" s="1592"/>
      <c r="I935" s="1592"/>
      <c r="J935" s="1592"/>
      <c r="K935" s="1592"/>
      <c r="L935" s="1592"/>
      <c r="M935" s="1592"/>
      <c r="N935" s="1592"/>
      <c r="O935" s="1592"/>
      <c r="P935" s="1592"/>
      <c r="Q935" s="1592"/>
      <c r="R935" s="1592"/>
      <c r="S935" s="1592"/>
      <c r="T935" s="1593"/>
      <c r="U935" s="1572" t="s">
        <v>591</v>
      </c>
      <c r="V935" s="1368"/>
      <c r="W935" s="1368"/>
      <c r="X935" s="1368"/>
      <c r="Y935" s="1368"/>
      <c r="Z935" s="1369"/>
      <c r="AA935" s="1570"/>
      <c r="AB935" s="1523"/>
      <c r="AC935" s="1523"/>
      <c r="AD935" s="1523"/>
      <c r="AE935" s="1523"/>
      <c r="AF935" s="1571"/>
      <c r="AZ935" s="34"/>
      <c r="BA935" s="34"/>
      <c r="BB935" s="34"/>
      <c r="BC935" s="34"/>
    </row>
    <row r="936" spans="6:55" ht="12.95" customHeight="1">
      <c r="F936" s="1591" t="s">
        <v>679</v>
      </c>
      <c r="G936" s="1592"/>
      <c r="H936" s="1592"/>
      <c r="I936" s="1592"/>
      <c r="J936" s="1592"/>
      <c r="K936" s="1592"/>
      <c r="L936" s="1592"/>
      <c r="M936" s="1592"/>
      <c r="N936" s="1592"/>
      <c r="O936" s="1592"/>
      <c r="P936" s="1592"/>
      <c r="Q936" s="1592"/>
      <c r="R936" s="1592"/>
      <c r="S936" s="1592"/>
      <c r="T936" s="1593"/>
      <c r="U936" s="1572" t="s">
        <v>591</v>
      </c>
      <c r="V936" s="1368"/>
      <c r="W936" s="1368"/>
      <c r="X936" s="1368"/>
      <c r="Y936" s="1368"/>
      <c r="Z936" s="1369"/>
      <c r="AA936" s="1570"/>
      <c r="AB936" s="1523"/>
      <c r="AC936" s="1523"/>
      <c r="AD936" s="1523"/>
      <c r="AE936" s="1523"/>
      <c r="AF936" s="1571"/>
      <c r="AU936" s="2"/>
      <c r="AZ936" s="34"/>
      <c r="BA936" s="34"/>
      <c r="BB936" s="34"/>
      <c r="BC936" s="34"/>
    </row>
    <row r="937" spans="6:55" ht="12.95" customHeight="1">
      <c r="F937" s="1591" t="s">
        <v>2145</v>
      </c>
      <c r="G937" s="1592"/>
      <c r="H937" s="1592"/>
      <c r="I937" s="1592"/>
      <c r="J937" s="1592"/>
      <c r="K937" s="1592"/>
      <c r="L937" s="1592"/>
      <c r="M937" s="1592"/>
      <c r="N937" s="1592"/>
      <c r="O937" s="1592"/>
      <c r="P937" s="1592"/>
      <c r="Q937" s="1592"/>
      <c r="R937" s="1592"/>
      <c r="S937" s="1592"/>
      <c r="T937" s="1593"/>
      <c r="U937" s="1572" t="s">
        <v>591</v>
      </c>
      <c r="V937" s="1368"/>
      <c r="W937" s="1368"/>
      <c r="X937" s="1368"/>
      <c r="Y937" s="1368"/>
      <c r="Z937" s="1369"/>
      <c r="AA937" s="1570"/>
      <c r="AB937" s="1523"/>
      <c r="AC937" s="1523"/>
      <c r="AD937" s="1523"/>
      <c r="AE937" s="1523"/>
      <c r="AF937" s="1571"/>
      <c r="AU937" s="2"/>
      <c r="AZ937" s="34"/>
      <c r="BA937" s="34"/>
      <c r="BB937" s="34"/>
      <c r="BC937" s="34"/>
    </row>
    <row r="938" spans="6:55" ht="12.95" customHeight="1">
      <c r="F938" s="1591" t="s">
        <v>2146</v>
      </c>
      <c r="G938" s="1592"/>
      <c r="H938" s="1592"/>
      <c r="I938" s="1592"/>
      <c r="J938" s="1592"/>
      <c r="K938" s="1592"/>
      <c r="L938" s="1592"/>
      <c r="M938" s="1592"/>
      <c r="N938" s="1592"/>
      <c r="O938" s="1592"/>
      <c r="P938" s="1592"/>
      <c r="Q938" s="1592"/>
      <c r="R938" s="1592"/>
      <c r="S938" s="1592"/>
      <c r="T938" s="1593"/>
      <c r="U938" s="1572" t="s">
        <v>591</v>
      </c>
      <c r="V938" s="1368"/>
      <c r="W938" s="1368"/>
      <c r="X938" s="1368"/>
      <c r="Y938" s="1368"/>
      <c r="Z938" s="1369"/>
      <c r="AA938" s="1570"/>
      <c r="AB938" s="1523"/>
      <c r="AC938" s="1523"/>
      <c r="AD938" s="1523"/>
      <c r="AE938" s="1523"/>
      <c r="AF938" s="1571"/>
      <c r="AU938" s="2"/>
      <c r="AZ938" s="34"/>
      <c r="BA938" s="34"/>
      <c r="BB938" s="34"/>
      <c r="BC938" s="34"/>
    </row>
    <row r="939" spans="6:55" ht="12.95" customHeight="1">
      <c r="F939" s="1591" t="s">
        <v>2147</v>
      </c>
      <c r="G939" s="1592"/>
      <c r="H939" s="1592"/>
      <c r="I939" s="1592"/>
      <c r="J939" s="1592"/>
      <c r="K939" s="1592"/>
      <c r="L939" s="1592"/>
      <c r="M939" s="1592"/>
      <c r="N939" s="1592"/>
      <c r="O939" s="1592"/>
      <c r="P939" s="1592"/>
      <c r="Q939" s="1592"/>
      <c r="R939" s="1592"/>
      <c r="S939" s="1592"/>
      <c r="T939" s="1593"/>
      <c r="U939" s="1572" t="s">
        <v>591</v>
      </c>
      <c r="V939" s="1368"/>
      <c r="W939" s="1368"/>
      <c r="X939" s="1368"/>
      <c r="Y939" s="1368"/>
      <c r="Z939" s="1369"/>
      <c r="AA939" s="1570"/>
      <c r="AB939" s="1523"/>
      <c r="AC939" s="1523"/>
      <c r="AD939" s="1523"/>
      <c r="AE939" s="1523"/>
      <c r="AF939" s="1571"/>
      <c r="AU939" s="2"/>
      <c r="AZ939" s="34"/>
      <c r="BA939" s="34"/>
      <c r="BB939" s="34"/>
      <c r="BC939" s="34"/>
    </row>
    <row r="940" spans="6:55" ht="12.95" customHeight="1">
      <c r="F940" s="1591" t="s">
        <v>2148</v>
      </c>
      <c r="G940" s="1592"/>
      <c r="H940" s="1592"/>
      <c r="I940" s="1592"/>
      <c r="J940" s="1592"/>
      <c r="K940" s="1592"/>
      <c r="L940" s="1592"/>
      <c r="M940" s="1592"/>
      <c r="N940" s="1592"/>
      <c r="O940" s="1592"/>
      <c r="P940" s="1592"/>
      <c r="Q940" s="1592"/>
      <c r="R940" s="1592"/>
      <c r="S940" s="1592"/>
      <c r="T940" s="1593"/>
      <c r="U940" s="1572" t="s">
        <v>591</v>
      </c>
      <c r="V940" s="1368"/>
      <c r="W940" s="1368"/>
      <c r="X940" s="1368"/>
      <c r="Y940" s="1368"/>
      <c r="Z940" s="1369"/>
      <c r="AA940" s="1570"/>
      <c r="AB940" s="1523"/>
      <c r="AC940" s="1523"/>
      <c r="AD940" s="1523"/>
      <c r="AE940" s="1523"/>
      <c r="AF940" s="1571"/>
      <c r="AU940" s="2"/>
      <c r="AZ940" s="34"/>
      <c r="BA940" s="34"/>
      <c r="BB940" s="34"/>
      <c r="BC940" s="34"/>
    </row>
    <row r="941" spans="6:55" ht="12.95" customHeight="1">
      <c r="F941" s="1591" t="s">
        <v>2149</v>
      </c>
      <c r="G941" s="1592"/>
      <c r="H941" s="1592"/>
      <c r="I941" s="1592"/>
      <c r="J941" s="1592"/>
      <c r="K941" s="1592"/>
      <c r="L941" s="1592"/>
      <c r="M941" s="1592"/>
      <c r="N941" s="1592"/>
      <c r="O941" s="1592"/>
      <c r="P941" s="1592"/>
      <c r="Q941" s="1592"/>
      <c r="R941" s="1592"/>
      <c r="S941" s="1592"/>
      <c r="T941" s="1593"/>
      <c r="U941" s="1572" t="s">
        <v>591</v>
      </c>
      <c r="V941" s="1368"/>
      <c r="W941" s="1368"/>
      <c r="X941" s="1368"/>
      <c r="Y941" s="1368"/>
      <c r="Z941" s="1369"/>
      <c r="AA941" s="1570"/>
      <c r="AB941" s="1523"/>
      <c r="AC941" s="1523"/>
      <c r="AD941" s="1523"/>
      <c r="AE941" s="1523"/>
      <c r="AF941" s="1571"/>
      <c r="AZ941" s="30"/>
      <c r="BA941" s="30"/>
    </row>
    <row r="942" spans="6:55" ht="12.95" customHeight="1">
      <c r="F942" s="178" t="s">
        <v>676</v>
      </c>
      <c r="G942" s="5"/>
      <c r="H942" s="5"/>
      <c r="I942" s="5"/>
      <c r="J942" s="5"/>
      <c r="K942" s="5"/>
      <c r="L942" s="5"/>
      <c r="M942" s="5"/>
      <c r="N942" s="5"/>
      <c r="O942" s="5"/>
      <c r="P942" s="5"/>
      <c r="Q942" s="5"/>
      <c r="R942" s="5"/>
      <c r="S942" s="5"/>
      <c r="T942" s="46"/>
      <c r="U942" s="1572" t="s">
        <v>591</v>
      </c>
      <c r="V942" s="1368"/>
      <c r="W942" s="1368"/>
      <c r="X942" s="1368"/>
      <c r="Y942" s="1368"/>
      <c r="Z942" s="1369"/>
      <c r="AA942" s="1570"/>
      <c r="AB942" s="1523"/>
      <c r="AC942" s="1523"/>
      <c r="AD942" s="1523"/>
      <c r="AE942" s="1523"/>
      <c r="AF942" s="1571"/>
    </row>
    <row r="943" spans="6:55" ht="12.95" customHeight="1">
      <c r="F943" s="121" t="s">
        <v>1275</v>
      </c>
      <c r="G943" s="5"/>
      <c r="H943" s="5"/>
      <c r="I943" s="5"/>
      <c r="J943" s="5"/>
      <c r="K943" s="5"/>
      <c r="L943" s="5"/>
      <c r="M943" s="5"/>
      <c r="N943" s="5"/>
      <c r="O943" s="5"/>
      <c r="P943" s="5"/>
      <c r="Q943" s="5"/>
      <c r="R943" s="5"/>
      <c r="S943" s="5"/>
      <c r="T943" s="46"/>
      <c r="U943" s="1572" t="s">
        <v>591</v>
      </c>
      <c r="V943" s="1368"/>
      <c r="W943" s="1368"/>
      <c r="X943" s="1368"/>
      <c r="Y943" s="1368"/>
      <c r="Z943" s="1369"/>
      <c r="AA943" s="1570"/>
      <c r="AB943" s="1523"/>
      <c r="AC943" s="1523"/>
      <c r="AD943" s="1523"/>
      <c r="AE943" s="1523"/>
      <c r="AF943" s="1571"/>
      <c r="AZ943" s="30"/>
      <c r="BA943" s="14"/>
    </row>
    <row r="944" spans="6:55" ht="12.95" customHeight="1">
      <c r="F944" s="66" t="s">
        <v>802</v>
      </c>
      <c r="G944" s="5"/>
      <c r="H944" s="5"/>
      <c r="I944" s="5"/>
      <c r="J944" s="5"/>
      <c r="K944" s="5"/>
      <c r="L944" s="5"/>
      <c r="M944" s="5"/>
      <c r="N944" s="5"/>
      <c r="O944" s="5"/>
      <c r="P944" s="5"/>
      <c r="Q944" s="5"/>
      <c r="R944" s="5"/>
      <c r="S944" s="5"/>
      <c r="T944" s="46"/>
      <c r="U944" s="1572" t="s">
        <v>591</v>
      </c>
      <c r="V944" s="1368"/>
      <c r="W944" s="1368"/>
      <c r="X944" s="1368"/>
      <c r="Y944" s="1368"/>
      <c r="Z944" s="1369"/>
      <c r="AA944" s="1570"/>
      <c r="AB944" s="1523"/>
      <c r="AC944" s="1523"/>
      <c r="AD944" s="1523"/>
      <c r="AE944" s="1523"/>
      <c r="AF944" s="1571"/>
      <c r="AZ944" s="30"/>
      <c r="BA944" s="14"/>
    </row>
    <row r="945" spans="6:55" ht="12.95" customHeight="1">
      <c r="F945" s="1626" t="s">
        <v>2153</v>
      </c>
      <c r="G945" s="1627"/>
      <c r="H945" s="1627"/>
      <c r="I945" s="1627"/>
      <c r="J945" s="1627"/>
      <c r="K945" s="1627"/>
      <c r="L945" s="1627"/>
      <c r="M945" s="1627"/>
      <c r="N945" s="1627"/>
      <c r="O945" s="1627"/>
      <c r="P945" s="1627"/>
      <c r="Q945" s="1627"/>
      <c r="R945" s="1627"/>
      <c r="S945" s="1627"/>
      <c r="T945" s="1628"/>
      <c r="U945" s="1572" t="s">
        <v>591</v>
      </c>
      <c r="V945" s="1368"/>
      <c r="W945" s="1368"/>
      <c r="X945" s="1368"/>
      <c r="Y945" s="1368"/>
      <c r="Z945" s="1369"/>
      <c r="AA945" s="1570"/>
      <c r="AB945" s="1523"/>
      <c r="AC945" s="1523"/>
      <c r="AD945" s="1523"/>
      <c r="AE945" s="1523"/>
      <c r="AF945" s="1571"/>
      <c r="AZ945" s="30"/>
      <c r="BA945" s="14"/>
    </row>
    <row r="946" spans="6:55" ht="12.95" customHeight="1">
      <c r="F946" s="1626" t="s">
        <v>2154</v>
      </c>
      <c r="G946" s="1627"/>
      <c r="H946" s="1627"/>
      <c r="I946" s="1627"/>
      <c r="J946" s="1627"/>
      <c r="K946" s="1627"/>
      <c r="L946" s="1627"/>
      <c r="M946" s="1627"/>
      <c r="N946" s="1627"/>
      <c r="O946" s="1627"/>
      <c r="P946" s="1627"/>
      <c r="Q946" s="1627"/>
      <c r="R946" s="1627"/>
      <c r="S946" s="1627"/>
      <c r="T946" s="1628"/>
      <c r="U946" s="1572" t="s">
        <v>591</v>
      </c>
      <c r="V946" s="1368"/>
      <c r="W946" s="1368"/>
      <c r="X946" s="1368"/>
      <c r="Y946" s="1368"/>
      <c r="Z946" s="1369"/>
      <c r="AA946" s="1570"/>
      <c r="AB946" s="1523"/>
      <c r="AC946" s="1523"/>
      <c r="AD946" s="1523"/>
      <c r="AE946" s="1523"/>
      <c r="AF946" s="1571"/>
      <c r="AZ946" s="30"/>
      <c r="BA946" s="30"/>
    </row>
    <row r="947" spans="6:55" ht="12.95" customHeight="1">
      <c r="F947" s="1591" t="s">
        <v>2150</v>
      </c>
      <c r="G947" s="1592"/>
      <c r="H947" s="1592"/>
      <c r="I947" s="1592"/>
      <c r="J947" s="1592"/>
      <c r="K947" s="1592"/>
      <c r="L947" s="1592"/>
      <c r="M947" s="1592"/>
      <c r="N947" s="1592"/>
      <c r="O947" s="1592"/>
      <c r="P947" s="1592"/>
      <c r="Q947" s="1592"/>
      <c r="R947" s="1592"/>
      <c r="S947" s="1592"/>
      <c r="T947" s="1593"/>
      <c r="U947" s="1572" t="s">
        <v>591</v>
      </c>
      <c r="V947" s="1368"/>
      <c r="W947" s="1368"/>
      <c r="X947" s="1368"/>
      <c r="Y947" s="1368"/>
      <c r="Z947" s="1369"/>
      <c r="AA947" s="1570"/>
      <c r="AB947" s="1523"/>
      <c r="AC947" s="1523"/>
      <c r="AD947" s="1523"/>
      <c r="AE947" s="1523"/>
      <c r="AF947" s="1571"/>
      <c r="AZ947" s="30"/>
      <c r="BA947" s="30"/>
    </row>
    <row r="948" spans="6:55" ht="12.95" customHeight="1">
      <c r="F948" s="1591" t="s">
        <v>2151</v>
      </c>
      <c r="G948" s="1592"/>
      <c r="H948" s="1592"/>
      <c r="I948" s="1592"/>
      <c r="J948" s="1592"/>
      <c r="K948" s="1592"/>
      <c r="L948" s="1592"/>
      <c r="M948" s="1592"/>
      <c r="N948" s="1592"/>
      <c r="O948" s="1592"/>
      <c r="P948" s="1592"/>
      <c r="Q948" s="1592"/>
      <c r="R948" s="1592"/>
      <c r="S948" s="1592"/>
      <c r="T948" s="1593"/>
      <c r="U948" s="1572" t="s">
        <v>591</v>
      </c>
      <c r="V948" s="1368"/>
      <c r="W948" s="1368"/>
      <c r="X948" s="1368"/>
      <c r="Y948" s="1368"/>
      <c r="Z948" s="1369"/>
      <c r="AA948" s="1570"/>
      <c r="AB948" s="1523"/>
      <c r="AC948" s="1523"/>
      <c r="AD948" s="1523"/>
      <c r="AE948" s="1523"/>
      <c r="AF948" s="1571"/>
      <c r="AZ948" s="30"/>
      <c r="BA948" s="30"/>
    </row>
    <row r="949" spans="6:55" ht="12.95" customHeight="1">
      <c r="F949" s="1591" t="s">
        <v>2152</v>
      </c>
      <c r="G949" s="1592"/>
      <c r="H949" s="1592"/>
      <c r="I949" s="1592"/>
      <c r="J949" s="1592"/>
      <c r="K949" s="1592"/>
      <c r="L949" s="1592"/>
      <c r="M949" s="1592"/>
      <c r="N949" s="1592"/>
      <c r="O949" s="1592"/>
      <c r="P949" s="1592"/>
      <c r="Q949" s="1592"/>
      <c r="R949" s="1592"/>
      <c r="S949" s="1592"/>
      <c r="T949" s="1593"/>
      <c r="U949" s="1572" t="s">
        <v>591</v>
      </c>
      <c r="V949" s="1368"/>
      <c r="W949" s="1368"/>
      <c r="X949" s="1368"/>
      <c r="Y949" s="1368"/>
      <c r="Z949" s="1369"/>
      <c r="AA949" s="1570"/>
      <c r="AB949" s="1523"/>
      <c r="AC949" s="1523"/>
      <c r="AD949" s="1523"/>
      <c r="AE949" s="1523"/>
      <c r="AF949" s="1571"/>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572" t="s">
        <v>591</v>
      </c>
      <c r="V950" s="1368"/>
      <c r="W950" s="1368"/>
      <c r="X950" s="1368"/>
      <c r="Y950" s="1368"/>
      <c r="Z950" s="1369"/>
      <c r="AA950" s="1570"/>
      <c r="AB950" s="1523"/>
      <c r="AC950" s="1523"/>
      <c r="AD950" s="1523"/>
      <c r="AE950" s="1523"/>
      <c r="AF950" s="1571"/>
      <c r="AZ950" s="34"/>
      <c r="BA950" s="34"/>
      <c r="BB950" s="14"/>
      <c r="BC950" s="14"/>
    </row>
    <row r="951" spans="6:55" ht="12.95" customHeight="1">
      <c r="F951" s="1626" t="s">
        <v>2155</v>
      </c>
      <c r="G951" s="1627"/>
      <c r="H951" s="1627"/>
      <c r="I951" s="1627"/>
      <c r="J951" s="1627"/>
      <c r="K951" s="1627"/>
      <c r="L951" s="1627"/>
      <c r="M951" s="1627"/>
      <c r="N951" s="1627"/>
      <c r="O951" s="1627"/>
      <c r="P951" s="1627"/>
      <c r="Q951" s="1627"/>
      <c r="R951" s="1627"/>
      <c r="S951" s="1627"/>
      <c r="T951" s="1628"/>
      <c r="U951" s="1572" t="s">
        <v>591</v>
      </c>
      <c r="V951" s="1368"/>
      <c r="W951" s="1368"/>
      <c r="X951" s="1368"/>
      <c r="Y951" s="1368"/>
      <c r="Z951" s="1369"/>
      <c r="AA951" s="1570"/>
      <c r="AB951" s="1523"/>
      <c r="AC951" s="1523"/>
      <c r="AD951" s="1523"/>
      <c r="AE951" s="1523"/>
      <c r="AF951" s="1571"/>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572" t="s">
        <v>591</v>
      </c>
      <c r="V952" s="1368"/>
      <c r="W952" s="1368"/>
      <c r="X952" s="1368"/>
      <c r="Y952" s="1368"/>
      <c r="Z952" s="1369"/>
      <c r="AA952" s="1570"/>
      <c r="AB952" s="1523"/>
      <c r="AC952" s="1523"/>
      <c r="AD952" s="1523"/>
      <c r="AE952" s="1523"/>
      <c r="AF952" s="1571"/>
      <c r="AZ952" s="34"/>
      <c r="BA952" s="34"/>
      <c r="BB952" s="34"/>
      <c r="BC952" s="34"/>
    </row>
    <row r="953" spans="6:55" ht="12.95" customHeight="1">
      <c r="F953" s="1626" t="s">
        <v>2156</v>
      </c>
      <c r="G953" s="1627"/>
      <c r="H953" s="1627"/>
      <c r="I953" s="1627"/>
      <c r="J953" s="1627"/>
      <c r="K953" s="1627"/>
      <c r="L953" s="1627"/>
      <c r="M953" s="1627"/>
      <c r="N953" s="1627"/>
      <c r="O953" s="1627"/>
      <c r="P953" s="1627"/>
      <c r="Q953" s="1627"/>
      <c r="R953" s="1627"/>
      <c r="S953" s="1627"/>
      <c r="T953" s="1628"/>
      <c r="U953" s="1572" t="s">
        <v>591</v>
      </c>
      <c r="V953" s="1368"/>
      <c r="W953" s="1368"/>
      <c r="X953" s="1368"/>
      <c r="Y953" s="1368"/>
      <c r="Z953" s="1369"/>
      <c r="AA953" s="1570"/>
      <c r="AB953" s="1523"/>
      <c r="AC953" s="1523"/>
      <c r="AD953" s="1523"/>
      <c r="AE953" s="1523"/>
      <c r="AF953" s="1571"/>
      <c r="AZ953" s="34"/>
      <c r="BA953" s="34"/>
      <c r="BB953" s="34"/>
      <c r="BC953" s="34"/>
    </row>
    <row r="954" spans="6:55" ht="12.95" customHeight="1">
      <c r="F954" s="45" t="s">
        <v>806</v>
      </c>
      <c r="G954" s="5"/>
      <c r="H954" s="5"/>
      <c r="I954" s="5"/>
      <c r="J954" s="5"/>
      <c r="K954" s="5"/>
      <c r="L954" s="5"/>
      <c r="M954" s="5"/>
      <c r="N954" s="5"/>
      <c r="O954" s="5"/>
      <c r="P954" s="1572" t="s">
        <v>669</v>
      </c>
      <c r="Q954" s="1368"/>
      <c r="R954" s="1368"/>
      <c r="S954" s="1368"/>
      <c r="T954" s="1369"/>
      <c r="U954" s="1572" t="s">
        <v>591</v>
      </c>
      <c r="V954" s="1368"/>
      <c r="W954" s="1368"/>
      <c r="X954" s="1368"/>
      <c r="Y954" s="1368"/>
      <c r="Z954" s="1369"/>
      <c r="AA954" s="1570"/>
      <c r="AB954" s="1523"/>
      <c r="AC954" s="1523"/>
      <c r="AD954" s="1523"/>
      <c r="AE954" s="1523"/>
      <c r="AF954" s="1571"/>
      <c r="AZ954" s="34"/>
      <c r="BA954" s="34"/>
      <c r="BB954" s="34"/>
      <c r="BC954" s="34"/>
    </row>
    <row r="955" spans="6:55" ht="12.95" customHeight="1">
      <c r="F955" s="1591" t="s">
        <v>2143</v>
      </c>
      <c r="G955" s="1592"/>
      <c r="H955" s="1593"/>
      <c r="I955" s="1557" t="s">
        <v>334</v>
      </c>
      <c r="J955" s="1558"/>
      <c r="K955" s="1558"/>
      <c r="L955" s="1558"/>
      <c r="M955" s="1558"/>
      <c r="N955" s="1558"/>
      <c r="O955" s="1558"/>
      <c r="P955" s="1558"/>
      <c r="Q955" s="1558"/>
      <c r="R955" s="1558"/>
      <c r="S955" s="1558"/>
      <c r="T955" s="1559"/>
      <c r="U955" s="1572" t="s">
        <v>591</v>
      </c>
      <c r="V955" s="1368"/>
      <c r="W955" s="1368"/>
      <c r="X955" s="1368"/>
      <c r="Y955" s="1368"/>
      <c r="Z955" s="1369"/>
      <c r="AA955" s="1570"/>
      <c r="AB955" s="1523"/>
      <c r="AC955" s="1523"/>
      <c r="AD955" s="1523"/>
      <c r="AE955" s="1523"/>
      <c r="AF955" s="1571"/>
      <c r="AZ955" s="34"/>
      <c r="BA955" s="34"/>
      <c r="BB955" s="34"/>
      <c r="BC955" s="34"/>
    </row>
    <row r="956" spans="6:55" ht="12.95" customHeight="1">
      <c r="F956" s="45" t="s">
        <v>86</v>
      </c>
      <c r="G956" s="48"/>
      <c r="H956" s="48"/>
      <c r="I956" s="1557" t="s">
        <v>334</v>
      </c>
      <c r="J956" s="1558"/>
      <c r="K956" s="1558"/>
      <c r="L956" s="1558"/>
      <c r="M956" s="1558"/>
      <c r="N956" s="1558"/>
      <c r="O956" s="1558"/>
      <c r="P956" s="1558"/>
      <c r="Q956" s="1558"/>
      <c r="R956" s="1558"/>
      <c r="S956" s="1558"/>
      <c r="T956" s="1559"/>
      <c r="U956" s="1572" t="s">
        <v>591</v>
      </c>
      <c r="V956" s="1368"/>
      <c r="W956" s="1368"/>
      <c r="X956" s="1368"/>
      <c r="Y956" s="1368"/>
      <c r="Z956" s="1369"/>
      <c r="AA956" s="1570"/>
      <c r="AB956" s="1523"/>
      <c r="AC956" s="1523"/>
      <c r="AD956" s="1523"/>
      <c r="AE956" s="1523"/>
      <c r="AF956" s="1571"/>
      <c r="AZ956" s="34"/>
      <c r="BA956" s="34"/>
      <c r="BB956" s="34"/>
      <c r="BC956" s="34"/>
    </row>
    <row r="957" spans="6:55" ht="12.95" customHeight="1">
      <c r="F957" s="45" t="s">
        <v>10</v>
      </c>
      <c r="G957" s="48"/>
      <c r="H957" s="48"/>
      <c r="I957" s="1619" t="s">
        <v>334</v>
      </c>
      <c r="J957" s="1620"/>
      <c r="K957" s="1620"/>
      <c r="L957" s="1620"/>
      <c r="M957" s="1620"/>
      <c r="N957" s="1620"/>
      <c r="O957" s="1620"/>
      <c r="P957" s="1620"/>
      <c r="Q957" s="1620"/>
      <c r="R957" s="1620"/>
      <c r="S957" s="1620"/>
      <c r="T957" s="1621"/>
      <c r="U957" s="1572" t="s">
        <v>591</v>
      </c>
      <c r="V957" s="1368"/>
      <c r="W957" s="1368"/>
      <c r="X957" s="1368"/>
      <c r="Y957" s="1368"/>
      <c r="Z957" s="1369"/>
      <c r="AA957" s="1570"/>
      <c r="AB957" s="1523"/>
      <c r="AC957" s="1523"/>
      <c r="AD957" s="1523"/>
      <c r="AE957" s="1523"/>
      <c r="AF957" s="1571"/>
      <c r="AV957" s="2"/>
      <c r="AW957" s="2"/>
      <c r="AX957" s="2"/>
      <c r="AY957" s="2"/>
      <c r="AZ957" s="34"/>
      <c r="BA957" s="34"/>
      <c r="BB957" s="34"/>
      <c r="BC957" s="34"/>
    </row>
    <row r="958" spans="6:55" ht="12.95" customHeight="1">
      <c r="F958" s="47" t="s">
        <v>170</v>
      </c>
      <c r="G958" s="48"/>
      <c r="H958" s="48"/>
      <c r="I958" s="1619" t="s">
        <v>334</v>
      </c>
      <c r="J958" s="1620"/>
      <c r="K958" s="1620"/>
      <c r="L958" s="1620"/>
      <c r="M958" s="1620"/>
      <c r="N958" s="1620"/>
      <c r="O958" s="1620"/>
      <c r="P958" s="1620"/>
      <c r="Q958" s="1620"/>
      <c r="R958" s="1620"/>
      <c r="S958" s="1620"/>
      <c r="T958" s="1621"/>
      <c r="U958" s="1572" t="s">
        <v>591</v>
      </c>
      <c r="V958" s="1368"/>
      <c r="W958" s="1368"/>
      <c r="X958" s="1368"/>
      <c r="Y958" s="1368"/>
      <c r="Z958" s="1369"/>
      <c r="AA958" s="1570"/>
      <c r="AB958" s="1523"/>
      <c r="AC958" s="1523"/>
      <c r="AD958" s="1523"/>
      <c r="AE958" s="1523"/>
      <c r="AF958" s="1571"/>
      <c r="AU958" s="2"/>
      <c r="AZ958" s="34"/>
      <c r="BA958" s="34"/>
      <c r="BB958" s="34"/>
      <c r="BC958" s="34"/>
    </row>
    <row r="959" spans="6:55" ht="12.95" customHeight="1">
      <c r="F959" s="47" t="s">
        <v>170</v>
      </c>
      <c r="G959" s="48"/>
      <c r="H959" s="48"/>
      <c r="I959" s="1619" t="s">
        <v>334</v>
      </c>
      <c r="J959" s="1620"/>
      <c r="K959" s="1620"/>
      <c r="L959" s="1620"/>
      <c r="M959" s="1620"/>
      <c r="N959" s="1620"/>
      <c r="O959" s="1620"/>
      <c r="P959" s="1620"/>
      <c r="Q959" s="1620"/>
      <c r="R959" s="1620"/>
      <c r="S959" s="1620"/>
      <c r="T959" s="1621"/>
      <c r="U959" s="1572" t="s">
        <v>591</v>
      </c>
      <c r="V959" s="1368"/>
      <c r="W959" s="1368"/>
      <c r="X959" s="1368"/>
      <c r="Y959" s="1368"/>
      <c r="Z959" s="1369"/>
      <c r="AA959" s="1570"/>
      <c r="AB959" s="1523"/>
      <c r="AC959" s="1523"/>
      <c r="AD959" s="1523"/>
      <c r="AE959" s="1523"/>
      <c r="AF959" s="1571"/>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2"/>
      <c r="N964" s="1535"/>
      <c r="O964" s="1535"/>
      <c r="P964" s="1535"/>
      <c r="Q964" s="1535"/>
      <c r="R964" s="1535"/>
      <c r="S964" s="1565"/>
      <c r="U964" s="66" t="s">
        <v>11</v>
      </c>
      <c r="V964" s="5"/>
      <c r="W964" s="5"/>
      <c r="X964" s="5"/>
      <c r="Y964" s="5"/>
      <c r="Z964" s="5"/>
      <c r="AA964" s="5"/>
      <c r="AB964" s="5"/>
      <c r="AC964" s="5"/>
      <c r="AD964" s="46"/>
      <c r="AE964" s="1622"/>
      <c r="AF964" s="1535"/>
      <c r="AG964" s="1535"/>
      <c r="AH964" s="1535"/>
      <c r="AI964" s="1535"/>
      <c r="AJ964" s="1535"/>
      <c r="AK964" s="1565"/>
      <c r="AZ964" s="34"/>
      <c r="BA964" s="34"/>
      <c r="BB964" s="34"/>
      <c r="BC964" s="34"/>
    </row>
    <row r="965" spans="1:64" ht="12.95" customHeight="1">
      <c r="C965" s="66" t="s">
        <v>12</v>
      </c>
      <c r="D965" s="5"/>
      <c r="E965" s="5"/>
      <c r="F965" s="5"/>
      <c r="G965" s="5"/>
      <c r="H965" s="5"/>
      <c r="I965" s="5"/>
      <c r="J965" s="5"/>
      <c r="K965" s="5"/>
      <c r="L965" s="46"/>
      <c r="M965" s="1517"/>
      <c r="N965" s="1471"/>
      <c r="O965" s="1471"/>
      <c r="P965" s="1471"/>
      <c r="Q965" s="1471"/>
      <c r="R965" s="1471"/>
      <c r="S965" s="1623"/>
      <c r="U965" s="66" t="s">
        <v>12</v>
      </c>
      <c r="V965" s="5"/>
      <c r="W965" s="5"/>
      <c r="X965" s="5"/>
      <c r="Y965" s="5"/>
      <c r="Z965" s="5"/>
      <c r="AA965" s="5"/>
      <c r="AB965" s="5"/>
      <c r="AC965" s="5"/>
      <c r="AD965" s="46"/>
      <c r="AE965" s="1517"/>
      <c r="AF965" s="1471"/>
      <c r="AG965" s="1471"/>
      <c r="AH965" s="1471"/>
      <c r="AI965" s="1471"/>
      <c r="AJ965" s="1471"/>
      <c r="AK965" s="1623"/>
      <c r="AZ965" s="34"/>
      <c r="BA965" s="34"/>
      <c r="BB965" s="34"/>
      <c r="BC965" s="34"/>
    </row>
    <row r="966" spans="1:64" ht="12.95" customHeight="1">
      <c r="C966" s="66" t="s">
        <v>879</v>
      </c>
      <c r="D966" s="5"/>
      <c r="E966" s="5"/>
      <c r="J966" s="1671" t="s">
        <v>307</v>
      </c>
      <c r="K966" s="1672"/>
      <c r="L966" s="1672"/>
      <c r="M966" s="1672"/>
      <c r="N966" s="1672"/>
      <c r="O966" s="1672"/>
      <c r="P966" s="1672"/>
      <c r="Q966" s="1672"/>
      <c r="R966" s="1672"/>
      <c r="S966" s="1673"/>
      <c r="U966" s="66" t="s">
        <v>879</v>
      </c>
      <c r="V966" s="5"/>
      <c r="W966" s="5"/>
      <c r="AB966" s="1671" t="s">
        <v>307</v>
      </c>
      <c r="AC966" s="1672"/>
      <c r="AD966" s="1672"/>
      <c r="AE966" s="1672"/>
      <c r="AF966" s="1672"/>
      <c r="AG966" s="1672"/>
      <c r="AH966" s="1672"/>
      <c r="AI966" s="1672"/>
      <c r="AJ966" s="1672"/>
      <c r="AK966" s="1673"/>
      <c r="AZ966" s="34"/>
      <c r="BA966" s="34"/>
      <c r="BB966" s="34"/>
      <c r="BC966" s="34"/>
    </row>
    <row r="967" spans="1:64" ht="12.95" customHeight="1">
      <c r="C967" s="66" t="s">
        <v>13</v>
      </c>
      <c r="D967" s="5"/>
      <c r="E967" s="5"/>
      <c r="F967" s="5"/>
      <c r="G967" s="5"/>
      <c r="H967" s="5"/>
      <c r="I967" s="5"/>
      <c r="J967" s="5"/>
      <c r="K967" s="5"/>
      <c r="L967" s="46"/>
      <c r="M967" s="1645"/>
      <c r="N967" s="1646"/>
      <c r="O967" s="1646"/>
      <c r="P967" s="1646"/>
      <c r="Q967" s="1646"/>
      <c r="R967" s="1646"/>
      <c r="S967" s="1647"/>
      <c r="U967" s="66" t="s">
        <v>13</v>
      </c>
      <c r="V967" s="5"/>
      <c r="W967" s="5"/>
      <c r="X967" s="5"/>
      <c r="Y967" s="5"/>
      <c r="Z967" s="5"/>
      <c r="AA967" s="5"/>
      <c r="AB967" s="5"/>
      <c r="AC967" s="5"/>
      <c r="AD967" s="46"/>
      <c r="AE967" s="1661"/>
      <c r="AF967" s="1646"/>
      <c r="AG967" s="1646"/>
      <c r="AH967" s="1646"/>
      <c r="AI967" s="1646"/>
      <c r="AJ967" s="1646"/>
      <c r="AK967" s="1647"/>
      <c r="AZ967" s="34"/>
      <c r="BA967" s="34"/>
      <c r="BB967" s="34"/>
      <c r="BC967" s="34"/>
    </row>
    <row r="968" spans="1:64" ht="12.95" customHeight="1">
      <c r="C968" s="66" t="s">
        <v>14</v>
      </c>
      <c r="D968" s="5"/>
      <c r="E968" s="5"/>
      <c r="F968" s="5"/>
      <c r="G968" s="5"/>
      <c r="H968" s="5"/>
      <c r="I968" s="5"/>
      <c r="J968" s="5"/>
      <c r="K968" s="5"/>
      <c r="L968" s="46"/>
      <c r="M968" s="1552"/>
      <c r="N968" s="1553"/>
      <c r="O968" s="1553"/>
      <c r="P968" s="1553"/>
      <c r="Q968" s="1553"/>
      <c r="R968" s="1553"/>
      <c r="S968" s="1554"/>
      <c r="U968" s="66" t="s">
        <v>14</v>
      </c>
      <c r="V968" s="5"/>
      <c r="W968" s="5"/>
      <c r="X968" s="5"/>
      <c r="Y968" s="5"/>
      <c r="Z968" s="5"/>
      <c r="AA968" s="5"/>
      <c r="AB968" s="5"/>
      <c r="AC968" s="5"/>
      <c r="AD968" s="46"/>
      <c r="AE968" s="1552"/>
      <c r="AF968" s="1553"/>
      <c r="AG968" s="1553"/>
      <c r="AH968" s="1553"/>
      <c r="AI968" s="1553"/>
      <c r="AJ968" s="1553"/>
      <c r="AK968" s="1554"/>
      <c r="AV968" s="2"/>
      <c r="AW968" s="2"/>
      <c r="AX968" s="2"/>
      <c r="AY968" s="2"/>
      <c r="AZ968" s="34"/>
      <c r="BA968" s="34"/>
      <c r="BB968" s="34"/>
      <c r="BC968" s="34"/>
    </row>
    <row r="969" spans="1:64" ht="12.95" customHeight="1">
      <c r="C969" s="66" t="s">
        <v>15</v>
      </c>
      <c r="D969" s="5"/>
      <c r="E969" s="5"/>
      <c r="F969" s="5"/>
      <c r="G969" s="5"/>
      <c r="H969" s="5"/>
      <c r="I969" s="5"/>
      <c r="J969" s="5"/>
      <c r="K969" s="5"/>
      <c r="L969" s="46"/>
      <c r="M969" s="1570"/>
      <c r="N969" s="1523"/>
      <c r="O969" s="1523"/>
      <c r="P969" s="1523"/>
      <c r="Q969" s="1523"/>
      <c r="R969" s="1523"/>
      <c r="S969" s="1571"/>
      <c r="U969" s="66" t="s">
        <v>15</v>
      </c>
      <c r="V969" s="5"/>
      <c r="W969" s="5"/>
      <c r="X969" s="5"/>
      <c r="Y969" s="5"/>
      <c r="Z969" s="5"/>
      <c r="AA969" s="5"/>
      <c r="AB969" s="5"/>
      <c r="AC969" s="5"/>
      <c r="AD969" s="46"/>
      <c r="AE969" s="1570"/>
      <c r="AF969" s="1523"/>
      <c r="AG969" s="1523"/>
      <c r="AH969" s="1523"/>
      <c r="AI969" s="1523"/>
      <c r="AJ969" s="1523"/>
      <c r="AK969" s="1571"/>
      <c r="AV969" s="2"/>
      <c r="AW969" s="2"/>
      <c r="AX969" s="2"/>
      <c r="AY969" s="2"/>
      <c r="AZ969" s="34"/>
      <c r="BA969" s="34"/>
      <c r="BB969" s="34"/>
      <c r="BC969" s="34"/>
    </row>
    <row r="970" spans="1:64" ht="12.95" customHeight="1">
      <c r="C970" s="66" t="s">
        <v>16</v>
      </c>
      <c r="D970" s="5"/>
      <c r="E970" s="5"/>
      <c r="F970" s="5"/>
      <c r="G970" s="5"/>
      <c r="H970" s="5"/>
      <c r="I970" s="5"/>
      <c r="J970" s="5"/>
      <c r="K970" s="5"/>
      <c r="L970" s="46"/>
      <c r="M970" s="1570"/>
      <c r="N970" s="1523"/>
      <c r="O970" s="1523"/>
      <c r="P970" s="1523"/>
      <c r="Q970" s="1523"/>
      <c r="R970" s="1523"/>
      <c r="S970" s="1571"/>
      <c r="U970" s="66" t="s">
        <v>16</v>
      </c>
      <c r="V970" s="5"/>
      <c r="W970" s="5"/>
      <c r="X970" s="5"/>
      <c r="Y970" s="5"/>
      <c r="Z970" s="5"/>
      <c r="AA970" s="5"/>
      <c r="AB970" s="5"/>
      <c r="AC970" s="5"/>
      <c r="AD970" s="46"/>
      <c r="AE970" s="1570"/>
      <c r="AF970" s="1523"/>
      <c r="AG970" s="1523"/>
      <c r="AH970" s="1523"/>
      <c r="AI970" s="1523"/>
      <c r="AJ970" s="1523"/>
      <c r="AK970" s="1571"/>
      <c r="AV970" s="2"/>
      <c r="AW970" s="2"/>
      <c r="AX970" s="2"/>
      <c r="AY970" s="2"/>
      <c r="AZ970" s="34"/>
      <c r="BB970" s="34"/>
      <c r="BC970" s="34"/>
    </row>
    <row r="971" spans="1:64" ht="12.95" customHeight="1">
      <c r="C971" s="121" t="s">
        <v>1648</v>
      </c>
      <c r="D971" s="5"/>
      <c r="E971" s="5"/>
      <c r="F971" s="5"/>
      <c r="G971" s="5"/>
      <c r="H971" s="5"/>
      <c r="I971" s="5"/>
      <c r="J971" s="5"/>
      <c r="K971" s="5"/>
      <c r="L971" s="46"/>
      <c r="M971" s="1658"/>
      <c r="N971" s="1659"/>
      <c r="O971" s="1659"/>
      <c r="P971" s="1659"/>
      <c r="Q971" s="1659"/>
      <c r="R971" s="1659"/>
      <c r="S971" s="1660"/>
      <c r="U971" s="121" t="s">
        <v>1648</v>
      </c>
      <c r="V971" s="5"/>
      <c r="W971" s="5"/>
      <c r="X971" s="5"/>
      <c r="Y971" s="5"/>
      <c r="Z971" s="5"/>
      <c r="AA971" s="5"/>
      <c r="AB971" s="5"/>
      <c r="AC971" s="5"/>
      <c r="AD971" s="46"/>
      <c r="AE971" s="1658"/>
      <c r="AF971" s="1659"/>
      <c r="AG971" s="1659"/>
      <c r="AH971" s="1659"/>
      <c r="AI971" s="1659"/>
      <c r="AJ971" s="1659"/>
      <c r="AK971" s="166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16"/>
      <c r="N976" s="1617"/>
      <c r="O976" s="1617"/>
      <c r="P976" s="1617"/>
      <c r="Q976" s="1617"/>
      <c r="R976" s="1617"/>
      <c r="S976" s="1618"/>
      <c r="T976" s="66" t="s">
        <v>790</v>
      </c>
      <c r="U976" s="5"/>
      <c r="V976" s="5"/>
      <c r="W976" s="5"/>
      <c r="X976" s="5"/>
      <c r="Y976" s="5"/>
      <c r="Z976" s="46"/>
      <c r="AA976" s="1616"/>
      <c r="AB976" s="1617"/>
      <c r="AC976" s="1617"/>
      <c r="AD976" s="1617"/>
      <c r="AE976" s="1617"/>
      <c r="AF976" s="1617"/>
      <c r="AG976" s="161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16"/>
      <c r="N977" s="1617"/>
      <c r="O977" s="1617"/>
      <c r="P977" s="1617"/>
      <c r="Q977" s="1617"/>
      <c r="R977" s="1617"/>
      <c r="S977" s="1618"/>
      <c r="T977" s="66" t="s">
        <v>789</v>
      </c>
      <c r="U977" s="5"/>
      <c r="V977" s="5"/>
      <c r="W977" s="5"/>
      <c r="X977" s="5"/>
      <c r="Y977" s="5"/>
      <c r="Z977" s="46"/>
      <c r="AA977" s="1616"/>
      <c r="AB977" s="1617"/>
      <c r="AC977" s="1617"/>
      <c r="AD977" s="1617"/>
      <c r="AE977" s="1617"/>
      <c r="AF977" s="1617"/>
      <c r="AG977" s="161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48" t="s">
        <v>591</v>
      </c>
      <c r="N978" s="1649"/>
      <c r="O978" s="1649"/>
      <c r="P978" s="1649"/>
      <c r="Q978" s="1649"/>
      <c r="R978" s="1649"/>
      <c r="S978" s="1650"/>
      <c r="T978" s="45" t="s">
        <v>337</v>
      </c>
      <c r="U978" s="5"/>
      <c r="V978" s="5"/>
      <c r="W978" s="5"/>
      <c r="X978" s="5"/>
      <c r="Y978" s="5"/>
      <c r="Z978" s="46"/>
      <c r="AA978" s="1616"/>
      <c r="AB978" s="1617"/>
      <c r="AC978" s="1617"/>
      <c r="AD978" s="1617"/>
      <c r="AE978" s="1617"/>
      <c r="AF978" s="1617"/>
      <c r="AG978" s="161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16"/>
      <c r="N979" s="1617"/>
      <c r="O979" s="1617"/>
      <c r="P979" s="1617"/>
      <c r="Q979" s="1617"/>
      <c r="R979" s="1617"/>
      <c r="S979" s="1618"/>
      <c r="T979" s="45" t="s">
        <v>338</v>
      </c>
      <c r="U979" s="5"/>
      <c r="V979" s="5"/>
      <c r="W979" s="5"/>
      <c r="X979" s="5"/>
      <c r="Y979" s="5"/>
      <c r="Z979" s="46"/>
      <c r="AA979" s="1616"/>
      <c r="AB979" s="1617"/>
      <c r="AC979" s="1617"/>
      <c r="AD979" s="1617"/>
      <c r="AE979" s="1617"/>
      <c r="AF979" s="1617"/>
      <c r="AG979" s="161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16"/>
      <c r="N980" s="1617"/>
      <c r="O980" s="1617"/>
      <c r="P980" s="1617"/>
      <c r="Q980" s="1617"/>
      <c r="R980" s="1617"/>
      <c r="S980" s="1618"/>
      <c r="T980" s="45" t="s">
        <v>376</v>
      </c>
      <c r="U980" s="5"/>
      <c r="V980" s="5"/>
      <c r="W980" s="5"/>
      <c r="X980" s="5"/>
      <c r="Y980" s="5"/>
      <c r="Z980" s="46"/>
      <c r="AA980" s="1616"/>
      <c r="AB980" s="1617"/>
      <c r="AC980" s="1617"/>
      <c r="AD980" s="1617"/>
      <c r="AE980" s="1617"/>
      <c r="AF980" s="1617"/>
      <c r="AG980" s="161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671" t="s">
        <v>307</v>
      </c>
      <c r="N981" s="1672"/>
      <c r="O981" s="1672"/>
      <c r="P981" s="1672"/>
      <c r="Q981" s="1672"/>
      <c r="R981" s="1672"/>
      <c r="S981" s="1673"/>
      <c r="T981" s="1655"/>
      <c r="U981" s="1656"/>
      <c r="V981" s="1656"/>
      <c r="W981" s="1656"/>
      <c r="X981" s="1656"/>
      <c r="Y981" s="1656"/>
      <c r="Z981" s="1657"/>
      <c r="AA981" s="1616"/>
      <c r="AB981" s="1617"/>
      <c r="AC981" s="1617"/>
      <c r="AD981" s="1617"/>
      <c r="AE981" s="1617"/>
      <c r="AF981" s="1617"/>
      <c r="AG981" s="161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16"/>
      <c r="N982" s="1617"/>
      <c r="O982" s="1617"/>
      <c r="P982" s="1617"/>
      <c r="Q982" s="1617"/>
      <c r="R982" s="1617"/>
      <c r="S982" s="1618"/>
      <c r="T982" s="1655"/>
      <c r="U982" s="1656"/>
      <c r="V982" s="1656"/>
      <c r="W982" s="1656"/>
      <c r="X982" s="1656"/>
      <c r="Y982" s="1656"/>
      <c r="Z982" s="1657"/>
      <c r="AA982" s="1616"/>
      <c r="AB982" s="1617"/>
      <c r="AC982" s="1617"/>
      <c r="AD982" s="1617"/>
      <c r="AE982" s="1617"/>
      <c r="AF982" s="1617"/>
      <c r="AG982" s="161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78" t="s">
        <v>669</v>
      </c>
      <c r="P983" s="1379"/>
      <c r="Q983" s="92"/>
      <c r="R983" s="92"/>
      <c r="S983" s="93"/>
      <c r="T983" s="41" t="s">
        <v>170</v>
      </c>
      <c r="U983" s="42"/>
      <c r="V983" s="42"/>
      <c r="W983" s="1746" t="s">
        <v>334</v>
      </c>
      <c r="X983" s="1747"/>
      <c r="Y983" s="1747"/>
      <c r="Z983" s="1747"/>
      <c r="AA983" s="1747"/>
      <c r="AB983" s="1747"/>
      <c r="AC983" s="1747"/>
      <c r="AD983" s="1747"/>
      <c r="AE983" s="1747"/>
      <c r="AF983" s="1747"/>
      <c r="AG983" s="1748"/>
      <c r="AU983" s="68"/>
      <c r="AV983" s="95"/>
      <c r="AW983" s="95"/>
      <c r="AX983" s="95"/>
      <c r="AY983" s="95"/>
      <c r="AZ983" s="34"/>
      <c r="BB983" s="34"/>
      <c r="BC983" s="34"/>
      <c r="BD983" s="34"/>
      <c r="BE983" s="34"/>
      <c r="BF983" s="34"/>
      <c r="BG983" s="34"/>
      <c r="BH983" s="34"/>
      <c r="BI983" s="34"/>
      <c r="BJ983" s="34"/>
      <c r="BK983" s="34"/>
      <c r="BL983" s="34"/>
    </row>
    <row r="984" spans="1:64" ht="12.95" customHeight="1">
      <c r="F984" s="1550" t="s">
        <v>33</v>
      </c>
      <c r="G984" s="1433"/>
      <c r="H984" s="1433"/>
      <c r="I984" s="1433"/>
      <c r="J984" s="1433"/>
      <c r="K984" s="1433"/>
      <c r="L984" s="1433"/>
      <c r="M984" s="1616"/>
      <c r="N984" s="1617"/>
      <c r="O984" s="1617"/>
      <c r="P984" s="1617"/>
      <c r="Q984" s="1617"/>
      <c r="R984" s="1617"/>
      <c r="S984" s="1618"/>
      <c r="T984" s="47"/>
      <c r="U984" s="48"/>
      <c r="V984" s="48"/>
      <c r="W984" s="48"/>
      <c r="X984" s="48"/>
      <c r="Y984" s="48"/>
      <c r="Z984" s="124" t="s">
        <v>134</v>
      </c>
      <c r="AA984" s="1719"/>
      <c r="AB984" s="1720"/>
      <c r="AC984" s="1720"/>
      <c r="AD984" s="1720"/>
      <c r="AE984" s="1720"/>
      <c r="AF984" s="1720"/>
      <c r="AG984" s="172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67"/>
      <c r="BH985" s="1567"/>
      <c r="BI985" s="1567"/>
      <c r="BJ985" s="1567"/>
      <c r="BK985" s="1567"/>
      <c r="BL985" s="156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75" t="s">
        <v>548</v>
      </c>
      <c r="B988" s="1475"/>
      <c r="C988" s="1475"/>
      <c r="D988" s="1475"/>
      <c r="E988" s="1475"/>
      <c r="F988" s="1475"/>
      <c r="G988" s="1475"/>
      <c r="H988" s="1475"/>
      <c r="I988" s="1475"/>
      <c r="J988" s="1475"/>
      <c r="K988" s="1475"/>
      <c r="L988" s="1475"/>
      <c r="M988" s="1475"/>
      <c r="N988" s="1475"/>
      <c r="O988" s="1475"/>
      <c r="P988" s="1475"/>
      <c r="Q988" s="1475"/>
      <c r="R988" s="1475"/>
      <c r="S988" s="1475"/>
      <c r="T988" s="1475"/>
      <c r="U988" s="1475"/>
      <c r="V988" s="1475"/>
      <c r="W988" s="1475"/>
      <c r="X988" s="1475"/>
      <c r="Y988" s="1475"/>
      <c r="Z988" s="1475"/>
      <c r="AA988" s="1475"/>
      <c r="AB988" s="1475"/>
      <c r="AC988" s="1475"/>
      <c r="AD988" s="1475"/>
      <c r="AE988" s="1475"/>
      <c r="AF988" s="1475"/>
      <c r="AG988" s="1475"/>
      <c r="AH988" s="1475"/>
      <c r="AI988" s="1475"/>
      <c r="AJ988" s="1475"/>
      <c r="AK988" s="1475"/>
      <c r="AL988" s="1475"/>
      <c r="AM988" s="1475"/>
      <c r="AN988" s="1475"/>
      <c r="AO988" s="1475"/>
      <c r="AP988" s="1475"/>
      <c r="AQ988" s="1475"/>
      <c r="AR988" s="1475"/>
      <c r="AS988" s="1475"/>
      <c r="AT988" s="1475"/>
      <c r="AU988" s="68"/>
      <c r="AV988" s="68"/>
      <c r="AW988" s="68"/>
      <c r="AX988" s="68"/>
      <c r="AY988" s="68"/>
      <c r="AZ988" s="14"/>
      <c r="BA988" s="14"/>
      <c r="BB988" s="908"/>
      <c r="BC988" s="908"/>
    </row>
    <row r="989" spans="1:64" ht="12.95" customHeight="1">
      <c r="A989" s="1475"/>
      <c r="B989" s="1475"/>
      <c r="C989" s="1475"/>
      <c r="D989" s="1475"/>
      <c r="E989" s="1475"/>
      <c r="F989" s="1475"/>
      <c r="G989" s="1475"/>
      <c r="H989" s="1475"/>
      <c r="I989" s="1475"/>
      <c r="J989" s="1475"/>
      <c r="K989" s="1475"/>
      <c r="L989" s="1475"/>
      <c r="M989" s="1475"/>
      <c r="N989" s="1475"/>
      <c r="O989" s="1475"/>
      <c r="P989" s="1475"/>
      <c r="Q989" s="1475"/>
      <c r="R989" s="1475"/>
      <c r="S989" s="1475"/>
      <c r="T989" s="1475"/>
      <c r="U989" s="1475"/>
      <c r="V989" s="1475"/>
      <c r="W989" s="1475"/>
      <c r="X989" s="1475"/>
      <c r="Y989" s="1475"/>
      <c r="Z989" s="1475"/>
      <c r="AA989" s="1475"/>
      <c r="AB989" s="1475"/>
      <c r="AC989" s="1475"/>
      <c r="AD989" s="1475"/>
      <c r="AE989" s="1475"/>
      <c r="AF989" s="1475"/>
      <c r="AG989" s="1475"/>
      <c r="AH989" s="1475"/>
      <c r="AI989" s="1475"/>
      <c r="AJ989" s="1475"/>
      <c r="AK989" s="1475"/>
      <c r="AL989" s="1475"/>
      <c r="AM989" s="1475"/>
      <c r="AN989" s="1475"/>
      <c r="AO989" s="1475"/>
      <c r="AP989" s="1475"/>
      <c r="AQ989" s="1475"/>
      <c r="AR989" s="1475"/>
      <c r="AS989" s="1475"/>
      <c r="AT989" s="1475"/>
      <c r="AU989" s="68"/>
      <c r="AV989" s="68"/>
      <c r="AW989" s="68"/>
      <c r="AX989" s="68"/>
      <c r="AY989" s="68"/>
      <c r="AZ989" s="30"/>
      <c r="BA989" s="14"/>
      <c r="BB989" s="14"/>
      <c r="BC989" s="14"/>
    </row>
    <row r="990" spans="1:64" ht="12.95" customHeight="1">
      <c r="A990" s="1475"/>
      <c r="B990" s="1475"/>
      <c r="C990" s="1475"/>
      <c r="D990" s="1475"/>
      <c r="E990" s="1475"/>
      <c r="F990" s="1475"/>
      <c r="G990" s="1475"/>
      <c r="H990" s="1475"/>
      <c r="I990" s="1475"/>
      <c r="J990" s="1475"/>
      <c r="K990" s="1475"/>
      <c r="L990" s="1475"/>
      <c r="M990" s="1475"/>
      <c r="N990" s="1475"/>
      <c r="O990" s="1475"/>
      <c r="P990" s="1475"/>
      <c r="Q990" s="1475"/>
      <c r="R990" s="1475"/>
      <c r="S990" s="1475"/>
      <c r="T990" s="1475"/>
      <c r="U990" s="1475"/>
      <c r="V990" s="1475"/>
      <c r="W990" s="1475"/>
      <c r="X990" s="1475"/>
      <c r="Y990" s="1475"/>
      <c r="Z990" s="1475"/>
      <c r="AA990" s="1475"/>
      <c r="AB990" s="1475"/>
      <c r="AC990" s="1475"/>
      <c r="AD990" s="1475"/>
      <c r="AE990" s="1475"/>
      <c r="AF990" s="1475"/>
      <c r="AG990" s="1475"/>
      <c r="AH990" s="1475"/>
      <c r="AI990" s="1475"/>
      <c r="AJ990" s="1475"/>
      <c r="AK990" s="1475"/>
      <c r="AL990" s="1475"/>
      <c r="AM990" s="1475"/>
      <c r="AN990" s="1475"/>
      <c r="AO990" s="1475"/>
      <c r="AP990" s="1475"/>
      <c r="AQ990" s="1475"/>
      <c r="AR990" s="1475"/>
      <c r="AS990" s="1475"/>
      <c r="AT990" s="1475"/>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674" t="s">
        <v>638</v>
      </c>
      <c r="E994" s="1675"/>
      <c r="F994" s="1675"/>
      <c r="G994" s="1675"/>
      <c r="H994" s="1675"/>
      <c r="I994" s="1675"/>
      <c r="J994" s="1675"/>
      <c r="K994" s="1675"/>
      <c r="L994" s="1675"/>
      <c r="M994" s="1675"/>
      <c r="N994" s="1675"/>
      <c r="O994" s="1675"/>
      <c r="P994" s="1675"/>
      <c r="Q994" s="1676"/>
      <c r="R994" s="1674" t="s">
        <v>639</v>
      </c>
      <c r="S994" s="1675"/>
      <c r="T994" s="1675"/>
      <c r="U994" s="1675"/>
      <c r="V994" s="1675"/>
      <c r="W994" s="1675"/>
      <c r="X994" s="1675"/>
      <c r="Y994" s="1675"/>
      <c r="Z994" s="1675"/>
      <c r="AA994" s="1676"/>
      <c r="AB994" s="1674" t="s">
        <v>640</v>
      </c>
      <c r="AC994" s="1675"/>
      <c r="AD994" s="1675"/>
      <c r="AE994" s="1675"/>
      <c r="AF994" s="1675"/>
      <c r="AG994" s="1675"/>
      <c r="AH994" s="1675"/>
      <c r="AI994" s="1676"/>
      <c r="AJ994" s="1674" t="s">
        <v>641</v>
      </c>
      <c r="AK994" s="1675"/>
      <c r="AL994" s="1675"/>
      <c r="AM994" s="1675"/>
      <c r="AN994" s="1675"/>
      <c r="AO994" s="1675"/>
      <c r="AP994" s="1675"/>
      <c r="AQ994" s="1676"/>
      <c r="AR994" s="68"/>
      <c r="AS994" s="68"/>
      <c r="AT994" s="68"/>
      <c r="AU994" s="68"/>
      <c r="AV994" s="68"/>
      <c r="AW994" s="68"/>
      <c r="AX994" s="68"/>
      <c r="AY994" s="68"/>
      <c r="AZ994" s="30"/>
      <c r="BB994" s="14"/>
      <c r="BC994" s="14"/>
    </row>
    <row r="995" spans="1:55" ht="12.95" customHeight="1">
      <c r="A995" s="14"/>
      <c r="B995" s="73"/>
      <c r="C995" s="925"/>
      <c r="D995" s="1608" t="s">
        <v>633</v>
      </c>
      <c r="E995" s="1609"/>
      <c r="F995" s="1609"/>
      <c r="G995" s="1609"/>
      <c r="H995" s="1609"/>
      <c r="I995" s="1609"/>
      <c r="J995" s="1609"/>
      <c r="K995" s="1609"/>
      <c r="L995" s="1609"/>
      <c r="M995" s="1609"/>
      <c r="N995" s="1609"/>
      <c r="O995" s="1609"/>
      <c r="P995" s="1609"/>
      <c r="Q995" s="1610"/>
      <c r="R995" s="1670">
        <f>IF(ISNA(IF($CU$122="4%",(INDEX($CS$160:$CW$217,MATCH($DG$122,$CR$160:$CR$217,0),MATCH(D995,$CS$159:$CW$159,0))),(INDEX($CZ$160:$DD$217,MATCH($DG$122,$CY$160:$CY$217,0),MATCH(D995,$CZ$159:$DD$159,0))))),0,IF($CU$122="4%",(INDEX($CS$160:$CW$217,MATCH($DG$122,$CR$160:$CR$217,0),MATCH(D995,$CS$159:$CW$159,0))),(INDEX($CZ$160:$DD$217,MATCH($DG$122,$CY$160:$CY$217,0),MATCH(D995,$CZ$159:$DD$159,0)))))</f>
        <v>437727</v>
      </c>
      <c r="S995" s="1670"/>
      <c r="T995" s="1670"/>
      <c r="U995" s="1670"/>
      <c r="V995" s="1670"/>
      <c r="W995" s="1670"/>
      <c r="X995" s="1670"/>
      <c r="Y995" s="1670"/>
      <c r="Z995" s="1670"/>
      <c r="AA995" s="1670"/>
      <c r="AB995" s="1667">
        <f>CP810</f>
        <v>60</v>
      </c>
      <c r="AC995" s="1668"/>
      <c r="AD995" s="1668"/>
      <c r="AE995" s="1668"/>
      <c r="AF995" s="1668"/>
      <c r="AG995" s="1668"/>
      <c r="AH995" s="1668"/>
      <c r="AI995" s="1669"/>
      <c r="AJ995" s="1642">
        <f>IF(ISERROR((R995*AB995)),0,(R995*AB995))</f>
        <v>26263620</v>
      </c>
      <c r="AK995" s="1643"/>
      <c r="AL995" s="1643"/>
      <c r="AM995" s="1643"/>
      <c r="AN995" s="1643"/>
      <c r="AO995" s="1643"/>
      <c r="AP995" s="1643"/>
      <c r="AQ995" s="1644"/>
      <c r="AR995" s="68"/>
      <c r="AS995" s="68"/>
      <c r="AT995" s="68"/>
      <c r="AU995" s="68"/>
      <c r="AV995" s="68"/>
      <c r="AW995" s="68"/>
      <c r="AX995" s="68"/>
      <c r="AY995" s="68"/>
      <c r="AZ995" s="30"/>
      <c r="BB995" s="14"/>
      <c r="BC995" s="14"/>
    </row>
    <row r="996" spans="1:55" ht="12.95" customHeight="1">
      <c r="A996" s="14"/>
      <c r="B996" s="73"/>
      <c r="C996" s="83"/>
      <c r="D996" s="1608" t="s">
        <v>325</v>
      </c>
      <c r="E996" s="1609"/>
      <c r="F996" s="1609"/>
      <c r="G996" s="1609"/>
      <c r="H996" s="1609"/>
      <c r="I996" s="1609"/>
      <c r="J996" s="1609"/>
      <c r="K996" s="1609"/>
      <c r="L996" s="1609"/>
      <c r="M996" s="1609"/>
      <c r="N996" s="1609"/>
      <c r="O996" s="1609"/>
      <c r="P996" s="1609"/>
      <c r="Q996" s="1610"/>
      <c r="R996" s="1670">
        <f>IF(ISNA(IF($CU$122="4%",(INDEX($CS$160:$CW$217,MATCH($DG$122,$CR$160:$CR$217,0),MATCH(D996,$CS$159:$CW$159,0))),(INDEX($CZ$160:$DD$217,MATCH($DG$122,$CY$160:$CY$217,0),MATCH(D996,$CZ$159:$DD$159,0))))),0,IF($CU$122="4%",(INDEX($CS$160:$CW$217,MATCH($DG$122,$CR$160:$CR$217,0),MATCH(D996,$CS$159:$CW$159,0))),(INDEX($CZ$160:$DD$217,MATCH($DG$122,$CY$160:$CY$217,0),MATCH(D996,$CZ$159:$DD$159,0)))))</f>
        <v>504695</v>
      </c>
      <c r="S996" s="1670"/>
      <c r="T996" s="1670"/>
      <c r="U996" s="1670"/>
      <c r="V996" s="1670"/>
      <c r="W996" s="1670"/>
      <c r="X996" s="1670"/>
      <c r="Y996" s="1670"/>
      <c r="Z996" s="1670"/>
      <c r="AA996" s="1670"/>
      <c r="AB996" s="1667">
        <f>CU810</f>
        <v>0</v>
      </c>
      <c r="AC996" s="1668"/>
      <c r="AD996" s="1668"/>
      <c r="AE996" s="1668"/>
      <c r="AF996" s="1668"/>
      <c r="AG996" s="1668"/>
      <c r="AH996" s="1668"/>
      <c r="AI996" s="1669"/>
      <c r="AJ996" s="1642">
        <f>IF(ISERROR((R996*AB996)),0,(R996*AB996))</f>
        <v>0</v>
      </c>
      <c r="AK996" s="1643"/>
      <c r="AL996" s="1643"/>
      <c r="AM996" s="1643"/>
      <c r="AN996" s="1643"/>
      <c r="AO996" s="1643"/>
      <c r="AP996" s="1643"/>
      <c r="AQ996" s="1644"/>
      <c r="AR996" s="68"/>
      <c r="AS996" s="68"/>
      <c r="AT996" s="68"/>
      <c r="AU996" s="68"/>
      <c r="AV996" s="68"/>
      <c r="AW996" s="68"/>
      <c r="AX996" s="68"/>
      <c r="AY996" s="68"/>
      <c r="AZ996" s="30"/>
      <c r="BB996" s="14"/>
      <c r="BC996" s="14"/>
    </row>
    <row r="997" spans="1:55" ht="12.95" customHeight="1">
      <c r="A997" s="14"/>
      <c r="B997" s="73"/>
      <c r="C997" s="83"/>
      <c r="D997" s="1608" t="s">
        <v>163</v>
      </c>
      <c r="E997" s="1609"/>
      <c r="F997" s="1609"/>
      <c r="G997" s="1609"/>
      <c r="H997" s="1609"/>
      <c r="I997" s="1609"/>
      <c r="J997" s="1609"/>
      <c r="K997" s="1609"/>
      <c r="L997" s="1609"/>
      <c r="M997" s="1609"/>
      <c r="N997" s="1609"/>
      <c r="O997" s="1609"/>
      <c r="P997" s="1609"/>
      <c r="Q997" s="1610"/>
      <c r="R997" s="1670">
        <f>IF(ISNA(IF($CU$122="4%",(INDEX($CS$160:$CW$217,MATCH($DG$122,$CR$160:$CR$217,0),MATCH(D997,$CS$159:$CW$159,0))),(INDEX($CZ$160:$DD$217,MATCH($DG$122,$CY$160:$CY$217,0),MATCH(D997,$CZ$159:$DD$159,0))))),0,IF($CU$122="4%",(INDEX($CS$160:$CW$217,MATCH($DG$122,$CR$160:$CR$217,0),MATCH(D997,$CS$159:$CW$159,0))),(INDEX($CZ$160:$DD$217,MATCH($DG$122,$CY$160:$CY$217,0),MATCH(D997,$CZ$159:$DD$159,0)))))</f>
        <v>608800</v>
      </c>
      <c r="S997" s="1670"/>
      <c r="T997" s="1670"/>
      <c r="U997" s="1670"/>
      <c r="V997" s="1670"/>
      <c r="W997" s="1670"/>
      <c r="X997" s="1670"/>
      <c r="Y997" s="1670"/>
      <c r="Z997" s="1670"/>
      <c r="AA997" s="1670"/>
      <c r="AB997" s="1667">
        <f>CZ810</f>
        <v>31</v>
      </c>
      <c r="AC997" s="1668"/>
      <c r="AD997" s="1668"/>
      <c r="AE997" s="1668"/>
      <c r="AF997" s="1668"/>
      <c r="AG997" s="1668"/>
      <c r="AH997" s="1668"/>
      <c r="AI997" s="1669"/>
      <c r="AJ997" s="1642">
        <f>IF(ISERROR((R997*AB997)),0,(R997*AB997))</f>
        <v>18872800</v>
      </c>
      <c r="AK997" s="1643"/>
      <c r="AL997" s="1643"/>
      <c r="AM997" s="1643"/>
      <c r="AN997" s="1643"/>
      <c r="AO997" s="1643"/>
      <c r="AP997" s="1643"/>
      <c r="AQ997" s="1644"/>
      <c r="AR997" s="68"/>
      <c r="AS997" s="68"/>
      <c r="AT997" s="68"/>
      <c r="AU997" s="68"/>
      <c r="AV997" s="68"/>
      <c r="AW997" s="68"/>
      <c r="AX997" s="68"/>
      <c r="AY997" s="68"/>
      <c r="AZ997" s="30"/>
      <c r="BB997" s="14"/>
      <c r="BC997" s="14"/>
    </row>
    <row r="998" spans="1:55" ht="12.95" customHeight="1">
      <c r="A998" s="14"/>
      <c r="B998" s="73"/>
      <c r="C998" s="83"/>
      <c r="D998" s="1608" t="s">
        <v>164</v>
      </c>
      <c r="E998" s="1609"/>
      <c r="F998" s="1609"/>
      <c r="G998" s="1609"/>
      <c r="H998" s="1609"/>
      <c r="I998" s="1609"/>
      <c r="J998" s="1609"/>
      <c r="K998" s="1609"/>
      <c r="L998" s="1609"/>
      <c r="M998" s="1609"/>
      <c r="N998" s="1609"/>
      <c r="O998" s="1609"/>
      <c r="P998" s="1609"/>
      <c r="Q998" s="1610"/>
      <c r="R998" s="1670">
        <f>IF(ISNA(IF($CU$122="4%",(INDEX($CS$160:$CW$217,MATCH($DG$122,$CR$160:$CR$217,0),MATCH(D998,$CS$159:$CW$159,0))),(INDEX($CZ$160:$DD$217,MATCH($DG$122,$CY$160:$CY$217,0),MATCH(D998,$CZ$159:$DD$159,0))))),0,IF($CU$122="4%",(INDEX($CS$160:$CW$217,MATCH($DG$122,$CR$160:$CR$217,0),MATCH(D998,$CS$159:$CW$159,0))),(INDEX($CZ$160:$DD$217,MATCH($DG$122,$CY$160:$CY$217,0),MATCH(D998,$CZ$159:$DD$159,0)))))</f>
        <v>779264</v>
      </c>
      <c r="S998" s="1670"/>
      <c r="T998" s="1670"/>
      <c r="U998" s="1670"/>
      <c r="V998" s="1670"/>
      <c r="W998" s="1670"/>
      <c r="X998" s="1670"/>
      <c r="Y998" s="1670"/>
      <c r="Z998" s="1670"/>
      <c r="AA998" s="1670"/>
      <c r="AB998" s="1667">
        <f>DE810</f>
        <v>30</v>
      </c>
      <c r="AC998" s="1668"/>
      <c r="AD998" s="1668"/>
      <c r="AE998" s="1668"/>
      <c r="AF998" s="1668"/>
      <c r="AG998" s="1668"/>
      <c r="AH998" s="1668"/>
      <c r="AI998" s="1669"/>
      <c r="AJ998" s="1642">
        <f>IF(ISERROR((R998*AB998)),0,(R998*AB998))</f>
        <v>23377920</v>
      </c>
      <c r="AK998" s="1643"/>
      <c r="AL998" s="1643"/>
      <c r="AM998" s="1643"/>
      <c r="AN998" s="1643"/>
      <c r="AO998" s="1643"/>
      <c r="AP998" s="1643"/>
      <c r="AQ998" s="1644"/>
      <c r="AR998" s="68"/>
      <c r="AS998" s="68"/>
      <c r="AT998" s="68"/>
      <c r="AU998" s="68"/>
      <c r="AV998" s="68"/>
      <c r="AW998" s="68"/>
      <c r="AX998" s="68"/>
      <c r="AY998" s="68"/>
      <c r="AZ998" s="30"/>
      <c r="BA998" s="34"/>
      <c r="BB998" s="14"/>
      <c r="BC998" s="14"/>
    </row>
    <row r="999" spans="1:55" ht="12.95" customHeight="1">
      <c r="A999" s="14"/>
      <c r="B999" s="47"/>
      <c r="C999" s="78"/>
      <c r="D999" s="1608" t="s">
        <v>460</v>
      </c>
      <c r="E999" s="1609"/>
      <c r="F999" s="1609"/>
      <c r="G999" s="1609"/>
      <c r="H999" s="1609"/>
      <c r="I999" s="1609"/>
      <c r="J999" s="1609"/>
      <c r="K999" s="1609"/>
      <c r="L999" s="1609"/>
      <c r="M999" s="1609"/>
      <c r="N999" s="1609"/>
      <c r="O999" s="1609"/>
      <c r="P999" s="1609"/>
      <c r="Q999" s="1610"/>
      <c r="R999" s="1670">
        <f>IF(ISNA(IF($CU$122="4%",(INDEX($CS$160:$CW$217,MATCH($DG$122,$CR$160:$CR$217,0),MATCH(D999,$CS$159:$CW$159,0))),(INDEX($CZ$160:$DD$217,MATCH($DG$122,$CY$160:$CY$217,0),MATCH(D999,$CZ$159:$DD$159,0))))),0,IF($CU$122="4%",(INDEX($CS$160:$CW$217,MATCH($DG$122,$CR$160:$CR$217,0),MATCH(D999,$CS$159:$CW$159,0))),(INDEX($CZ$160:$DD$217,MATCH($DG$122,$CY$160:$CY$217,0),MATCH(D999,$CZ$159:$DD$159,0)))))</f>
        <v>868149</v>
      </c>
      <c r="S999" s="1670"/>
      <c r="T999" s="1670"/>
      <c r="U999" s="1670"/>
      <c r="V999" s="1670"/>
      <c r="W999" s="1670"/>
      <c r="X999" s="1670"/>
      <c r="Y999" s="1670"/>
      <c r="Z999" s="1670"/>
      <c r="AA999" s="1670"/>
      <c r="AB999" s="1667">
        <f>DO810+DJ810</f>
        <v>0</v>
      </c>
      <c r="AC999" s="1668"/>
      <c r="AD999" s="1668"/>
      <c r="AE999" s="1668"/>
      <c r="AF999" s="1668"/>
      <c r="AG999" s="1668"/>
      <c r="AH999" s="1668"/>
      <c r="AI999" s="1669"/>
      <c r="AJ999" s="1642">
        <f>IF(ISERROR((R999*AB999)),0,(R999*AB999))</f>
        <v>0</v>
      </c>
      <c r="AK999" s="1643"/>
      <c r="AL999" s="1643"/>
      <c r="AM999" s="1643"/>
      <c r="AN999" s="1643"/>
      <c r="AO999" s="1643"/>
      <c r="AP999" s="1643"/>
      <c r="AQ999" s="1644"/>
      <c r="AR999" s="68"/>
      <c r="AS999" s="68"/>
      <c r="AT999" s="68"/>
      <c r="AU999" s="68"/>
      <c r="AV999" s="68"/>
      <c r="AW999" s="68"/>
      <c r="AX999" s="68"/>
      <c r="AY999" s="68"/>
      <c r="AZ999" s="30"/>
      <c r="BB999" s="14"/>
      <c r="BC999" s="14"/>
    </row>
    <row r="1000" spans="1:55" ht="12.95" customHeight="1">
      <c r="A1000" s="14"/>
      <c r="B1000" s="1704" t="s">
        <v>791</v>
      </c>
      <c r="C1000" s="1705"/>
      <c r="D1000" s="1705"/>
      <c r="E1000" s="1705"/>
      <c r="F1000" s="1705"/>
      <c r="G1000" s="1705"/>
      <c r="H1000" s="1705"/>
      <c r="I1000" s="1705"/>
      <c r="J1000" s="1705"/>
      <c r="K1000" s="1705"/>
      <c r="L1000" s="1705"/>
      <c r="M1000" s="1705"/>
      <c r="N1000" s="1705"/>
      <c r="O1000" s="1705"/>
      <c r="P1000" s="1705"/>
      <c r="Q1000" s="1705"/>
      <c r="R1000" s="1705"/>
      <c r="S1000" s="1705"/>
      <c r="T1000" s="1705"/>
      <c r="U1000" s="1705"/>
      <c r="V1000" s="1705"/>
      <c r="W1000" s="1705"/>
      <c r="X1000" s="1705"/>
      <c r="Y1000" s="1705"/>
      <c r="Z1000" s="1705"/>
      <c r="AA1000" s="1706"/>
      <c r="AB1000" s="1667">
        <f>SUM(AB995:AI999)</f>
        <v>121</v>
      </c>
      <c r="AC1000" s="1668"/>
      <c r="AD1000" s="1668"/>
      <c r="AE1000" s="1668"/>
      <c r="AF1000" s="1668"/>
      <c r="AG1000" s="1668"/>
      <c r="AH1000" s="1668"/>
      <c r="AI1000" s="1669"/>
      <c r="AJ1000" s="1642"/>
      <c r="AK1000" s="1643"/>
      <c r="AL1000" s="1643"/>
      <c r="AM1000" s="1643"/>
      <c r="AN1000" s="1643"/>
      <c r="AO1000" s="1643"/>
      <c r="AP1000" s="1643"/>
      <c r="AQ1000" s="1644"/>
      <c r="AR1000" s="68"/>
      <c r="AS1000" s="68"/>
      <c r="AT1000" s="68"/>
      <c r="AU1000" s="68"/>
      <c r="AV1000" s="68"/>
      <c r="AW1000" s="68"/>
      <c r="AX1000" s="68"/>
      <c r="AY1000" s="68"/>
      <c r="AZ1000" s="34"/>
      <c r="BA1000" s="34"/>
      <c r="BB1000" s="14"/>
      <c r="BC1000" s="14"/>
    </row>
    <row r="1001" spans="1:55" ht="12.95" customHeight="1">
      <c r="A1001" s="14"/>
      <c r="B1001" s="1698" t="s">
        <v>512</v>
      </c>
      <c r="C1001" s="1699"/>
      <c r="D1001" s="1699"/>
      <c r="E1001" s="1699"/>
      <c r="F1001" s="1699"/>
      <c r="G1001" s="1699"/>
      <c r="H1001" s="1699"/>
      <c r="I1001" s="1699"/>
      <c r="J1001" s="1699"/>
      <c r="K1001" s="1699"/>
      <c r="L1001" s="1699"/>
      <c r="M1001" s="1699"/>
      <c r="N1001" s="1699"/>
      <c r="O1001" s="1699"/>
      <c r="P1001" s="1699"/>
      <c r="Q1001" s="1699"/>
      <c r="R1001" s="1699"/>
      <c r="S1001" s="1699"/>
      <c r="T1001" s="1699"/>
      <c r="U1001" s="1699"/>
      <c r="V1001" s="1699"/>
      <c r="W1001" s="1699"/>
      <c r="X1001" s="1699"/>
      <c r="Y1001" s="1699"/>
      <c r="Z1001" s="1699"/>
      <c r="AA1001" s="1699"/>
      <c r="AB1001" s="1699"/>
      <c r="AC1001" s="1699"/>
      <c r="AD1001" s="1699"/>
      <c r="AE1001" s="1699"/>
      <c r="AF1001" s="1699"/>
      <c r="AG1001" s="1699"/>
      <c r="AH1001" s="1699"/>
      <c r="AI1001" s="1700"/>
      <c r="AJ1001" s="1642">
        <f>SUM(AJ995:AQ999)</f>
        <v>68514340</v>
      </c>
      <c r="AK1001" s="1643"/>
      <c r="AL1001" s="1643"/>
      <c r="AM1001" s="1643"/>
      <c r="AN1001" s="1643"/>
      <c r="AO1001" s="1643"/>
      <c r="AP1001" s="1643"/>
      <c r="AQ1001" s="1644"/>
      <c r="AR1001" s="68"/>
      <c r="AS1001" s="68"/>
      <c r="AT1001" s="68"/>
      <c r="AU1001" s="68"/>
      <c r="AV1001" s="68"/>
      <c r="AW1001" s="68"/>
      <c r="AX1001" s="68"/>
      <c r="AY1001" s="68"/>
      <c r="AZ1001" s="34"/>
      <c r="BB1001" s="34"/>
      <c r="BC1001" s="34"/>
    </row>
    <row r="1002" spans="1:55" ht="12.95" customHeight="1">
      <c r="A1002" s="14"/>
      <c r="B1002" s="1695"/>
      <c r="C1002" s="1696"/>
      <c r="D1002" s="1696"/>
      <c r="E1002" s="1696"/>
      <c r="F1002" s="1696"/>
      <c r="G1002" s="1696"/>
      <c r="H1002" s="1696"/>
      <c r="I1002" s="1696"/>
      <c r="J1002" s="1696"/>
      <c r="K1002" s="1696"/>
      <c r="L1002" s="1696"/>
      <c r="M1002" s="1696"/>
      <c r="N1002" s="1696"/>
      <c r="O1002" s="1696"/>
      <c r="P1002" s="1696"/>
      <c r="Q1002" s="1696"/>
      <c r="R1002" s="1696"/>
      <c r="S1002" s="1696"/>
      <c r="T1002" s="1696"/>
      <c r="U1002" s="1696"/>
      <c r="V1002" s="1696"/>
      <c r="W1002" s="1696"/>
      <c r="X1002" s="1696"/>
      <c r="Y1002" s="1696"/>
      <c r="Z1002" s="1696"/>
      <c r="AA1002" s="1696"/>
      <c r="AB1002" s="1696"/>
      <c r="AC1002" s="1696"/>
      <c r="AD1002" s="1696"/>
      <c r="AE1002" s="1697"/>
      <c r="AF1002" s="1722" t="s">
        <v>666</v>
      </c>
      <c r="AG1002" s="1723"/>
      <c r="AH1002" s="1723"/>
      <c r="AI1002" s="1724"/>
      <c r="AJ1002" s="1695"/>
      <c r="AK1002" s="1696"/>
      <c r="AL1002" s="1696"/>
      <c r="AM1002" s="1696"/>
      <c r="AN1002" s="1696"/>
      <c r="AO1002" s="1696"/>
      <c r="AP1002" s="1696"/>
      <c r="AQ1002" s="1697"/>
      <c r="AR1002" s="68"/>
      <c r="AS1002" s="68"/>
      <c r="AT1002" s="68"/>
      <c r="AU1002" s="68"/>
      <c r="AV1002" s="68"/>
      <c r="AW1002" s="68"/>
      <c r="AX1002" s="68"/>
      <c r="AY1002" s="68"/>
      <c r="AZ1002" s="34"/>
      <c r="BA1002" s="34"/>
      <c r="BB1002" s="34"/>
      <c r="BC1002" s="34"/>
    </row>
    <row r="1003" spans="1:55" ht="12.95" customHeight="1">
      <c r="A1003" s="14"/>
      <c r="B1003" s="73"/>
      <c r="C1003" s="923" t="s">
        <v>668</v>
      </c>
      <c r="D1003" s="1701" t="s">
        <v>1218</v>
      </c>
      <c r="E1003" s="1702"/>
      <c r="F1003" s="1702"/>
      <c r="G1003" s="1702"/>
      <c r="H1003" s="1702"/>
      <c r="I1003" s="1702"/>
      <c r="J1003" s="1702"/>
      <c r="K1003" s="1702"/>
      <c r="L1003" s="1702"/>
      <c r="M1003" s="1702"/>
      <c r="N1003" s="1702"/>
      <c r="O1003" s="1702"/>
      <c r="P1003" s="1702"/>
      <c r="Q1003" s="1702"/>
      <c r="R1003" s="1702"/>
      <c r="S1003" s="1702"/>
      <c r="T1003" s="1702"/>
      <c r="U1003" s="1702"/>
      <c r="V1003" s="1702"/>
      <c r="W1003" s="1702"/>
      <c r="X1003" s="1702"/>
      <c r="Y1003" s="1702"/>
      <c r="Z1003" s="1702"/>
      <c r="AA1003" s="1702"/>
      <c r="AB1003" s="1702"/>
      <c r="AC1003" s="1702"/>
      <c r="AD1003" s="1702"/>
      <c r="AE1003" s="1703"/>
      <c r="AF1003" s="79"/>
      <c r="AG1003" s="1725" t="s">
        <v>669</v>
      </c>
      <c r="AH1003" s="1726"/>
      <c r="AI1003" s="87"/>
      <c r="AJ1003" s="1677">
        <f>ROUND(IF(AND(AG1003="yes",D1009&gt;0),AJ1001*0.2,0),0)</f>
        <v>0</v>
      </c>
      <c r="AK1003" s="1678"/>
      <c r="AL1003" s="1678"/>
      <c r="AM1003" s="1678"/>
      <c r="AN1003" s="1678"/>
      <c r="AO1003" s="1678"/>
      <c r="AP1003" s="1678"/>
      <c r="AQ1003" s="1679"/>
      <c r="AR1003" s="68"/>
      <c r="AS1003" s="68"/>
      <c r="AT1003" s="68"/>
      <c r="AU1003" s="68"/>
      <c r="AV1003" s="68"/>
      <c r="AW1003" s="68"/>
      <c r="AX1003" s="68"/>
      <c r="AY1003" s="68"/>
      <c r="AZ1003" s="34"/>
      <c r="BA1003" s="34"/>
      <c r="BB1003" s="34"/>
      <c r="BC1003" s="34"/>
    </row>
    <row r="1004" spans="1:55" ht="12.95" customHeight="1">
      <c r="A1004" s="14"/>
      <c r="B1004" s="257"/>
      <c r="C1004" s="256"/>
      <c r="D1004" s="1736" t="s">
        <v>2186</v>
      </c>
      <c r="E1004" s="1737"/>
      <c r="F1004" s="1737"/>
      <c r="G1004" s="1737"/>
      <c r="H1004" s="1737"/>
      <c r="I1004" s="1737"/>
      <c r="J1004" s="1737"/>
      <c r="K1004" s="1737"/>
      <c r="L1004" s="1737"/>
      <c r="M1004" s="1737"/>
      <c r="N1004" s="1737"/>
      <c r="O1004" s="1737"/>
      <c r="P1004" s="1737"/>
      <c r="Q1004" s="1737"/>
      <c r="R1004" s="1737"/>
      <c r="S1004" s="1737"/>
      <c r="T1004" s="1737"/>
      <c r="U1004" s="1737"/>
      <c r="V1004" s="1737"/>
      <c r="W1004" s="1737"/>
      <c r="X1004" s="1737"/>
      <c r="Y1004" s="1737"/>
      <c r="Z1004" s="1737"/>
      <c r="AA1004" s="1737"/>
      <c r="AB1004" s="1737"/>
      <c r="AC1004" s="1737"/>
      <c r="AD1004" s="1737"/>
      <c r="AE1004" s="1738"/>
      <c r="AF1004" s="73"/>
      <c r="AG1004" s="14"/>
      <c r="AH1004" s="14"/>
      <c r="AI1004" s="83"/>
      <c r="AJ1004" s="1680"/>
      <c r="AK1004" s="1681"/>
      <c r="AL1004" s="1681"/>
      <c r="AM1004" s="1681"/>
      <c r="AN1004" s="1681"/>
      <c r="AO1004" s="1681"/>
      <c r="AP1004" s="1681"/>
      <c r="AQ1004" s="1682"/>
      <c r="AR1004" s="68"/>
      <c r="AS1004" s="68"/>
      <c r="AT1004" s="68"/>
      <c r="AU1004" s="68"/>
      <c r="AV1004" s="68"/>
      <c r="AW1004" s="68"/>
      <c r="AX1004" s="68"/>
      <c r="AY1004" s="68"/>
      <c r="AZ1004" s="34"/>
      <c r="BA1004" s="34"/>
      <c r="BB1004" s="34"/>
      <c r="BC1004" s="34"/>
    </row>
    <row r="1005" spans="1:55" ht="12.95" customHeight="1">
      <c r="A1005" s="14"/>
      <c r="B1005" s="257"/>
      <c r="C1005" s="256"/>
      <c r="D1005" s="1736"/>
      <c r="E1005" s="1737"/>
      <c r="F1005" s="1737"/>
      <c r="G1005" s="1737"/>
      <c r="H1005" s="1737"/>
      <c r="I1005" s="1737"/>
      <c r="J1005" s="1737"/>
      <c r="K1005" s="1737"/>
      <c r="L1005" s="1737"/>
      <c r="M1005" s="1737"/>
      <c r="N1005" s="1737"/>
      <c r="O1005" s="1737"/>
      <c r="P1005" s="1737"/>
      <c r="Q1005" s="1737"/>
      <c r="R1005" s="1737"/>
      <c r="S1005" s="1737"/>
      <c r="T1005" s="1737"/>
      <c r="U1005" s="1737"/>
      <c r="V1005" s="1737"/>
      <c r="W1005" s="1737"/>
      <c r="X1005" s="1737"/>
      <c r="Y1005" s="1737"/>
      <c r="Z1005" s="1737"/>
      <c r="AA1005" s="1737"/>
      <c r="AB1005" s="1737"/>
      <c r="AC1005" s="1737"/>
      <c r="AD1005" s="1737"/>
      <c r="AE1005" s="1738"/>
      <c r="AF1005" s="73"/>
      <c r="AG1005" s="14"/>
      <c r="AH1005" s="14"/>
      <c r="AI1005" s="83"/>
      <c r="AJ1005" s="1680"/>
      <c r="AK1005" s="1681"/>
      <c r="AL1005" s="1681"/>
      <c r="AM1005" s="1681"/>
      <c r="AN1005" s="1681"/>
      <c r="AO1005" s="1681"/>
      <c r="AP1005" s="1681"/>
      <c r="AQ1005" s="1682"/>
      <c r="AR1005" s="68"/>
      <c r="AS1005" s="68"/>
      <c r="AT1005" s="68"/>
      <c r="AU1005" s="68"/>
      <c r="AV1005" s="68"/>
      <c r="AW1005" s="68"/>
      <c r="AX1005" s="68"/>
      <c r="AY1005" s="68"/>
      <c r="AZ1005" s="34"/>
      <c r="BA1005" s="34"/>
      <c r="BB1005" s="34"/>
      <c r="BC1005" s="34"/>
    </row>
    <row r="1006" spans="1:55" ht="12.95" customHeight="1">
      <c r="A1006" s="14"/>
      <c r="B1006" s="257"/>
      <c r="C1006" s="256"/>
      <c r="D1006" s="1736"/>
      <c r="E1006" s="1737"/>
      <c r="F1006" s="1737"/>
      <c r="G1006" s="1737"/>
      <c r="H1006" s="1737"/>
      <c r="I1006" s="1737"/>
      <c r="J1006" s="1737"/>
      <c r="K1006" s="1737"/>
      <c r="L1006" s="1737"/>
      <c r="M1006" s="1737"/>
      <c r="N1006" s="1737"/>
      <c r="O1006" s="1737"/>
      <c r="P1006" s="1737"/>
      <c r="Q1006" s="1737"/>
      <c r="R1006" s="1737"/>
      <c r="S1006" s="1737"/>
      <c r="T1006" s="1737"/>
      <c r="U1006" s="1737"/>
      <c r="V1006" s="1737"/>
      <c r="W1006" s="1737"/>
      <c r="X1006" s="1737"/>
      <c r="Y1006" s="1737"/>
      <c r="Z1006" s="1737"/>
      <c r="AA1006" s="1737"/>
      <c r="AB1006" s="1737"/>
      <c r="AC1006" s="1737"/>
      <c r="AD1006" s="1737"/>
      <c r="AE1006" s="1738"/>
      <c r="AF1006" s="73"/>
      <c r="AG1006" s="14"/>
      <c r="AH1006" s="14"/>
      <c r="AI1006" s="83"/>
      <c r="AJ1006" s="1680"/>
      <c r="AK1006" s="1681"/>
      <c r="AL1006" s="1681"/>
      <c r="AM1006" s="1681"/>
      <c r="AN1006" s="1681"/>
      <c r="AO1006" s="1681"/>
      <c r="AP1006" s="1681"/>
      <c r="AQ1006" s="1682"/>
      <c r="AR1006" s="68"/>
      <c r="AS1006" s="68"/>
      <c r="AT1006" s="68"/>
      <c r="AU1006" s="68"/>
      <c r="AV1006" s="68"/>
      <c r="AW1006" s="68"/>
      <c r="AX1006" s="68"/>
      <c r="AY1006" s="68"/>
      <c r="AZ1006" s="34"/>
      <c r="BA1006" s="34"/>
      <c r="BB1006" s="34"/>
      <c r="BC1006" s="34"/>
    </row>
    <row r="1007" spans="1:55" ht="12.95" customHeight="1">
      <c r="A1007" s="14"/>
      <c r="B1007" s="257"/>
      <c r="C1007" s="256"/>
      <c r="D1007" s="1736"/>
      <c r="E1007" s="1737"/>
      <c r="F1007" s="1737"/>
      <c r="G1007" s="1737"/>
      <c r="H1007" s="1737"/>
      <c r="I1007" s="1737"/>
      <c r="J1007" s="1737"/>
      <c r="K1007" s="1737"/>
      <c r="L1007" s="1737"/>
      <c r="M1007" s="1737"/>
      <c r="N1007" s="1737"/>
      <c r="O1007" s="1737"/>
      <c r="P1007" s="1737"/>
      <c r="Q1007" s="1737"/>
      <c r="R1007" s="1737"/>
      <c r="S1007" s="1737"/>
      <c r="T1007" s="1737"/>
      <c r="U1007" s="1737"/>
      <c r="V1007" s="1737"/>
      <c r="W1007" s="1737"/>
      <c r="X1007" s="1737"/>
      <c r="Y1007" s="1737"/>
      <c r="Z1007" s="1737"/>
      <c r="AA1007" s="1737"/>
      <c r="AB1007" s="1737"/>
      <c r="AC1007" s="1737"/>
      <c r="AD1007" s="1737"/>
      <c r="AE1007" s="1738"/>
      <c r="AF1007" s="73"/>
      <c r="AG1007" s="14"/>
      <c r="AH1007" s="14"/>
      <c r="AI1007" s="83"/>
      <c r="AJ1007" s="1680"/>
      <c r="AK1007" s="1681"/>
      <c r="AL1007" s="1681"/>
      <c r="AM1007" s="1681"/>
      <c r="AN1007" s="1681"/>
      <c r="AO1007" s="1681"/>
      <c r="AP1007" s="1681"/>
      <c r="AQ1007" s="1682"/>
      <c r="AR1007" s="68"/>
      <c r="AS1007" s="68"/>
      <c r="AT1007" s="68"/>
      <c r="AU1007" s="68"/>
      <c r="AV1007" s="68"/>
      <c r="AW1007" s="68"/>
      <c r="AX1007" s="68"/>
      <c r="AY1007" s="68"/>
      <c r="AZ1007" s="34"/>
      <c r="BA1007" s="34"/>
      <c r="BB1007" s="34"/>
      <c r="BC1007" s="34"/>
    </row>
    <row r="1008" spans="1:55" ht="12.95" customHeight="1">
      <c r="A1008" s="14"/>
      <c r="B1008" s="257"/>
      <c r="C1008" s="256"/>
      <c r="D1008" s="1758" t="s">
        <v>2157</v>
      </c>
      <c r="E1008" s="1759"/>
      <c r="F1008" s="1759"/>
      <c r="G1008" s="1759"/>
      <c r="H1008" s="1759"/>
      <c r="I1008" s="1759"/>
      <c r="J1008" s="1759"/>
      <c r="K1008" s="1759"/>
      <c r="L1008" s="1759"/>
      <c r="M1008" s="1759"/>
      <c r="N1008" s="1759"/>
      <c r="O1008" s="1759"/>
      <c r="P1008" s="1759"/>
      <c r="Q1008" s="1759"/>
      <c r="R1008" s="1759"/>
      <c r="S1008" s="1759"/>
      <c r="T1008" s="1759"/>
      <c r="U1008" s="1759"/>
      <c r="V1008" s="1759"/>
      <c r="W1008" s="1759"/>
      <c r="X1008" s="1759"/>
      <c r="Y1008" s="1759"/>
      <c r="Z1008" s="1759"/>
      <c r="AA1008" s="1759"/>
      <c r="AB1008" s="1759"/>
      <c r="AC1008" s="1759"/>
      <c r="AD1008" s="1759"/>
      <c r="AE1008" s="1760"/>
      <c r="AF1008" s="73"/>
      <c r="AG1008" s="14"/>
      <c r="AH1008" s="14"/>
      <c r="AI1008" s="83"/>
      <c r="AJ1008" s="1680"/>
      <c r="AK1008" s="1681"/>
      <c r="AL1008" s="1681"/>
      <c r="AM1008" s="1681"/>
      <c r="AN1008" s="1681"/>
      <c r="AO1008" s="1681"/>
      <c r="AP1008" s="1681"/>
      <c r="AQ1008" s="1682"/>
      <c r="AR1008" s="68"/>
      <c r="AS1008" s="68"/>
      <c r="AT1008" s="68"/>
      <c r="AU1008" s="68"/>
      <c r="AV1008" s="68"/>
      <c r="AW1008" s="68"/>
      <c r="AX1008" s="68"/>
      <c r="AY1008" s="68"/>
      <c r="AZ1008" s="34"/>
      <c r="BA1008" s="34"/>
      <c r="BB1008" s="34"/>
      <c r="BC1008" s="34"/>
    </row>
    <row r="1009" spans="1:55" ht="12.95" customHeight="1">
      <c r="A1009" s="14"/>
      <c r="B1009" s="257"/>
      <c r="C1009" s="256"/>
      <c r="D1009" s="1755"/>
      <c r="E1009" s="1756"/>
      <c r="F1009" s="1756"/>
      <c r="G1009" s="1756"/>
      <c r="H1009" s="1756"/>
      <c r="I1009" s="1756"/>
      <c r="J1009" s="1756"/>
      <c r="K1009" s="1756"/>
      <c r="L1009" s="1756"/>
      <c r="M1009" s="1756"/>
      <c r="N1009" s="1756"/>
      <c r="O1009" s="1756"/>
      <c r="P1009" s="1756"/>
      <c r="Q1009" s="1756"/>
      <c r="R1009" s="1756"/>
      <c r="S1009" s="1756"/>
      <c r="T1009" s="1756"/>
      <c r="U1009" s="1756"/>
      <c r="V1009" s="1756"/>
      <c r="W1009" s="1756"/>
      <c r="X1009" s="1756"/>
      <c r="Y1009" s="1756"/>
      <c r="Z1009" s="1756"/>
      <c r="AA1009" s="1756"/>
      <c r="AB1009" s="1756"/>
      <c r="AC1009" s="1756"/>
      <c r="AD1009" s="1756"/>
      <c r="AE1009" s="1757"/>
      <c r="AF1009" s="77"/>
      <c r="AG1009" s="7"/>
      <c r="AH1009" s="7"/>
      <c r="AI1009" s="78"/>
      <c r="AJ1009" s="1692"/>
      <c r="AK1009" s="1693"/>
      <c r="AL1009" s="1693"/>
      <c r="AM1009" s="1693"/>
      <c r="AN1009" s="1693"/>
      <c r="AO1009" s="1693"/>
      <c r="AP1009" s="1693"/>
      <c r="AQ1009" s="1694"/>
      <c r="AR1009" s="68"/>
      <c r="AS1009" s="68"/>
      <c r="AT1009" s="68"/>
      <c r="AU1009" s="68"/>
      <c r="AV1009" s="68"/>
      <c r="AW1009" s="68"/>
      <c r="AX1009" s="68"/>
      <c r="AY1009" s="68"/>
      <c r="AZ1009" s="34"/>
      <c r="BA1009" s="34"/>
      <c r="BB1009" s="34"/>
      <c r="BC1009" s="34"/>
    </row>
    <row r="1010" spans="1:55" ht="12.95" customHeight="1">
      <c r="A1010" s="14"/>
      <c r="B1010" s="255"/>
      <c r="C1010" s="318"/>
      <c r="D1010" s="1683" t="s">
        <v>1284</v>
      </c>
      <c r="E1010" s="1684"/>
      <c r="F1010" s="1684"/>
      <c r="G1010" s="1684"/>
      <c r="H1010" s="1684"/>
      <c r="I1010" s="1684"/>
      <c r="J1010" s="1684"/>
      <c r="K1010" s="1684"/>
      <c r="L1010" s="1684"/>
      <c r="M1010" s="1684"/>
      <c r="N1010" s="1684"/>
      <c r="O1010" s="1684"/>
      <c r="P1010" s="1684"/>
      <c r="Q1010" s="1684"/>
      <c r="R1010" s="1684"/>
      <c r="S1010" s="1684"/>
      <c r="T1010" s="1684"/>
      <c r="U1010" s="1684"/>
      <c r="V1010" s="1684"/>
      <c r="W1010" s="1684"/>
      <c r="X1010" s="1684"/>
      <c r="Y1010" s="1684"/>
      <c r="Z1010" s="1684"/>
      <c r="AA1010" s="1684"/>
      <c r="AB1010" s="1684"/>
      <c r="AC1010" s="1684"/>
      <c r="AD1010" s="1684"/>
      <c r="AE1010" s="1685"/>
      <c r="AF1010" s="79"/>
      <c r="AG1010" s="1707" t="s">
        <v>669</v>
      </c>
      <c r="AH1010" s="1708"/>
      <c r="AI1010" s="87"/>
      <c r="AJ1010" s="1677">
        <f>ROUND(IF(AG1010="yes",AJ1001*0.05,0),0)</f>
        <v>0</v>
      </c>
      <c r="AK1010" s="1678"/>
      <c r="AL1010" s="1678"/>
      <c r="AM1010" s="1678"/>
      <c r="AN1010" s="1678"/>
      <c r="AO1010" s="1678"/>
      <c r="AP1010" s="1678"/>
      <c r="AQ1010" s="1679"/>
      <c r="AR1010" s="68"/>
      <c r="AS1010" s="68"/>
      <c r="AT1010" s="68"/>
      <c r="AU1010" s="68"/>
      <c r="AV1010" s="68"/>
      <c r="AW1010" s="68"/>
      <c r="AX1010" s="68"/>
      <c r="AY1010" s="68"/>
      <c r="AZ1010" s="34"/>
      <c r="BA1010" s="34"/>
      <c r="BB1010" s="34"/>
      <c r="BC1010" s="34"/>
    </row>
    <row r="1011" spans="1:55" ht="12.95" customHeight="1">
      <c r="A1011" s="14"/>
      <c r="B1011" s="257"/>
      <c r="C1011" s="82"/>
      <c r="D1011" s="1736" t="s">
        <v>1282</v>
      </c>
      <c r="E1011" s="1737"/>
      <c r="F1011" s="1737"/>
      <c r="G1011" s="1737"/>
      <c r="H1011" s="1737"/>
      <c r="I1011" s="1737"/>
      <c r="J1011" s="1737"/>
      <c r="K1011" s="1737"/>
      <c r="L1011" s="1737"/>
      <c r="M1011" s="1737"/>
      <c r="N1011" s="1737"/>
      <c r="O1011" s="1737"/>
      <c r="P1011" s="1737"/>
      <c r="Q1011" s="1737"/>
      <c r="R1011" s="1737"/>
      <c r="S1011" s="1737"/>
      <c r="T1011" s="1737"/>
      <c r="U1011" s="1737"/>
      <c r="V1011" s="1737"/>
      <c r="W1011" s="1737"/>
      <c r="X1011" s="1737"/>
      <c r="Y1011" s="1737"/>
      <c r="Z1011" s="1737"/>
      <c r="AA1011" s="1737"/>
      <c r="AB1011" s="1737"/>
      <c r="AC1011" s="1737"/>
      <c r="AD1011" s="1737"/>
      <c r="AE1011" s="1738"/>
      <c r="AF1011" s="73"/>
      <c r="AG1011" s="14"/>
      <c r="AH1011" s="14"/>
      <c r="AI1011" s="83"/>
      <c r="AJ1011" s="1680"/>
      <c r="AK1011" s="1681"/>
      <c r="AL1011" s="1681"/>
      <c r="AM1011" s="1681"/>
      <c r="AN1011" s="1681"/>
      <c r="AO1011" s="1681"/>
      <c r="AP1011" s="1681"/>
      <c r="AQ1011" s="1682"/>
      <c r="AR1011" s="68"/>
      <c r="AS1011" s="68"/>
      <c r="AT1011" s="68"/>
      <c r="AU1011" s="68"/>
      <c r="AV1011" s="68"/>
      <c r="AW1011" s="68"/>
      <c r="AX1011" s="68"/>
      <c r="AY1011" s="34"/>
      <c r="AZ1011" s="34"/>
      <c r="BB1011" s="34"/>
    </row>
    <row r="1012" spans="1:55" ht="12.95" customHeight="1">
      <c r="A1012" s="14"/>
      <c r="B1012" s="257"/>
      <c r="C1012" s="82"/>
      <c r="D1012" s="1736"/>
      <c r="E1012" s="1737"/>
      <c r="F1012" s="1737"/>
      <c r="G1012" s="1737"/>
      <c r="H1012" s="1737"/>
      <c r="I1012" s="1737"/>
      <c r="J1012" s="1737"/>
      <c r="K1012" s="1737"/>
      <c r="L1012" s="1737"/>
      <c r="M1012" s="1737"/>
      <c r="N1012" s="1737"/>
      <c r="O1012" s="1737"/>
      <c r="P1012" s="1737"/>
      <c r="Q1012" s="1737"/>
      <c r="R1012" s="1737"/>
      <c r="S1012" s="1737"/>
      <c r="T1012" s="1737"/>
      <c r="U1012" s="1737"/>
      <c r="V1012" s="1737"/>
      <c r="W1012" s="1737"/>
      <c r="X1012" s="1737"/>
      <c r="Y1012" s="1737"/>
      <c r="Z1012" s="1737"/>
      <c r="AA1012" s="1737"/>
      <c r="AB1012" s="1737"/>
      <c r="AC1012" s="1737"/>
      <c r="AD1012" s="1737"/>
      <c r="AE1012" s="1738"/>
      <c r="AF1012" s="73"/>
      <c r="AG1012" s="14"/>
      <c r="AH1012" s="14"/>
      <c r="AI1012" s="83"/>
      <c r="AJ1012" s="1680"/>
      <c r="AK1012" s="1681"/>
      <c r="AL1012" s="1681"/>
      <c r="AM1012" s="1681"/>
      <c r="AN1012" s="1681"/>
      <c r="AO1012" s="1681"/>
      <c r="AP1012" s="1681"/>
      <c r="AQ1012" s="1682"/>
      <c r="AR1012" s="68"/>
      <c r="AS1012" s="68"/>
      <c r="AT1012" s="68"/>
      <c r="AU1012" s="68"/>
      <c r="AV1012" s="68"/>
      <c r="AW1012" s="68"/>
      <c r="AX1012" s="68"/>
      <c r="AY1012" s="910">
        <f>G761+O805</f>
        <v>120</v>
      </c>
      <c r="AZ1012" s="34"/>
      <c r="BB1012" s="34"/>
    </row>
    <row r="1013" spans="1:55" ht="12.95" customHeight="1">
      <c r="A1013" s="14"/>
      <c r="B1013" s="257"/>
      <c r="C1013" s="82"/>
      <c r="D1013" s="1736"/>
      <c r="E1013" s="1737"/>
      <c r="F1013" s="1737"/>
      <c r="G1013" s="1737"/>
      <c r="H1013" s="1737"/>
      <c r="I1013" s="1737"/>
      <c r="J1013" s="1737"/>
      <c r="K1013" s="1737"/>
      <c r="L1013" s="1737"/>
      <c r="M1013" s="1737"/>
      <c r="N1013" s="1737"/>
      <c r="O1013" s="1737"/>
      <c r="P1013" s="1737"/>
      <c r="Q1013" s="1737"/>
      <c r="R1013" s="1737"/>
      <c r="S1013" s="1737"/>
      <c r="T1013" s="1737"/>
      <c r="U1013" s="1737"/>
      <c r="V1013" s="1737"/>
      <c r="W1013" s="1737"/>
      <c r="X1013" s="1737"/>
      <c r="Y1013" s="1737"/>
      <c r="Z1013" s="1737"/>
      <c r="AA1013" s="1737"/>
      <c r="AB1013" s="1737"/>
      <c r="AC1013" s="1737"/>
      <c r="AD1013" s="1737"/>
      <c r="AE1013" s="1738"/>
      <c r="AF1013" s="73"/>
      <c r="AG1013" s="14"/>
      <c r="AH1013" s="14"/>
      <c r="AI1013" s="83"/>
      <c r="AJ1013" s="1680"/>
      <c r="AK1013" s="1681"/>
      <c r="AL1013" s="1681"/>
      <c r="AM1013" s="1681"/>
      <c r="AN1013" s="1681"/>
      <c r="AO1013" s="1681"/>
      <c r="AP1013" s="1681"/>
      <c r="AQ1013" s="1682"/>
      <c r="AR1013" s="68"/>
      <c r="AS1013" s="68"/>
      <c r="AT1013" s="68"/>
      <c r="AU1013" s="68"/>
      <c r="AV1013" s="68"/>
      <c r="AW1013" s="68"/>
      <c r="AX1013" s="68"/>
      <c r="AY1013" s="14"/>
      <c r="AZ1013" s="34"/>
      <c r="BB1013" s="34"/>
    </row>
    <row r="1014" spans="1:55" ht="12.95" customHeight="1">
      <c r="A1014" s="14"/>
      <c r="B1014" s="257"/>
      <c r="C1014" s="82"/>
      <c r="D1014" s="1736"/>
      <c r="E1014" s="1737"/>
      <c r="F1014" s="1737"/>
      <c r="G1014" s="1737"/>
      <c r="H1014" s="1737"/>
      <c r="I1014" s="1737"/>
      <c r="J1014" s="1737"/>
      <c r="K1014" s="1737"/>
      <c r="L1014" s="1737"/>
      <c r="M1014" s="1737"/>
      <c r="N1014" s="1737"/>
      <c r="O1014" s="1737"/>
      <c r="P1014" s="1737"/>
      <c r="Q1014" s="1737"/>
      <c r="R1014" s="1737"/>
      <c r="S1014" s="1737"/>
      <c r="T1014" s="1737"/>
      <c r="U1014" s="1737"/>
      <c r="V1014" s="1737"/>
      <c r="W1014" s="1737"/>
      <c r="X1014" s="1737"/>
      <c r="Y1014" s="1737"/>
      <c r="Z1014" s="1737"/>
      <c r="AA1014" s="1737"/>
      <c r="AB1014" s="1737"/>
      <c r="AC1014" s="1737"/>
      <c r="AD1014" s="1737"/>
      <c r="AE1014" s="1738"/>
      <c r="AF1014" s="73"/>
      <c r="AG1014" s="14"/>
      <c r="AH1014" s="14"/>
      <c r="AI1014" s="83"/>
      <c r="AJ1014" s="1680"/>
      <c r="AK1014" s="1681"/>
      <c r="AL1014" s="1681"/>
      <c r="AM1014" s="1681"/>
      <c r="AN1014" s="1681"/>
      <c r="AO1014" s="1681"/>
      <c r="AP1014" s="1681"/>
      <c r="AQ1014" s="1682"/>
      <c r="AR1014" s="68"/>
      <c r="AS1014" s="68"/>
      <c r="AT1014" s="68"/>
      <c r="AU1014" s="68"/>
      <c r="AV1014" s="68"/>
      <c r="AW1014" s="68"/>
      <c r="AX1014" s="68"/>
      <c r="AY1014" s="909">
        <f>ROUNDDOWN(X1057/I1057,2)</f>
        <v>0.1</v>
      </c>
      <c r="AZ1014" s="34"/>
      <c r="BB1014" s="34"/>
    </row>
    <row r="1015" spans="1:55" ht="12.95" customHeight="1">
      <c r="A1015" s="14"/>
      <c r="B1015" s="75"/>
      <c r="C1015" s="76"/>
      <c r="D1015" s="1758"/>
      <c r="E1015" s="1759"/>
      <c r="F1015" s="1759"/>
      <c r="G1015" s="1759"/>
      <c r="H1015" s="1759"/>
      <c r="I1015" s="1759"/>
      <c r="J1015" s="1759"/>
      <c r="K1015" s="1759"/>
      <c r="L1015" s="1759"/>
      <c r="M1015" s="1759"/>
      <c r="N1015" s="1759"/>
      <c r="O1015" s="1759"/>
      <c r="P1015" s="1759"/>
      <c r="Q1015" s="1759"/>
      <c r="R1015" s="1759"/>
      <c r="S1015" s="1759"/>
      <c r="T1015" s="1759"/>
      <c r="U1015" s="1759"/>
      <c r="V1015" s="1759"/>
      <c r="W1015" s="1759"/>
      <c r="X1015" s="1759"/>
      <c r="Y1015" s="1759"/>
      <c r="Z1015" s="1759"/>
      <c r="AA1015" s="1759"/>
      <c r="AB1015" s="1759"/>
      <c r="AC1015" s="1759"/>
      <c r="AD1015" s="1759"/>
      <c r="AE1015" s="1760"/>
      <c r="AF1015" s="77"/>
      <c r="AG1015" s="7"/>
      <c r="AH1015" s="7"/>
      <c r="AI1015" s="78"/>
      <c r="AJ1015" s="1692"/>
      <c r="AK1015" s="1693"/>
      <c r="AL1015" s="1693"/>
      <c r="AM1015" s="1693"/>
      <c r="AN1015" s="1693"/>
      <c r="AO1015" s="1693"/>
      <c r="AP1015" s="1693"/>
      <c r="AQ1015" s="1694"/>
      <c r="AR1015" s="68"/>
      <c r="AS1015" s="68"/>
      <c r="AT1015" s="68"/>
      <c r="AU1015" s="68"/>
      <c r="AV1015" s="68"/>
      <c r="AW1015" s="68"/>
      <c r="AX1015" s="68"/>
      <c r="AY1015" s="909">
        <f>ROUNDDOWN(X1061/I1061,2)</f>
        <v>0.1</v>
      </c>
      <c r="AZ1015" s="34"/>
      <c r="BB1015" s="34"/>
    </row>
    <row r="1016" spans="1:55" ht="12.95" customHeight="1">
      <c r="A1016" s="14"/>
      <c r="B1016" s="255"/>
      <c r="C1016" s="80" t="s">
        <v>672</v>
      </c>
      <c r="D1016" s="1683" t="s">
        <v>1670</v>
      </c>
      <c r="E1016" s="1684"/>
      <c r="F1016" s="1684"/>
      <c r="G1016" s="1684"/>
      <c r="H1016" s="1684"/>
      <c r="I1016" s="1684"/>
      <c r="J1016" s="1684"/>
      <c r="K1016" s="1684"/>
      <c r="L1016" s="1684"/>
      <c r="M1016" s="1684"/>
      <c r="N1016" s="1684"/>
      <c r="O1016" s="1684"/>
      <c r="P1016" s="1684"/>
      <c r="Q1016" s="1684"/>
      <c r="R1016" s="1684"/>
      <c r="S1016" s="1684"/>
      <c r="T1016" s="1684"/>
      <c r="U1016" s="1684"/>
      <c r="V1016" s="1684"/>
      <c r="W1016" s="1684"/>
      <c r="X1016" s="1684"/>
      <c r="Y1016" s="1684"/>
      <c r="Z1016" s="1684"/>
      <c r="AA1016" s="1684"/>
      <c r="AB1016" s="1684"/>
      <c r="AC1016" s="1684"/>
      <c r="AD1016" s="1684"/>
      <c r="AE1016" s="1685"/>
      <c r="AF1016" s="86"/>
      <c r="AG1016" s="1707" t="s">
        <v>545</v>
      </c>
      <c r="AH1016" s="1708"/>
      <c r="AI1016" s="87"/>
      <c r="AJ1016" s="1677">
        <f>ROUND(IF(AG1016="yes",AJ1001*0.1,0),0)</f>
        <v>6851434</v>
      </c>
      <c r="AK1016" s="1678"/>
      <c r="AL1016" s="1678"/>
      <c r="AM1016" s="1678"/>
      <c r="AN1016" s="1678"/>
      <c r="AO1016" s="1678"/>
      <c r="AP1016" s="1678"/>
      <c r="AQ1016" s="1679"/>
      <c r="AR1016" s="68"/>
      <c r="AS1016" s="68"/>
      <c r="AT1016" s="68"/>
      <c r="AU1016" s="68"/>
      <c r="AV1016" s="68"/>
      <c r="AW1016" s="68"/>
      <c r="AX1016" s="68"/>
      <c r="BB1016" s="34"/>
    </row>
    <row r="1017" spans="1:55" ht="12.95" customHeight="1">
      <c r="A1017" s="14"/>
      <c r="B1017" s="73"/>
      <c r="C1017" s="74"/>
      <c r="D1017" s="1686" t="s">
        <v>1283</v>
      </c>
      <c r="E1017" s="1687"/>
      <c r="F1017" s="1687"/>
      <c r="G1017" s="1687"/>
      <c r="H1017" s="1687"/>
      <c r="I1017" s="1687"/>
      <c r="J1017" s="1687"/>
      <c r="K1017" s="1687"/>
      <c r="L1017" s="1687"/>
      <c r="M1017" s="1687"/>
      <c r="N1017" s="1687"/>
      <c r="O1017" s="1687"/>
      <c r="P1017" s="1687"/>
      <c r="Q1017" s="1687"/>
      <c r="R1017" s="1687"/>
      <c r="S1017" s="1687"/>
      <c r="T1017" s="1687"/>
      <c r="U1017" s="1687"/>
      <c r="V1017" s="1687"/>
      <c r="W1017" s="1687"/>
      <c r="X1017" s="1687"/>
      <c r="Y1017" s="1687"/>
      <c r="Z1017" s="1687"/>
      <c r="AA1017" s="1687"/>
      <c r="AB1017" s="1687"/>
      <c r="AC1017" s="1687"/>
      <c r="AD1017" s="1687"/>
      <c r="AE1017" s="1688"/>
      <c r="AF1017" s="73"/>
      <c r="AI1017" s="83"/>
      <c r="AJ1017" s="1680"/>
      <c r="AK1017" s="1681"/>
      <c r="AL1017" s="1681"/>
      <c r="AM1017" s="1681"/>
      <c r="AN1017" s="1681"/>
      <c r="AO1017" s="1681"/>
      <c r="AP1017" s="1681"/>
      <c r="AQ1017" s="1682"/>
      <c r="AR1017" s="68"/>
      <c r="AS1017" s="68"/>
      <c r="AT1017" s="68"/>
      <c r="AU1017" s="68"/>
      <c r="AV1017" s="68"/>
      <c r="AW1017" s="68"/>
      <c r="AX1017" s="68"/>
    </row>
    <row r="1018" spans="1:55" ht="12.95" customHeight="1">
      <c r="A1018" s="14"/>
      <c r="B1018" s="73"/>
      <c r="C1018" s="74"/>
      <c r="D1018" s="1686"/>
      <c r="E1018" s="1687"/>
      <c r="F1018" s="1687"/>
      <c r="G1018" s="1687"/>
      <c r="H1018" s="1687"/>
      <c r="I1018" s="1687"/>
      <c r="J1018" s="1687"/>
      <c r="K1018" s="1687"/>
      <c r="L1018" s="1687"/>
      <c r="M1018" s="1687"/>
      <c r="N1018" s="1687"/>
      <c r="O1018" s="1687"/>
      <c r="P1018" s="1687"/>
      <c r="Q1018" s="1687"/>
      <c r="R1018" s="1687"/>
      <c r="S1018" s="1687"/>
      <c r="T1018" s="1687"/>
      <c r="U1018" s="1687"/>
      <c r="V1018" s="1687"/>
      <c r="W1018" s="1687"/>
      <c r="X1018" s="1687"/>
      <c r="Y1018" s="1687"/>
      <c r="Z1018" s="1687"/>
      <c r="AA1018" s="1687"/>
      <c r="AB1018" s="1687"/>
      <c r="AC1018" s="1687"/>
      <c r="AD1018" s="1687"/>
      <c r="AE1018" s="1688"/>
      <c r="AF1018" s="73"/>
      <c r="AG1018" s="14"/>
      <c r="AH1018" s="14"/>
      <c r="AI1018" s="83"/>
      <c r="AJ1018" s="1680"/>
      <c r="AK1018" s="1681"/>
      <c r="AL1018" s="1681"/>
      <c r="AM1018" s="1681"/>
      <c r="AN1018" s="1681"/>
      <c r="AO1018" s="1681"/>
      <c r="AP1018" s="1681"/>
      <c r="AQ1018" s="1682"/>
      <c r="AR1018" s="68"/>
      <c r="AS1018" s="68"/>
      <c r="AT1018" s="68"/>
      <c r="AU1018" s="68"/>
      <c r="AV1018" s="68"/>
      <c r="AW1018" s="68"/>
      <c r="AX1018" s="68"/>
    </row>
    <row r="1019" spans="1:55" ht="12.95" customHeight="1">
      <c r="A1019" s="14"/>
      <c r="B1019" s="85"/>
      <c r="C1019" s="76"/>
      <c r="D1019" s="1689"/>
      <c r="E1019" s="1690"/>
      <c r="F1019" s="1690"/>
      <c r="G1019" s="1690"/>
      <c r="H1019" s="1690"/>
      <c r="I1019" s="1690"/>
      <c r="J1019" s="1690"/>
      <c r="K1019" s="1690"/>
      <c r="L1019" s="1690"/>
      <c r="M1019" s="1690"/>
      <c r="N1019" s="1690"/>
      <c r="O1019" s="1690"/>
      <c r="P1019" s="1690"/>
      <c r="Q1019" s="1690"/>
      <c r="R1019" s="1690"/>
      <c r="S1019" s="1690"/>
      <c r="T1019" s="1690"/>
      <c r="U1019" s="1690"/>
      <c r="V1019" s="1690"/>
      <c r="W1019" s="1690"/>
      <c r="X1019" s="1690"/>
      <c r="Y1019" s="1690"/>
      <c r="Z1019" s="1690"/>
      <c r="AA1019" s="1690"/>
      <c r="AB1019" s="1690"/>
      <c r="AC1019" s="1690"/>
      <c r="AD1019" s="1690"/>
      <c r="AE1019" s="1691"/>
      <c r="AF1019" s="77"/>
      <c r="AG1019" s="7"/>
      <c r="AH1019" s="7"/>
      <c r="AI1019" s="78"/>
      <c r="AJ1019" s="1692"/>
      <c r="AK1019" s="1693"/>
      <c r="AL1019" s="1693"/>
      <c r="AM1019" s="1693"/>
      <c r="AN1019" s="1693"/>
      <c r="AO1019" s="1693"/>
      <c r="AP1019" s="1693"/>
      <c r="AQ1019" s="1694"/>
      <c r="AR1019" s="68"/>
      <c r="AS1019" s="68"/>
      <c r="AT1019" s="68"/>
      <c r="AU1019" s="68"/>
      <c r="AV1019" s="68"/>
      <c r="AW1019" s="68"/>
      <c r="AX1019" s="68"/>
    </row>
    <row r="1020" spans="1:55" ht="12.95" customHeight="1">
      <c r="A1020" s="14"/>
      <c r="B1020" s="79"/>
      <c r="C1020" s="80" t="s">
        <v>212</v>
      </c>
      <c r="D1020" s="1683" t="s">
        <v>1285</v>
      </c>
      <c r="E1020" s="1684"/>
      <c r="F1020" s="1684"/>
      <c r="G1020" s="1684"/>
      <c r="H1020" s="1684"/>
      <c r="I1020" s="1684"/>
      <c r="J1020" s="1684"/>
      <c r="K1020" s="1684"/>
      <c r="L1020" s="1684"/>
      <c r="M1020" s="1684"/>
      <c r="N1020" s="1684"/>
      <c r="O1020" s="1684"/>
      <c r="P1020" s="1684"/>
      <c r="Q1020" s="1684"/>
      <c r="R1020" s="1684"/>
      <c r="S1020" s="1684"/>
      <c r="T1020" s="1684"/>
      <c r="U1020" s="1684"/>
      <c r="V1020" s="1684"/>
      <c r="W1020" s="1684"/>
      <c r="X1020" s="1684"/>
      <c r="Y1020" s="1684"/>
      <c r="Z1020" s="1684"/>
      <c r="AA1020" s="1684"/>
      <c r="AB1020" s="1684"/>
      <c r="AC1020" s="1684"/>
      <c r="AD1020" s="1684"/>
      <c r="AE1020" s="1685"/>
      <c r="AF1020" s="79"/>
      <c r="AG1020" s="1707" t="s">
        <v>669</v>
      </c>
      <c r="AH1020" s="1708"/>
      <c r="AI1020" s="87"/>
      <c r="AJ1020" s="1677">
        <f>ROUND(IF(AG1020="yes",AJ1001*0.02,0),0)</f>
        <v>0</v>
      </c>
      <c r="AK1020" s="1678"/>
      <c r="AL1020" s="1678"/>
      <c r="AM1020" s="1678"/>
      <c r="AN1020" s="1678"/>
      <c r="AO1020" s="1678"/>
      <c r="AP1020" s="1678"/>
      <c r="AQ1020" s="1679"/>
      <c r="AR1020" s="68"/>
      <c r="AS1020" s="68"/>
      <c r="AT1020" s="68"/>
      <c r="AU1020" s="68"/>
      <c r="AV1020" s="68"/>
      <c r="AW1020" s="68"/>
      <c r="AX1020" s="68"/>
    </row>
    <row r="1021" spans="1:55" ht="14.25" customHeight="1">
      <c r="A1021" s="14"/>
      <c r="B1021" s="73"/>
      <c r="C1021" s="74"/>
      <c r="D1021" s="1689" t="s">
        <v>1286</v>
      </c>
      <c r="E1021" s="1690"/>
      <c r="F1021" s="1690"/>
      <c r="G1021" s="1690"/>
      <c r="H1021" s="1690"/>
      <c r="I1021" s="1690"/>
      <c r="J1021" s="1690"/>
      <c r="K1021" s="1690"/>
      <c r="L1021" s="1690"/>
      <c r="M1021" s="1690"/>
      <c r="N1021" s="1690"/>
      <c r="O1021" s="1690"/>
      <c r="P1021" s="1690"/>
      <c r="Q1021" s="1690"/>
      <c r="R1021" s="1690"/>
      <c r="S1021" s="1690"/>
      <c r="T1021" s="1690"/>
      <c r="U1021" s="1690"/>
      <c r="V1021" s="1690"/>
      <c r="W1021" s="1690"/>
      <c r="X1021" s="1690"/>
      <c r="Y1021" s="1690"/>
      <c r="Z1021" s="1690"/>
      <c r="AA1021" s="1690"/>
      <c r="AB1021" s="1690"/>
      <c r="AC1021" s="1690"/>
      <c r="AD1021" s="1690"/>
      <c r="AE1021" s="1691"/>
      <c r="AF1021" s="77"/>
      <c r="AG1021" s="7"/>
      <c r="AH1021" s="7"/>
      <c r="AI1021" s="78"/>
      <c r="AJ1021" s="1692"/>
      <c r="AK1021" s="1693"/>
      <c r="AL1021" s="1693"/>
      <c r="AM1021" s="1693"/>
      <c r="AN1021" s="1693"/>
      <c r="AO1021" s="1693"/>
      <c r="AP1021" s="1693"/>
      <c r="AQ1021" s="1694"/>
      <c r="AR1021" s="68"/>
      <c r="AS1021" s="68"/>
      <c r="AT1021" s="68"/>
      <c r="AU1021" s="68"/>
      <c r="AV1021" s="68"/>
      <c r="AW1021" s="68"/>
      <c r="AX1021" s="3" t="s">
        <v>1815</v>
      </c>
      <c r="AZ1021" s="3" t="s">
        <v>2529</v>
      </c>
    </row>
    <row r="1022" spans="1:55" ht="12.95" customHeight="1">
      <c r="A1022" s="14"/>
      <c r="B1022" s="79"/>
      <c r="C1022" s="80" t="s">
        <v>215</v>
      </c>
      <c r="D1022" s="1683" t="s">
        <v>1287</v>
      </c>
      <c r="E1022" s="1684"/>
      <c r="F1022" s="1684"/>
      <c r="G1022" s="1684"/>
      <c r="H1022" s="1684"/>
      <c r="I1022" s="1684"/>
      <c r="J1022" s="1684"/>
      <c r="K1022" s="1684"/>
      <c r="L1022" s="1684"/>
      <c r="M1022" s="1684"/>
      <c r="N1022" s="1684"/>
      <c r="O1022" s="1684"/>
      <c r="P1022" s="1684"/>
      <c r="Q1022" s="1684"/>
      <c r="R1022" s="1684"/>
      <c r="S1022" s="1684"/>
      <c r="T1022" s="1684"/>
      <c r="U1022" s="1684"/>
      <c r="V1022" s="1684"/>
      <c r="W1022" s="1684"/>
      <c r="X1022" s="1684"/>
      <c r="Y1022" s="1684"/>
      <c r="Z1022" s="1684"/>
      <c r="AA1022" s="1684"/>
      <c r="AB1022" s="1684"/>
      <c r="AC1022" s="1684"/>
      <c r="AD1022" s="1684"/>
      <c r="AE1022" s="1685"/>
      <c r="AF1022" s="79"/>
      <c r="AG1022" s="1707" t="s">
        <v>669</v>
      </c>
      <c r="AH1022" s="1708"/>
      <c r="AI1022" s="79"/>
      <c r="AJ1022" s="1677">
        <f>ROUND(IF(AG1022="yes",AJ1001*0.02,0),0)</f>
        <v>0</v>
      </c>
      <c r="AK1022" s="1678"/>
      <c r="AL1022" s="1678"/>
      <c r="AM1022" s="1678"/>
      <c r="AN1022" s="1678"/>
      <c r="AO1022" s="1678"/>
      <c r="AP1022" s="1678"/>
      <c r="AQ1022" s="1679"/>
      <c r="AR1022" s="68"/>
      <c r="AS1022" s="68"/>
      <c r="AT1022" s="68"/>
      <c r="AU1022" s="68"/>
      <c r="AV1022" s="68"/>
      <c r="AW1022" s="68"/>
      <c r="AX1022" s="3">
        <v>1</v>
      </c>
      <c r="AY1022" s="200">
        <f>IF((_xlfn.XLOOKUP(AX1022,$C$1074:$C$1112,$A$1074:$A$1112,"",0,1))="Yes",AZ1022,0)</f>
        <v>0</v>
      </c>
      <c r="AZ1022" s="1188">
        <v>0.2</v>
      </c>
    </row>
    <row r="1023" spans="1:55" ht="12.95" customHeight="1">
      <c r="A1023" s="14"/>
      <c r="B1023" s="73"/>
      <c r="C1023" s="74"/>
      <c r="D1023" s="1686" t="s">
        <v>1288</v>
      </c>
      <c r="E1023" s="1687"/>
      <c r="F1023" s="1687"/>
      <c r="G1023" s="1687"/>
      <c r="H1023" s="1687"/>
      <c r="I1023" s="1687"/>
      <c r="J1023" s="1687"/>
      <c r="K1023" s="1687"/>
      <c r="L1023" s="1687"/>
      <c r="M1023" s="1687"/>
      <c r="N1023" s="1687"/>
      <c r="O1023" s="1687"/>
      <c r="P1023" s="1687"/>
      <c r="Q1023" s="1687"/>
      <c r="R1023" s="1687"/>
      <c r="S1023" s="1687"/>
      <c r="T1023" s="1687"/>
      <c r="U1023" s="1687"/>
      <c r="V1023" s="1687"/>
      <c r="W1023" s="1687"/>
      <c r="X1023" s="1687"/>
      <c r="Y1023" s="1687"/>
      <c r="Z1023" s="1687"/>
      <c r="AA1023" s="1687"/>
      <c r="AB1023" s="1687"/>
      <c r="AC1023" s="1687"/>
      <c r="AD1023" s="1687"/>
      <c r="AE1023" s="1688"/>
      <c r="AF1023" s="1797" t="str">
        <f>IF(AND(AG1022="yes",T212&lt;&gt;1),"The project may not be eligible for this boost","")</f>
        <v/>
      </c>
      <c r="AG1023" s="1798"/>
      <c r="AH1023" s="1798"/>
      <c r="AI1023" s="1799"/>
      <c r="AJ1023" s="1680"/>
      <c r="AK1023" s="1681"/>
      <c r="AL1023" s="1681"/>
      <c r="AM1023" s="1681"/>
      <c r="AN1023" s="1681"/>
      <c r="AO1023" s="1681"/>
      <c r="AP1023" s="1681"/>
      <c r="AQ1023" s="1682"/>
      <c r="AR1023" s="68"/>
      <c r="AS1023" s="68"/>
      <c r="AT1023" s="68"/>
      <c r="AU1023" s="68"/>
      <c r="AV1023" s="68"/>
      <c r="AW1023" s="68"/>
      <c r="AX1023" s="3">
        <v>2</v>
      </c>
      <c r="AY1023" s="200">
        <f t="shared" ref="AY1023:AY1032" si="55">IF((_xlfn.XLOOKUP(AX1023,$C$1074:$C$1112,$A$1074:$A$1112,"",0,1))="Yes",AZ1023,0)</f>
        <v>0</v>
      </c>
      <c r="AZ1023" s="1188">
        <v>0.15</v>
      </c>
    </row>
    <row r="1024" spans="1:55" ht="12.95" customHeight="1">
      <c r="A1024" s="14"/>
      <c r="B1024" s="75"/>
      <c r="C1024" s="76"/>
      <c r="D1024" s="1689"/>
      <c r="E1024" s="1690"/>
      <c r="F1024" s="1690"/>
      <c r="G1024" s="1690"/>
      <c r="H1024" s="1690"/>
      <c r="I1024" s="1690"/>
      <c r="J1024" s="1690"/>
      <c r="K1024" s="1690"/>
      <c r="L1024" s="1690"/>
      <c r="M1024" s="1690"/>
      <c r="N1024" s="1690"/>
      <c r="O1024" s="1690"/>
      <c r="P1024" s="1690"/>
      <c r="Q1024" s="1690"/>
      <c r="R1024" s="1690"/>
      <c r="S1024" s="1690"/>
      <c r="T1024" s="1690"/>
      <c r="U1024" s="1690"/>
      <c r="V1024" s="1690"/>
      <c r="W1024" s="1690"/>
      <c r="X1024" s="1690"/>
      <c r="Y1024" s="1690"/>
      <c r="Z1024" s="1690"/>
      <c r="AA1024" s="1690"/>
      <c r="AB1024" s="1690"/>
      <c r="AC1024" s="1690"/>
      <c r="AD1024" s="1690"/>
      <c r="AE1024" s="1691"/>
      <c r="AF1024" s="1800"/>
      <c r="AG1024" s="1801"/>
      <c r="AH1024" s="1801"/>
      <c r="AI1024" s="1802"/>
      <c r="AJ1024" s="1692"/>
      <c r="AK1024" s="1693"/>
      <c r="AL1024" s="1693"/>
      <c r="AM1024" s="1693"/>
      <c r="AN1024" s="1693"/>
      <c r="AO1024" s="1693"/>
      <c r="AP1024" s="1693"/>
      <c r="AQ1024" s="1694"/>
      <c r="AR1024" s="68"/>
      <c r="AS1024" s="68"/>
      <c r="AT1024" s="68"/>
      <c r="AU1024" s="68"/>
      <c r="AV1024" s="68"/>
      <c r="AW1024" s="68"/>
      <c r="AX1024" s="3">
        <v>3</v>
      </c>
      <c r="AY1024" s="200">
        <f t="shared" si="55"/>
        <v>0</v>
      </c>
      <c r="AZ1024" s="1188">
        <v>0.05</v>
      </c>
    </row>
    <row r="1025" spans="1:52" ht="12.95" customHeight="1">
      <c r="A1025" s="14"/>
      <c r="B1025" s="79"/>
      <c r="C1025" s="80" t="s">
        <v>218</v>
      </c>
      <c r="D1025" s="1701" t="s">
        <v>2187</v>
      </c>
      <c r="E1025" s="1702"/>
      <c r="F1025" s="1702"/>
      <c r="G1025" s="1702"/>
      <c r="H1025" s="1702"/>
      <c r="I1025" s="1702"/>
      <c r="J1025" s="1702"/>
      <c r="K1025" s="1702"/>
      <c r="L1025" s="1702"/>
      <c r="M1025" s="1702"/>
      <c r="N1025" s="1702"/>
      <c r="O1025" s="1702"/>
      <c r="P1025" s="1702"/>
      <c r="Q1025" s="1702"/>
      <c r="R1025" s="1702"/>
      <c r="S1025" s="1702"/>
      <c r="T1025" s="1702"/>
      <c r="U1025" s="1702"/>
      <c r="V1025" s="1702"/>
      <c r="W1025" s="1702"/>
      <c r="X1025" s="1702"/>
      <c r="Y1025" s="1702"/>
      <c r="Z1025" s="1702"/>
      <c r="AA1025" s="1702"/>
      <c r="AB1025" s="1702"/>
      <c r="AC1025" s="1702"/>
      <c r="AD1025" s="1702"/>
      <c r="AE1025" s="1703"/>
      <c r="AF1025" s="79"/>
      <c r="AG1025" s="1707" t="s">
        <v>669</v>
      </c>
      <c r="AH1025" s="1708"/>
      <c r="AI1025" s="87"/>
      <c r="AJ1025" s="1677">
        <f>IF(AG1025="yes",AJ1001*AY1033,0)</f>
        <v>0</v>
      </c>
      <c r="AK1025" s="1678"/>
      <c r="AL1025" s="1678"/>
      <c r="AM1025" s="1678"/>
      <c r="AN1025" s="1678"/>
      <c r="AO1025" s="1678"/>
      <c r="AP1025" s="1678"/>
      <c r="AQ1025" s="1679"/>
      <c r="AR1025" s="68"/>
      <c r="AS1025" s="68"/>
      <c r="AT1025" s="68"/>
      <c r="AU1025" s="68"/>
      <c r="AV1025" s="68"/>
      <c r="AW1025" s="68"/>
      <c r="AX1025" s="3">
        <v>4</v>
      </c>
      <c r="AY1025" s="200">
        <f t="shared" si="55"/>
        <v>0</v>
      </c>
      <c r="AZ1025" s="1188">
        <v>0.02</v>
      </c>
    </row>
    <row r="1026" spans="1:52" ht="12.95" customHeight="1">
      <c r="A1026" s="14"/>
      <c r="B1026" s="73"/>
      <c r="C1026" s="74"/>
      <c r="D1026" s="1686" t="s">
        <v>2591</v>
      </c>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8"/>
      <c r="AF1026" s="1791" t="str">
        <f>IF(AND(AG1025="Yes",AY1033=0),AY1036,"")</f>
        <v/>
      </c>
      <c r="AG1026" s="1792"/>
      <c r="AH1026" s="1792"/>
      <c r="AI1026" s="1793"/>
      <c r="AJ1026" s="1680"/>
      <c r="AK1026" s="1681"/>
      <c r="AL1026" s="1681"/>
      <c r="AM1026" s="1681"/>
      <c r="AN1026" s="1681"/>
      <c r="AO1026" s="1681"/>
      <c r="AP1026" s="1681"/>
      <c r="AQ1026" s="1682"/>
      <c r="AR1026" s="68"/>
      <c r="AS1026" s="68"/>
      <c r="AT1026" s="68"/>
      <c r="AU1026" s="68"/>
      <c r="AV1026" s="68"/>
      <c r="AW1026" s="68"/>
      <c r="AX1026" s="3">
        <v>5</v>
      </c>
      <c r="AY1026" s="200">
        <f t="shared" si="55"/>
        <v>0</v>
      </c>
      <c r="AZ1026" s="1188">
        <v>0.04</v>
      </c>
    </row>
    <row r="1027" spans="1:52" ht="12.95" customHeight="1">
      <c r="A1027" s="14"/>
      <c r="B1027" s="73"/>
      <c r="C1027" s="74"/>
      <c r="D1027" s="1686"/>
      <c r="E1027" s="1687"/>
      <c r="F1027" s="1687"/>
      <c r="G1027" s="1687"/>
      <c r="H1027" s="1687"/>
      <c r="I1027" s="1687"/>
      <c r="J1027" s="1687"/>
      <c r="K1027" s="1687"/>
      <c r="L1027" s="1687"/>
      <c r="M1027" s="1687"/>
      <c r="N1027" s="1687"/>
      <c r="O1027" s="1687"/>
      <c r="P1027" s="1687"/>
      <c r="Q1027" s="1687"/>
      <c r="R1027" s="1687"/>
      <c r="S1027" s="1687"/>
      <c r="T1027" s="1687"/>
      <c r="U1027" s="1687"/>
      <c r="V1027" s="1687"/>
      <c r="W1027" s="1687"/>
      <c r="X1027" s="1687"/>
      <c r="Y1027" s="1687"/>
      <c r="Z1027" s="1687"/>
      <c r="AA1027" s="1687"/>
      <c r="AB1027" s="1687"/>
      <c r="AC1027" s="1687"/>
      <c r="AD1027" s="1687"/>
      <c r="AE1027" s="1688"/>
      <c r="AF1027" s="1791"/>
      <c r="AG1027" s="1792"/>
      <c r="AH1027" s="1792"/>
      <c r="AI1027" s="1793"/>
      <c r="AJ1027" s="1680"/>
      <c r="AK1027" s="1681"/>
      <c r="AL1027" s="1681"/>
      <c r="AM1027" s="1681"/>
      <c r="AN1027" s="1681"/>
      <c r="AO1027" s="1681"/>
      <c r="AP1027" s="1681"/>
      <c r="AQ1027" s="1682"/>
      <c r="AR1027" s="68"/>
      <c r="AS1027" s="68"/>
      <c r="AT1027" s="68"/>
      <c r="AU1027" s="68"/>
      <c r="AV1027" s="68"/>
      <c r="AW1027" s="68"/>
      <c r="AX1027" s="3">
        <v>6</v>
      </c>
      <c r="AY1027" s="200">
        <f t="shared" si="55"/>
        <v>0</v>
      </c>
      <c r="AZ1027" s="1188">
        <v>0.04</v>
      </c>
    </row>
    <row r="1028" spans="1:52" ht="12.95" customHeight="1">
      <c r="A1028" s="14"/>
      <c r="B1028" s="81"/>
      <c r="C1028" s="82"/>
      <c r="D1028" s="1689"/>
      <c r="E1028" s="1690"/>
      <c r="F1028" s="1690"/>
      <c r="G1028" s="1690"/>
      <c r="H1028" s="1690"/>
      <c r="I1028" s="1690"/>
      <c r="J1028" s="1690"/>
      <c r="K1028" s="1690"/>
      <c r="L1028" s="1690"/>
      <c r="M1028" s="1690"/>
      <c r="N1028" s="1690"/>
      <c r="O1028" s="1690"/>
      <c r="P1028" s="1690"/>
      <c r="Q1028" s="1690"/>
      <c r="R1028" s="1690"/>
      <c r="S1028" s="1690"/>
      <c r="T1028" s="1690"/>
      <c r="U1028" s="1690"/>
      <c r="V1028" s="1690"/>
      <c r="W1028" s="1690"/>
      <c r="X1028" s="1690"/>
      <c r="Y1028" s="1690"/>
      <c r="Z1028" s="1690"/>
      <c r="AA1028" s="1690"/>
      <c r="AB1028" s="1690"/>
      <c r="AC1028" s="1690"/>
      <c r="AD1028" s="1690"/>
      <c r="AE1028" s="1691"/>
      <c r="AF1028" s="1794"/>
      <c r="AG1028" s="1795"/>
      <c r="AH1028" s="1795"/>
      <c r="AI1028" s="1796"/>
      <c r="AJ1028" s="1692"/>
      <c r="AK1028" s="1693"/>
      <c r="AL1028" s="1693"/>
      <c r="AM1028" s="1693"/>
      <c r="AN1028" s="1693"/>
      <c r="AO1028" s="1693"/>
      <c r="AP1028" s="1693"/>
      <c r="AQ1028" s="1694"/>
      <c r="AR1028" s="68"/>
      <c r="AS1028" s="68"/>
      <c r="AT1028" s="68"/>
      <c r="AU1028" s="68"/>
      <c r="AV1028" s="68"/>
      <c r="AW1028" s="68"/>
      <c r="AX1028" s="3">
        <v>7</v>
      </c>
      <c r="AY1028" s="200">
        <f t="shared" si="55"/>
        <v>0</v>
      </c>
      <c r="AZ1028" s="1188">
        <v>0.01</v>
      </c>
    </row>
    <row r="1029" spans="1:52" ht="12.95" customHeight="1">
      <c r="A1029" s="14"/>
      <c r="B1029" s="79"/>
      <c r="C1029" s="80" t="s">
        <v>223</v>
      </c>
      <c r="D1029" s="1727" t="s">
        <v>1289</v>
      </c>
      <c r="E1029" s="1728"/>
      <c r="F1029" s="1728"/>
      <c r="G1029" s="1728"/>
      <c r="H1029" s="1728"/>
      <c r="I1029" s="1728"/>
      <c r="J1029" s="1728"/>
      <c r="K1029" s="1728"/>
      <c r="L1029" s="1728"/>
      <c r="M1029" s="1728"/>
      <c r="N1029" s="1728"/>
      <c r="O1029" s="1728"/>
      <c r="P1029" s="1728"/>
      <c r="Q1029" s="1728"/>
      <c r="R1029" s="1728"/>
      <c r="S1029" s="1728"/>
      <c r="T1029" s="1728"/>
      <c r="U1029" s="1728"/>
      <c r="V1029" s="1728"/>
      <c r="W1029" s="1728"/>
      <c r="X1029" s="1728"/>
      <c r="Y1029" s="1728"/>
      <c r="Z1029" s="1728"/>
      <c r="AA1029" s="1728"/>
      <c r="AB1029" s="1728"/>
      <c r="AC1029" s="1728"/>
      <c r="AD1029" s="1728"/>
      <c r="AE1029" s="1729"/>
      <c r="AF1029" s="79"/>
      <c r="AG1029" s="1707" t="s">
        <v>669</v>
      </c>
      <c r="AH1029" s="1708"/>
      <c r="AI1029" s="87"/>
      <c r="AJ1029" s="1677">
        <f>ROUND(IF(AND(AG1029="Yes",J1033&lt;&gt;"N/A",AF1032&lt;&gt;""),MIN(AF1032,(0.15*AJ1001)),0),0)</f>
        <v>0</v>
      </c>
      <c r="AK1029" s="1678"/>
      <c r="AL1029" s="1678"/>
      <c r="AM1029" s="1678"/>
      <c r="AN1029" s="1678"/>
      <c r="AO1029" s="1678"/>
      <c r="AP1029" s="1678"/>
      <c r="AQ1029" s="1679"/>
      <c r="AR1029" s="68"/>
      <c r="AS1029" s="68"/>
      <c r="AT1029" s="68"/>
      <c r="AU1029" s="68"/>
      <c r="AV1029" s="68"/>
      <c r="AW1029" s="68"/>
      <c r="AX1029" s="3">
        <v>8</v>
      </c>
      <c r="AY1029" s="200">
        <f t="shared" si="55"/>
        <v>0</v>
      </c>
      <c r="AZ1029" s="1188">
        <v>0.01</v>
      </c>
    </row>
    <row r="1030" spans="1:52" ht="12.95" customHeight="1">
      <c r="A1030" s="14"/>
      <c r="B1030" s="81"/>
      <c r="C1030" s="84"/>
      <c r="D1030" s="1730"/>
      <c r="E1030" s="1731"/>
      <c r="F1030" s="1731"/>
      <c r="G1030" s="1731"/>
      <c r="H1030" s="1731"/>
      <c r="I1030" s="1731"/>
      <c r="J1030" s="1731"/>
      <c r="K1030" s="1731"/>
      <c r="L1030" s="1731"/>
      <c r="M1030" s="1731"/>
      <c r="N1030" s="1731"/>
      <c r="O1030" s="1731"/>
      <c r="P1030" s="1731"/>
      <c r="Q1030" s="1731"/>
      <c r="R1030" s="1731"/>
      <c r="S1030" s="1731"/>
      <c r="T1030" s="1731"/>
      <c r="U1030" s="1731"/>
      <c r="V1030" s="1731"/>
      <c r="W1030" s="1731"/>
      <c r="X1030" s="1731"/>
      <c r="Y1030" s="1731"/>
      <c r="Z1030" s="1731"/>
      <c r="AA1030" s="1731"/>
      <c r="AB1030" s="1731"/>
      <c r="AC1030" s="1731"/>
      <c r="AD1030" s="1731"/>
      <c r="AE1030" s="1732"/>
      <c r="AF1030" s="1749" t="str">
        <f>IF(AG1029="yes","Please Select Type and Enter Amount:","")</f>
        <v/>
      </c>
      <c r="AG1030" s="1750"/>
      <c r="AH1030" s="1750"/>
      <c r="AI1030" s="1751"/>
      <c r="AJ1030" s="1680"/>
      <c r="AK1030" s="1681"/>
      <c r="AL1030" s="1681"/>
      <c r="AM1030" s="1681"/>
      <c r="AN1030" s="1681"/>
      <c r="AO1030" s="1681"/>
      <c r="AP1030" s="1681"/>
      <c r="AQ1030" s="1682"/>
      <c r="AR1030" s="68"/>
      <c r="AS1030" s="68"/>
      <c r="AT1030" s="68"/>
      <c r="AU1030" s="68"/>
      <c r="AV1030" s="68"/>
      <c r="AW1030" s="68"/>
      <c r="AX1030" s="3">
        <v>9</v>
      </c>
      <c r="AY1030" s="200">
        <f t="shared" si="55"/>
        <v>0</v>
      </c>
      <c r="AZ1030" s="1188">
        <v>0.01</v>
      </c>
    </row>
    <row r="1031" spans="1:52" ht="12.95" customHeight="1">
      <c r="A1031" s="14"/>
      <c r="B1031" s="81"/>
      <c r="C1031" s="84"/>
      <c r="D1031" s="1686" t="s">
        <v>1290</v>
      </c>
      <c r="E1031" s="1687"/>
      <c r="F1031" s="1687"/>
      <c r="G1031" s="1687"/>
      <c r="H1031" s="1687"/>
      <c r="I1031" s="1687"/>
      <c r="J1031" s="1687"/>
      <c r="K1031" s="1687"/>
      <c r="L1031" s="1687"/>
      <c r="M1031" s="1687"/>
      <c r="N1031" s="1687"/>
      <c r="O1031" s="1687"/>
      <c r="P1031" s="1687"/>
      <c r="Q1031" s="1687"/>
      <c r="R1031" s="1687"/>
      <c r="S1031" s="1687"/>
      <c r="T1031" s="1687"/>
      <c r="U1031" s="1687"/>
      <c r="V1031" s="1687"/>
      <c r="W1031" s="1687"/>
      <c r="X1031" s="1687"/>
      <c r="Y1031" s="1687"/>
      <c r="Z1031" s="1687"/>
      <c r="AA1031" s="1687"/>
      <c r="AB1031" s="1687"/>
      <c r="AC1031" s="1687"/>
      <c r="AD1031" s="1687"/>
      <c r="AE1031" s="1688"/>
      <c r="AF1031" s="1749"/>
      <c r="AG1031" s="1750"/>
      <c r="AH1031" s="1750"/>
      <c r="AI1031" s="1751"/>
      <c r="AJ1031" s="1680"/>
      <c r="AK1031" s="1681"/>
      <c r="AL1031" s="1681"/>
      <c r="AM1031" s="1681"/>
      <c r="AN1031" s="1681"/>
      <c r="AO1031" s="1681"/>
      <c r="AP1031" s="1681"/>
      <c r="AQ1031" s="1682"/>
      <c r="AR1031" s="68"/>
      <c r="AS1031" s="68"/>
      <c r="AT1031" s="68"/>
      <c r="AU1031" s="68"/>
      <c r="AV1031" s="68"/>
      <c r="AW1031" s="68"/>
      <c r="AX1031" s="3">
        <v>10</v>
      </c>
      <c r="AY1031" s="200">
        <f t="shared" si="55"/>
        <v>0</v>
      </c>
      <c r="AZ1031" s="1188">
        <v>0.02</v>
      </c>
    </row>
    <row r="1032" spans="1:52" ht="12.95" customHeight="1">
      <c r="A1032" s="14"/>
      <c r="B1032" s="81"/>
      <c r="C1032" s="84"/>
      <c r="D1032" s="1686"/>
      <c r="E1032" s="1687"/>
      <c r="F1032" s="1687"/>
      <c r="G1032" s="1687"/>
      <c r="H1032" s="1687"/>
      <c r="I1032" s="1687"/>
      <c r="J1032" s="1687"/>
      <c r="K1032" s="1687"/>
      <c r="L1032" s="1687"/>
      <c r="M1032" s="1687"/>
      <c r="N1032" s="1687"/>
      <c r="O1032" s="1687"/>
      <c r="P1032" s="1687"/>
      <c r="Q1032" s="1687"/>
      <c r="R1032" s="1687"/>
      <c r="S1032" s="1687"/>
      <c r="T1032" s="1687"/>
      <c r="U1032" s="1687"/>
      <c r="V1032" s="1687"/>
      <c r="W1032" s="1687"/>
      <c r="X1032" s="1687"/>
      <c r="Y1032" s="1687"/>
      <c r="Z1032" s="1687"/>
      <c r="AA1032" s="1687"/>
      <c r="AB1032" s="1687"/>
      <c r="AC1032" s="1687"/>
      <c r="AD1032" s="1687"/>
      <c r="AE1032" s="1688"/>
      <c r="AF1032" s="1745"/>
      <c r="AG1032" s="1745"/>
      <c r="AH1032" s="1745"/>
      <c r="AI1032" s="1745"/>
      <c r="AJ1032" s="1680"/>
      <c r="AK1032" s="1681"/>
      <c r="AL1032" s="1681"/>
      <c r="AM1032" s="1681"/>
      <c r="AN1032" s="1681"/>
      <c r="AO1032" s="1681"/>
      <c r="AP1032" s="1681"/>
      <c r="AQ1032" s="1682"/>
      <c r="AR1032" s="68"/>
      <c r="AS1032" s="68"/>
      <c r="AT1032" s="68"/>
      <c r="AU1032" s="68"/>
      <c r="AV1032" s="68"/>
      <c r="AW1032" s="68"/>
      <c r="AX1032" s="3">
        <v>11</v>
      </c>
      <c r="AY1032" s="200">
        <f t="shared" si="55"/>
        <v>0</v>
      </c>
      <c r="AZ1032" s="1188">
        <v>0.02</v>
      </c>
    </row>
    <row r="1033" spans="1:52" ht="12.95" customHeight="1">
      <c r="A1033" s="14"/>
      <c r="B1033" s="81"/>
      <c r="C1033" s="84"/>
      <c r="D1033" s="526" t="s">
        <v>359</v>
      </c>
      <c r="E1033" s="90"/>
      <c r="F1033" s="90"/>
      <c r="G1033" s="104"/>
      <c r="H1033" s="104"/>
      <c r="I1033" s="49"/>
      <c r="J1033" s="1787" t="s">
        <v>591</v>
      </c>
      <c r="K1033" s="1788"/>
      <c r="L1033" s="1788"/>
      <c r="M1033" s="1788"/>
      <c r="N1033" s="1788"/>
      <c r="O1033" s="1788"/>
      <c r="P1033" s="1788"/>
      <c r="Q1033" s="1788"/>
      <c r="R1033" s="1788"/>
      <c r="S1033" s="1788"/>
      <c r="T1033" s="1788"/>
      <c r="U1033" s="1788"/>
      <c r="V1033" s="1788"/>
      <c r="W1033" s="1788"/>
      <c r="X1033" s="1788"/>
      <c r="Y1033" s="1788"/>
      <c r="Z1033" s="1788"/>
      <c r="AA1033" s="1788"/>
      <c r="AB1033" s="1788"/>
      <c r="AC1033" s="1788"/>
      <c r="AD1033" s="1788"/>
      <c r="AE1033" s="1789"/>
      <c r="AF1033" s="1745"/>
      <c r="AG1033" s="1745"/>
      <c r="AH1033" s="1745"/>
      <c r="AI1033" s="1745"/>
      <c r="AJ1033" s="1692"/>
      <c r="AK1033" s="1693"/>
      <c r="AL1033" s="1693"/>
      <c r="AM1033" s="1693"/>
      <c r="AN1033" s="1693"/>
      <c r="AO1033" s="1693"/>
      <c r="AP1033" s="1693"/>
      <c r="AQ1033" s="1694"/>
      <c r="AR1033" s="68"/>
      <c r="AS1033" s="68"/>
      <c r="AT1033" s="68"/>
      <c r="AU1033" s="68"/>
      <c r="AV1033" s="68"/>
      <c r="AW1033" s="68"/>
      <c r="AX1033" s="1026" t="s">
        <v>2528</v>
      </c>
      <c r="AY1033" s="201">
        <f>IF(SUM(AY1022:AY1032)&lt;=0.2,SUM(AY1022:AY1032),0.2)</f>
        <v>0</v>
      </c>
    </row>
    <row r="1034" spans="1:52" ht="12.95" customHeight="1">
      <c r="A1034" s="14"/>
      <c r="B1034" s="79"/>
      <c r="C1034" s="80" t="s">
        <v>229</v>
      </c>
      <c r="D1034" s="1683" t="s">
        <v>1291</v>
      </c>
      <c r="E1034" s="1684"/>
      <c r="F1034" s="1684"/>
      <c r="G1034" s="1684"/>
      <c r="H1034" s="1684"/>
      <c r="I1034" s="1684"/>
      <c r="J1034" s="1684"/>
      <c r="K1034" s="1684"/>
      <c r="L1034" s="1684"/>
      <c r="M1034" s="1684"/>
      <c r="N1034" s="1684"/>
      <c r="O1034" s="1684"/>
      <c r="P1034" s="1684"/>
      <c r="Q1034" s="1684"/>
      <c r="R1034" s="1684"/>
      <c r="S1034" s="1684"/>
      <c r="T1034" s="1684"/>
      <c r="U1034" s="1684"/>
      <c r="V1034" s="1684"/>
      <c r="W1034" s="1684"/>
      <c r="X1034" s="1684"/>
      <c r="Y1034" s="1684"/>
      <c r="Z1034" s="1684"/>
      <c r="AA1034" s="1684"/>
      <c r="AB1034" s="1684"/>
      <c r="AC1034" s="1684"/>
      <c r="AD1034" s="1684"/>
      <c r="AE1034" s="1685"/>
      <c r="AF1034" s="79"/>
      <c r="AG1034" s="1707" t="s">
        <v>669</v>
      </c>
      <c r="AH1034" s="1708"/>
      <c r="AI1034" s="87"/>
      <c r="AJ1034" s="1677">
        <f>ROUND(IF(AG1034="Yes",AF1036,0),0)</f>
        <v>0</v>
      </c>
      <c r="AK1034" s="1678"/>
      <c r="AL1034" s="1678"/>
      <c r="AM1034" s="1678"/>
      <c r="AN1034" s="1678"/>
      <c r="AO1034" s="1678"/>
      <c r="AP1034" s="1678"/>
      <c r="AQ1034" s="1679"/>
      <c r="AR1034" s="68"/>
      <c r="AS1034" s="68"/>
      <c r="AT1034" s="68"/>
      <c r="AU1034" s="68"/>
      <c r="AV1034" s="68"/>
      <c r="AW1034" s="68"/>
      <c r="AX1034" s="68"/>
      <c r="AY1034" s="68"/>
    </row>
    <row r="1035" spans="1:52" ht="12.95" customHeight="1">
      <c r="A1035" s="14"/>
      <c r="B1035" s="73"/>
      <c r="C1035" s="74"/>
      <c r="D1035" s="1686" t="s">
        <v>1677</v>
      </c>
      <c r="E1035" s="1687"/>
      <c r="F1035" s="1687"/>
      <c r="G1035" s="1687"/>
      <c r="H1035" s="1687"/>
      <c r="I1035" s="1687"/>
      <c r="J1035" s="1687"/>
      <c r="K1035" s="1687"/>
      <c r="L1035" s="1687"/>
      <c r="M1035" s="1687"/>
      <c r="N1035" s="1687"/>
      <c r="O1035" s="1687"/>
      <c r="P1035" s="1687"/>
      <c r="Q1035" s="1687"/>
      <c r="R1035" s="1687"/>
      <c r="S1035" s="1687"/>
      <c r="T1035" s="1687"/>
      <c r="U1035" s="1687"/>
      <c r="V1035" s="1687"/>
      <c r="W1035" s="1687"/>
      <c r="X1035" s="1687"/>
      <c r="Y1035" s="1687"/>
      <c r="Z1035" s="1687"/>
      <c r="AA1035" s="1687"/>
      <c r="AB1035" s="1687"/>
      <c r="AC1035" s="1687"/>
      <c r="AD1035" s="1687"/>
      <c r="AE1035" s="1688"/>
      <c r="AF1035" s="1733" t="str">
        <f>IF(AG1034="yes","Enter Amount:","")</f>
        <v/>
      </c>
      <c r="AG1035" s="1734"/>
      <c r="AH1035" s="1734"/>
      <c r="AI1035" s="1735"/>
      <c r="AJ1035" s="1680"/>
      <c r="AK1035" s="1681"/>
      <c r="AL1035" s="1681"/>
      <c r="AM1035" s="1681"/>
      <c r="AN1035" s="1681"/>
      <c r="AO1035" s="1681"/>
      <c r="AP1035" s="1681"/>
      <c r="AQ1035" s="1682"/>
      <c r="AR1035" s="68"/>
      <c r="AS1035" s="68"/>
      <c r="AT1035" s="68"/>
      <c r="AU1035" s="68"/>
      <c r="AV1035" s="68"/>
      <c r="AW1035" s="68"/>
      <c r="AX1035" s="68"/>
      <c r="AY1035" s="68"/>
    </row>
    <row r="1036" spans="1:52" ht="12.95" customHeight="1">
      <c r="A1036" s="14"/>
      <c r="B1036" s="73"/>
      <c r="C1036" s="74"/>
      <c r="D1036" s="1686"/>
      <c r="E1036" s="1687"/>
      <c r="F1036" s="1687"/>
      <c r="G1036" s="1687"/>
      <c r="H1036" s="1687"/>
      <c r="I1036" s="1687"/>
      <c r="J1036" s="1687"/>
      <c r="K1036" s="1687"/>
      <c r="L1036" s="1687"/>
      <c r="M1036" s="1687"/>
      <c r="N1036" s="1687"/>
      <c r="O1036" s="1687"/>
      <c r="P1036" s="1687"/>
      <c r="Q1036" s="1687"/>
      <c r="R1036" s="1687"/>
      <c r="S1036" s="1687"/>
      <c r="T1036" s="1687"/>
      <c r="U1036" s="1687"/>
      <c r="V1036" s="1687"/>
      <c r="W1036" s="1687"/>
      <c r="X1036" s="1687"/>
      <c r="Y1036" s="1687"/>
      <c r="Z1036" s="1687"/>
      <c r="AA1036" s="1687"/>
      <c r="AB1036" s="1687"/>
      <c r="AC1036" s="1687"/>
      <c r="AD1036" s="1687"/>
      <c r="AE1036" s="1688"/>
      <c r="AF1036" s="1745"/>
      <c r="AG1036" s="1745"/>
      <c r="AH1036" s="1745"/>
      <c r="AI1036" s="1745"/>
      <c r="AJ1036" s="1680"/>
      <c r="AK1036" s="1681"/>
      <c r="AL1036" s="1681"/>
      <c r="AM1036" s="1681"/>
      <c r="AN1036" s="1681"/>
      <c r="AO1036" s="1681"/>
      <c r="AP1036" s="1681"/>
      <c r="AQ1036" s="1682"/>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89"/>
      <c r="E1037" s="1690"/>
      <c r="F1037" s="1690"/>
      <c r="G1037" s="1690"/>
      <c r="H1037" s="1690"/>
      <c r="I1037" s="1690"/>
      <c r="J1037" s="1690"/>
      <c r="K1037" s="1690"/>
      <c r="L1037" s="1690"/>
      <c r="M1037" s="1690"/>
      <c r="N1037" s="1690"/>
      <c r="O1037" s="1690"/>
      <c r="P1037" s="1690"/>
      <c r="Q1037" s="1690"/>
      <c r="R1037" s="1690"/>
      <c r="S1037" s="1690"/>
      <c r="T1037" s="1690"/>
      <c r="U1037" s="1690"/>
      <c r="V1037" s="1690"/>
      <c r="W1037" s="1690"/>
      <c r="X1037" s="1690"/>
      <c r="Y1037" s="1690"/>
      <c r="Z1037" s="1690"/>
      <c r="AA1037" s="1690"/>
      <c r="AB1037" s="1690"/>
      <c r="AC1037" s="1690"/>
      <c r="AD1037" s="1690"/>
      <c r="AE1037" s="1691"/>
      <c r="AF1037" s="1745"/>
      <c r="AG1037" s="1745"/>
      <c r="AH1037" s="1745"/>
      <c r="AI1037" s="1745"/>
      <c r="AJ1037" s="1692"/>
      <c r="AK1037" s="1693"/>
      <c r="AL1037" s="1693"/>
      <c r="AM1037" s="1693"/>
      <c r="AN1037" s="1693"/>
      <c r="AO1037" s="1693"/>
      <c r="AP1037" s="1693"/>
      <c r="AQ1037" s="1694"/>
      <c r="AR1037" s="68"/>
      <c r="AS1037" s="68"/>
      <c r="AT1037" s="68"/>
      <c r="AU1037" s="68"/>
      <c r="AV1037" s="68"/>
      <c r="AW1037" s="68"/>
      <c r="AX1037" s="68"/>
      <c r="AY1037" s="68"/>
    </row>
    <row r="1038" spans="1:52" ht="12.95" customHeight="1">
      <c r="A1038" s="14"/>
      <c r="B1038" s="79"/>
      <c r="C1038" s="80" t="s">
        <v>234</v>
      </c>
      <c r="D1038" s="1701" t="s">
        <v>1292</v>
      </c>
      <c r="E1038" s="1702"/>
      <c r="F1038" s="1702"/>
      <c r="G1038" s="1702"/>
      <c r="H1038" s="1702"/>
      <c r="I1038" s="1702"/>
      <c r="J1038" s="1702"/>
      <c r="K1038" s="1702"/>
      <c r="L1038" s="1702"/>
      <c r="M1038" s="1702"/>
      <c r="N1038" s="1702"/>
      <c r="O1038" s="1702"/>
      <c r="P1038" s="1702"/>
      <c r="Q1038" s="1702"/>
      <c r="R1038" s="1702"/>
      <c r="S1038" s="1702"/>
      <c r="T1038" s="1702"/>
      <c r="U1038" s="1702"/>
      <c r="V1038" s="1702"/>
      <c r="W1038" s="1702"/>
      <c r="X1038" s="1702"/>
      <c r="Y1038" s="1702"/>
      <c r="Z1038" s="1702"/>
      <c r="AA1038" s="1702"/>
      <c r="AB1038" s="1702"/>
      <c r="AC1038" s="1702"/>
      <c r="AD1038" s="1702"/>
      <c r="AE1038" s="1703"/>
      <c r="AF1038" s="79"/>
      <c r="AG1038" s="1707" t="s">
        <v>545</v>
      </c>
      <c r="AH1038" s="1708"/>
      <c r="AI1038" s="87"/>
      <c r="AJ1038" s="1677">
        <f>ROUND(IF(AG1038="yes",(AJ1001*0.1),0),0)</f>
        <v>6851434</v>
      </c>
      <c r="AK1038" s="1678"/>
      <c r="AL1038" s="1678"/>
      <c r="AM1038" s="1678"/>
      <c r="AN1038" s="1678"/>
      <c r="AO1038" s="1678"/>
      <c r="AP1038" s="1678"/>
      <c r="AQ1038" s="1679"/>
      <c r="AR1038" s="68"/>
      <c r="AS1038" s="68"/>
      <c r="AT1038" s="68"/>
      <c r="AU1038" s="68"/>
      <c r="AV1038" s="68"/>
      <c r="AW1038" s="68"/>
      <c r="AX1038" s="68"/>
      <c r="AY1038" s="68"/>
    </row>
    <row r="1039" spans="1:52" ht="12.95" customHeight="1">
      <c r="A1039" s="14"/>
      <c r="B1039" s="73"/>
      <c r="C1039" s="74"/>
      <c r="D1039" s="1686" t="s">
        <v>1293</v>
      </c>
      <c r="E1039" s="1687"/>
      <c r="F1039" s="1687"/>
      <c r="G1039" s="1687"/>
      <c r="H1039" s="1687"/>
      <c r="I1039" s="1687"/>
      <c r="J1039" s="1687"/>
      <c r="K1039" s="1687"/>
      <c r="L1039" s="1687"/>
      <c r="M1039" s="1687"/>
      <c r="N1039" s="1687"/>
      <c r="O1039" s="1687"/>
      <c r="P1039" s="1687"/>
      <c r="Q1039" s="1687"/>
      <c r="R1039" s="1687"/>
      <c r="S1039" s="1687"/>
      <c r="T1039" s="1687"/>
      <c r="U1039" s="1687"/>
      <c r="V1039" s="1687"/>
      <c r="W1039" s="1687"/>
      <c r="X1039" s="1687"/>
      <c r="Y1039" s="1687"/>
      <c r="Z1039" s="1687"/>
      <c r="AA1039" s="1687"/>
      <c r="AB1039" s="1687"/>
      <c r="AC1039" s="1687"/>
      <c r="AD1039" s="1687"/>
      <c r="AE1039" s="1688"/>
      <c r="AF1039" s="73"/>
      <c r="AG1039" s="14"/>
      <c r="AH1039" s="14"/>
      <c r="AI1039" s="83"/>
      <c r="AJ1039" s="1680"/>
      <c r="AK1039" s="1681"/>
      <c r="AL1039" s="1681"/>
      <c r="AM1039" s="1681"/>
      <c r="AN1039" s="1681"/>
      <c r="AO1039" s="1681"/>
      <c r="AP1039" s="1681"/>
      <c r="AQ1039" s="1682"/>
      <c r="AR1039" s="68"/>
      <c r="AS1039" s="68"/>
      <c r="AT1039" s="68"/>
      <c r="AU1039" s="68"/>
      <c r="AV1039" s="68"/>
      <c r="AW1039" s="68"/>
      <c r="AX1039" s="68"/>
      <c r="AY1039" s="68"/>
    </row>
    <row r="1040" spans="1:52" ht="12.95" customHeight="1">
      <c r="A1040" s="14"/>
      <c r="B1040" s="77"/>
      <c r="C1040" s="74"/>
      <c r="D1040" s="1689"/>
      <c r="E1040" s="1690"/>
      <c r="F1040" s="1690"/>
      <c r="G1040" s="1690"/>
      <c r="H1040" s="1690"/>
      <c r="I1040" s="1690"/>
      <c r="J1040" s="1690"/>
      <c r="K1040" s="1690"/>
      <c r="L1040" s="1690"/>
      <c r="M1040" s="1690"/>
      <c r="N1040" s="1690"/>
      <c r="O1040" s="1690"/>
      <c r="P1040" s="1690"/>
      <c r="Q1040" s="1690"/>
      <c r="R1040" s="1690"/>
      <c r="S1040" s="1690"/>
      <c r="T1040" s="1690"/>
      <c r="U1040" s="1690"/>
      <c r="V1040" s="1690"/>
      <c r="W1040" s="1690"/>
      <c r="X1040" s="1690"/>
      <c r="Y1040" s="1690"/>
      <c r="Z1040" s="1690"/>
      <c r="AA1040" s="1690"/>
      <c r="AB1040" s="1690"/>
      <c r="AC1040" s="1690"/>
      <c r="AD1040" s="1690"/>
      <c r="AE1040" s="1691"/>
      <c r="AF1040" s="73"/>
      <c r="AG1040" s="14"/>
      <c r="AH1040" s="14"/>
      <c r="AI1040" s="83"/>
      <c r="AJ1040" s="1692"/>
      <c r="AK1040" s="1693"/>
      <c r="AL1040" s="1693"/>
      <c r="AM1040" s="1693"/>
      <c r="AN1040" s="1693"/>
      <c r="AO1040" s="1693"/>
      <c r="AP1040" s="1693"/>
      <c r="AQ1040" s="1694"/>
      <c r="AR1040" s="68"/>
      <c r="AS1040" s="68"/>
      <c r="AT1040" s="68"/>
      <c r="AU1040" s="68"/>
      <c r="AV1040" s="68"/>
      <c r="AW1040" s="68"/>
      <c r="AX1040" s="68"/>
      <c r="AY1040" s="68"/>
    </row>
    <row r="1041" spans="1:57" ht="12.95" customHeight="1">
      <c r="A1041" s="14"/>
      <c r="B1041" s="73"/>
      <c r="C1041" s="339" t="s">
        <v>687</v>
      </c>
      <c r="D1041" s="1683" t="s">
        <v>1673</v>
      </c>
      <c r="E1041" s="1684"/>
      <c r="F1041" s="1684"/>
      <c r="G1041" s="1684"/>
      <c r="H1041" s="1684"/>
      <c r="I1041" s="1684"/>
      <c r="J1041" s="1684"/>
      <c r="K1041" s="1684"/>
      <c r="L1041" s="1684"/>
      <c r="M1041" s="1684"/>
      <c r="N1041" s="1684"/>
      <c r="O1041" s="1684"/>
      <c r="P1041" s="1684"/>
      <c r="Q1041" s="1684"/>
      <c r="R1041" s="1684"/>
      <c r="S1041" s="1684"/>
      <c r="T1041" s="1684"/>
      <c r="U1041" s="1684"/>
      <c r="V1041" s="1684"/>
      <c r="W1041" s="1684"/>
      <c r="X1041" s="1684"/>
      <c r="Y1041" s="1684"/>
      <c r="Z1041" s="1684"/>
      <c r="AA1041" s="1684"/>
      <c r="AB1041" s="1684"/>
      <c r="AC1041" s="1684"/>
      <c r="AD1041" s="1684"/>
      <c r="AE1041" s="1685"/>
      <c r="AF1041" s="79"/>
      <c r="AG1041" s="1707" t="s">
        <v>669</v>
      </c>
      <c r="AH1041" s="1708"/>
      <c r="AI1041" s="87"/>
      <c r="AJ1041" s="1677">
        <f>ROUND(IF(AG1041="yes",(AJ1001*0.15),0),0)</f>
        <v>0</v>
      </c>
      <c r="AK1041" s="1678"/>
      <c r="AL1041" s="1678"/>
      <c r="AM1041" s="1678"/>
      <c r="AN1041" s="1678"/>
      <c r="AO1041" s="1678"/>
      <c r="AP1041" s="1678"/>
      <c r="AQ1041" s="1679"/>
      <c r="AR1041" s="68"/>
      <c r="AS1041" s="68"/>
      <c r="AT1041" s="68"/>
      <c r="AU1041" s="68"/>
      <c r="AV1041" s="68"/>
      <c r="AW1041" s="68"/>
      <c r="AX1041" s="68"/>
      <c r="AY1041" s="68"/>
    </row>
    <row r="1042" spans="1:57" ht="12.95" customHeight="1">
      <c r="A1042" s="14"/>
      <c r="B1042" s="73"/>
      <c r="C1042" s="74"/>
      <c r="D1042" s="1709" t="s">
        <v>1674</v>
      </c>
      <c r="E1042" s="1524"/>
      <c r="F1042" s="1524"/>
      <c r="G1042" s="1524"/>
      <c r="H1042" s="1524"/>
      <c r="I1042" s="1524"/>
      <c r="J1042" s="1524"/>
      <c r="K1042" s="1524"/>
      <c r="L1042" s="1524"/>
      <c r="M1042" s="1524"/>
      <c r="N1042" s="1524"/>
      <c r="O1042" s="1524"/>
      <c r="P1042" s="1524"/>
      <c r="Q1042" s="1524"/>
      <c r="R1042" s="1524"/>
      <c r="S1042" s="1524"/>
      <c r="T1042" s="1524"/>
      <c r="U1042" s="1524"/>
      <c r="V1042" s="1524"/>
      <c r="W1042" s="1524"/>
      <c r="X1042" s="1524"/>
      <c r="Y1042" s="1524"/>
      <c r="Z1042" s="1524"/>
      <c r="AA1042" s="1524"/>
      <c r="AB1042" s="1524"/>
      <c r="AC1042" s="1524"/>
      <c r="AD1042" s="1524"/>
      <c r="AE1042" s="1710"/>
      <c r="AF1042" s="911"/>
      <c r="AG1042" s="912"/>
      <c r="AH1042" s="912"/>
      <c r="AI1042" s="913"/>
      <c r="AJ1042" s="1680"/>
      <c r="AK1042" s="1681"/>
      <c r="AL1042" s="1681"/>
      <c r="AM1042" s="1681"/>
      <c r="AN1042" s="1681"/>
      <c r="AO1042" s="1681"/>
      <c r="AP1042" s="1681"/>
      <c r="AQ1042" s="1682"/>
      <c r="AR1042" s="68"/>
      <c r="AS1042" s="68"/>
      <c r="AT1042" s="68"/>
      <c r="AU1042" s="68"/>
      <c r="AV1042" s="68"/>
      <c r="AW1042" s="68"/>
      <c r="AX1042" s="68"/>
      <c r="AY1042" s="68"/>
    </row>
    <row r="1043" spans="1:57" ht="12.95" customHeight="1">
      <c r="A1043" s="14"/>
      <c r="B1043" s="73"/>
      <c r="C1043" s="74"/>
      <c r="D1043" s="1709"/>
      <c r="E1043" s="1524"/>
      <c r="F1043" s="1524"/>
      <c r="G1043" s="1524"/>
      <c r="H1043" s="1524"/>
      <c r="I1043" s="1524"/>
      <c r="J1043" s="1524"/>
      <c r="K1043" s="1524"/>
      <c r="L1043" s="1524"/>
      <c r="M1043" s="1524"/>
      <c r="N1043" s="1524"/>
      <c r="O1043" s="1524"/>
      <c r="P1043" s="1524"/>
      <c r="Q1043" s="1524"/>
      <c r="R1043" s="1524"/>
      <c r="S1043" s="1524"/>
      <c r="T1043" s="1524"/>
      <c r="U1043" s="1524"/>
      <c r="V1043" s="1524"/>
      <c r="W1043" s="1524"/>
      <c r="X1043" s="1524"/>
      <c r="Y1043" s="1524"/>
      <c r="Z1043" s="1524"/>
      <c r="AA1043" s="1524"/>
      <c r="AB1043" s="1524"/>
      <c r="AC1043" s="1524"/>
      <c r="AD1043" s="1524"/>
      <c r="AE1043" s="1710"/>
      <c r="AF1043" s="911"/>
      <c r="AG1043" s="912"/>
      <c r="AH1043" s="912"/>
      <c r="AI1043" s="913"/>
      <c r="AJ1043" s="1680"/>
      <c r="AK1043" s="1681"/>
      <c r="AL1043" s="1681"/>
      <c r="AM1043" s="1681"/>
      <c r="AN1043" s="1681"/>
      <c r="AO1043" s="1681"/>
      <c r="AP1043" s="1681"/>
      <c r="AQ1043" s="1682"/>
      <c r="AR1043" s="68"/>
      <c r="AS1043" s="68"/>
      <c r="AT1043" s="68"/>
      <c r="AU1043" s="68"/>
      <c r="AV1043" s="68"/>
      <c r="AW1043" s="68"/>
      <c r="AX1043" s="68"/>
      <c r="AY1043" s="68"/>
    </row>
    <row r="1044" spans="1:57" ht="12.95" customHeight="1">
      <c r="A1044" s="14"/>
      <c r="B1044" s="73"/>
      <c r="C1044" s="74"/>
      <c r="D1044" s="1711"/>
      <c r="E1044" s="1712"/>
      <c r="F1044" s="1712"/>
      <c r="G1044" s="1712"/>
      <c r="H1044" s="1712"/>
      <c r="I1044" s="1712"/>
      <c r="J1044" s="1712"/>
      <c r="K1044" s="1712"/>
      <c r="L1044" s="1712"/>
      <c r="M1044" s="1712"/>
      <c r="N1044" s="1712"/>
      <c r="O1044" s="1712"/>
      <c r="P1044" s="1712"/>
      <c r="Q1044" s="1712"/>
      <c r="R1044" s="1712"/>
      <c r="S1044" s="1712"/>
      <c r="T1044" s="1712"/>
      <c r="U1044" s="1712"/>
      <c r="V1044" s="1712"/>
      <c r="W1044" s="1712"/>
      <c r="X1044" s="1712"/>
      <c r="Y1044" s="1712"/>
      <c r="Z1044" s="1712"/>
      <c r="AA1044" s="1712"/>
      <c r="AB1044" s="1712"/>
      <c r="AC1044" s="1712"/>
      <c r="AD1044" s="1712"/>
      <c r="AE1044" s="1713"/>
      <c r="AF1044" s="914"/>
      <c r="AG1044" s="915"/>
      <c r="AH1044" s="915"/>
      <c r="AI1044" s="916"/>
      <c r="AJ1044" s="1692"/>
      <c r="AK1044" s="1693"/>
      <c r="AL1044" s="1693"/>
      <c r="AM1044" s="1693"/>
      <c r="AN1044" s="1693"/>
      <c r="AO1044" s="1693"/>
      <c r="AP1044" s="1693"/>
      <c r="AQ1044" s="1694"/>
      <c r="AR1044" s="68"/>
      <c r="AS1044" s="68"/>
      <c r="AT1044" s="68"/>
      <c r="AU1044" s="68"/>
      <c r="AV1044" s="68"/>
      <c r="AW1044" s="68"/>
      <c r="AX1044" s="68"/>
      <c r="AY1044" s="68"/>
    </row>
    <row r="1045" spans="1:57" ht="12.95" customHeight="1">
      <c r="A1045" s="14"/>
      <c r="B1045" s="73"/>
      <c r="C1045" s="339" t="s">
        <v>687</v>
      </c>
      <c r="D1045" s="1701" t="s">
        <v>1675</v>
      </c>
      <c r="E1045" s="1702"/>
      <c r="F1045" s="1702"/>
      <c r="G1045" s="1702"/>
      <c r="H1045" s="1702"/>
      <c r="I1045" s="1702"/>
      <c r="J1045" s="1702"/>
      <c r="K1045" s="1702"/>
      <c r="L1045" s="1702"/>
      <c r="M1045" s="1702"/>
      <c r="N1045" s="1702"/>
      <c r="O1045" s="1702"/>
      <c r="P1045" s="1702"/>
      <c r="Q1045" s="1702"/>
      <c r="R1045" s="1702"/>
      <c r="S1045" s="1702"/>
      <c r="T1045" s="1702"/>
      <c r="U1045" s="1702"/>
      <c r="V1045" s="1702"/>
      <c r="W1045" s="1702"/>
      <c r="X1045" s="1702"/>
      <c r="Y1045" s="1702"/>
      <c r="Z1045" s="1702"/>
      <c r="AA1045" s="1702"/>
      <c r="AB1045" s="1702"/>
      <c r="AC1045" s="1702"/>
      <c r="AD1045" s="1702"/>
      <c r="AE1045" s="1703"/>
      <c r="AF1045" s="73"/>
      <c r="AG1045" s="1716" t="s">
        <v>545</v>
      </c>
      <c r="AH1045" s="1717"/>
      <c r="AI1045" s="83"/>
      <c r="AJ1045" s="1677">
        <f>ROUND(IF(AND(AG1045="yes",AJ1041=0),(AJ1001*0.1),0),0)</f>
        <v>6851434</v>
      </c>
      <c r="AK1045" s="1678"/>
      <c r="AL1045" s="1678"/>
      <c r="AM1045" s="1678"/>
      <c r="AN1045" s="1678"/>
      <c r="AO1045" s="1678"/>
      <c r="AP1045" s="1678"/>
      <c r="AQ1045" s="1679"/>
      <c r="AR1045" s="68"/>
      <c r="AS1045" s="68"/>
      <c r="AT1045" s="68"/>
      <c r="AU1045" s="68"/>
      <c r="AV1045" s="68"/>
      <c r="AW1045" s="68"/>
      <c r="AX1045" s="68"/>
      <c r="AY1045" s="68"/>
    </row>
    <row r="1046" spans="1:57" ht="12.95" customHeight="1">
      <c r="A1046" s="14"/>
      <c r="B1046" s="73"/>
      <c r="C1046" s="74"/>
      <c r="D1046" s="1709" t="s">
        <v>1676</v>
      </c>
      <c r="E1046" s="1524"/>
      <c r="F1046" s="1524"/>
      <c r="G1046" s="1524"/>
      <c r="H1046" s="1524"/>
      <c r="I1046" s="1524"/>
      <c r="J1046" s="1524"/>
      <c r="K1046" s="1524"/>
      <c r="L1046" s="1524"/>
      <c r="M1046" s="1524"/>
      <c r="N1046" s="1524"/>
      <c r="O1046" s="1524"/>
      <c r="P1046" s="1524"/>
      <c r="Q1046" s="1524"/>
      <c r="R1046" s="1524"/>
      <c r="S1046" s="1524"/>
      <c r="T1046" s="1524"/>
      <c r="U1046" s="1524"/>
      <c r="V1046" s="1524"/>
      <c r="W1046" s="1524"/>
      <c r="X1046" s="1524"/>
      <c r="Y1046" s="1524"/>
      <c r="Z1046" s="1524"/>
      <c r="AA1046" s="1524"/>
      <c r="AB1046" s="1524"/>
      <c r="AC1046" s="1524"/>
      <c r="AD1046" s="1524"/>
      <c r="AE1046" s="1710"/>
      <c r="AF1046" s="73"/>
      <c r="AG1046" s="14"/>
      <c r="AH1046" s="14"/>
      <c r="AI1046" s="83"/>
      <c r="AJ1046" s="1680"/>
      <c r="AK1046" s="1681"/>
      <c r="AL1046" s="1681"/>
      <c r="AM1046" s="1681"/>
      <c r="AN1046" s="1681"/>
      <c r="AO1046" s="1681"/>
      <c r="AP1046" s="1681"/>
      <c r="AQ1046" s="1682"/>
      <c r="AR1046" s="68"/>
      <c r="AS1046" s="68"/>
      <c r="AT1046" s="68"/>
      <c r="AU1046" s="68"/>
      <c r="AV1046" s="68"/>
      <c r="AW1046" s="68"/>
      <c r="AX1046" s="68"/>
      <c r="AY1046" s="68"/>
    </row>
    <row r="1047" spans="1:57" ht="12.95" customHeight="1">
      <c r="A1047" s="14"/>
      <c r="B1047" s="73"/>
      <c r="C1047" s="74"/>
      <c r="D1047" s="1709"/>
      <c r="E1047" s="1524"/>
      <c r="F1047" s="1524"/>
      <c r="G1047" s="1524"/>
      <c r="H1047" s="1524"/>
      <c r="I1047" s="1524"/>
      <c r="J1047" s="1524"/>
      <c r="K1047" s="1524"/>
      <c r="L1047" s="1524"/>
      <c r="M1047" s="1524"/>
      <c r="N1047" s="1524"/>
      <c r="O1047" s="1524"/>
      <c r="P1047" s="1524"/>
      <c r="Q1047" s="1524"/>
      <c r="R1047" s="1524"/>
      <c r="S1047" s="1524"/>
      <c r="T1047" s="1524"/>
      <c r="U1047" s="1524"/>
      <c r="V1047" s="1524"/>
      <c r="W1047" s="1524"/>
      <c r="X1047" s="1524"/>
      <c r="Y1047" s="1524"/>
      <c r="Z1047" s="1524"/>
      <c r="AA1047" s="1524"/>
      <c r="AB1047" s="1524"/>
      <c r="AC1047" s="1524"/>
      <c r="AD1047" s="1524"/>
      <c r="AE1047" s="1710"/>
      <c r="AF1047" s="73"/>
      <c r="AG1047" s="14"/>
      <c r="AH1047" s="14"/>
      <c r="AI1047" s="83"/>
      <c r="AJ1047" s="1680"/>
      <c r="AK1047" s="1681"/>
      <c r="AL1047" s="1681"/>
      <c r="AM1047" s="1681"/>
      <c r="AN1047" s="1681"/>
      <c r="AO1047" s="1681"/>
      <c r="AP1047" s="1681"/>
      <c r="AQ1047" s="1682"/>
      <c r="AR1047" s="68"/>
      <c r="AS1047" s="68"/>
      <c r="AT1047" s="68"/>
      <c r="AU1047" s="68"/>
      <c r="AV1047" s="68"/>
      <c r="AW1047" s="68"/>
      <c r="AX1047" s="68"/>
      <c r="AY1047" s="68"/>
      <c r="BA1047" s="1175">
        <f>IFERROR(('Sources and Uses Budget'!$C$17+'Sources and Uses Budget'!$C$18+'Sources and Uses Budget'!$C$22)/$AG$446,0)</f>
        <v>0</v>
      </c>
      <c r="BB1047" s="1175" t="s">
        <v>2416</v>
      </c>
      <c r="BC1047" s="1175"/>
      <c r="BD1047" s="1175"/>
      <c r="BE1047" s="1175"/>
    </row>
    <row r="1048" spans="1:57" ht="12.95" customHeight="1">
      <c r="A1048" s="14"/>
      <c r="B1048" s="73"/>
      <c r="C1048" s="74"/>
      <c r="D1048" s="1709"/>
      <c r="E1048" s="1524"/>
      <c r="F1048" s="1524"/>
      <c r="G1048" s="1524"/>
      <c r="H1048" s="1524"/>
      <c r="I1048" s="1524"/>
      <c r="J1048" s="1524"/>
      <c r="K1048" s="1524"/>
      <c r="L1048" s="1524"/>
      <c r="M1048" s="1524"/>
      <c r="N1048" s="1524"/>
      <c r="O1048" s="1524"/>
      <c r="P1048" s="1524"/>
      <c r="Q1048" s="1524"/>
      <c r="R1048" s="1524"/>
      <c r="S1048" s="1524"/>
      <c r="T1048" s="1524"/>
      <c r="U1048" s="1524"/>
      <c r="V1048" s="1524"/>
      <c r="W1048" s="1524"/>
      <c r="X1048" s="1524"/>
      <c r="Y1048" s="1524"/>
      <c r="Z1048" s="1524"/>
      <c r="AA1048" s="1524"/>
      <c r="AB1048" s="1524"/>
      <c r="AC1048" s="1524"/>
      <c r="AD1048" s="1524"/>
      <c r="AE1048" s="1710"/>
      <c r="AF1048" s="73"/>
      <c r="AG1048" s="14"/>
      <c r="AH1048" s="14"/>
      <c r="AI1048" s="83"/>
      <c r="AJ1048" s="1680"/>
      <c r="AK1048" s="1681"/>
      <c r="AL1048" s="1681"/>
      <c r="AM1048" s="1681"/>
      <c r="AN1048" s="1681"/>
      <c r="AO1048" s="1681"/>
      <c r="AP1048" s="1681"/>
      <c r="AQ1048" s="1682"/>
      <c r="AR1048" s="68"/>
      <c r="AS1048" s="68"/>
      <c r="AT1048" s="68"/>
      <c r="AU1048" s="68"/>
      <c r="AV1048" s="68"/>
      <c r="AW1048" s="68"/>
      <c r="AX1048" s="68"/>
      <c r="AY1048" s="68"/>
      <c r="BA1048">
        <f>IFERROR((($CI$761+$CM$761)/$AG$449),0)</f>
        <v>0.20833333333333334</v>
      </c>
      <c r="BB1048" s="3" t="s">
        <v>2420</v>
      </c>
    </row>
    <row r="1049" spans="1:57" ht="12.95" customHeight="1">
      <c r="A1049" s="14"/>
      <c r="B1049" s="73"/>
      <c r="C1049" s="74"/>
      <c r="D1049" s="1711"/>
      <c r="E1049" s="1712"/>
      <c r="F1049" s="1712"/>
      <c r="G1049" s="1712"/>
      <c r="H1049" s="1712"/>
      <c r="I1049" s="1712"/>
      <c r="J1049" s="1712"/>
      <c r="K1049" s="1712"/>
      <c r="L1049" s="1712"/>
      <c r="M1049" s="1712"/>
      <c r="N1049" s="1712"/>
      <c r="O1049" s="1712"/>
      <c r="P1049" s="1712"/>
      <c r="Q1049" s="1712"/>
      <c r="R1049" s="1712"/>
      <c r="S1049" s="1712"/>
      <c r="T1049" s="1712"/>
      <c r="U1049" s="1712"/>
      <c r="V1049" s="1712"/>
      <c r="W1049" s="1712"/>
      <c r="X1049" s="1712"/>
      <c r="Y1049" s="1712"/>
      <c r="Z1049" s="1712"/>
      <c r="AA1049" s="1712"/>
      <c r="AB1049" s="1712"/>
      <c r="AC1049" s="1712"/>
      <c r="AD1049" s="1712"/>
      <c r="AE1049" s="1713"/>
      <c r="AF1049" s="73"/>
      <c r="AG1049" s="14"/>
      <c r="AH1049" s="14"/>
      <c r="AI1049" s="83"/>
      <c r="AJ1049" s="1680"/>
      <c r="AK1049" s="1681"/>
      <c r="AL1049" s="1681"/>
      <c r="AM1049" s="1681"/>
      <c r="AN1049" s="1681"/>
      <c r="AO1049" s="1681"/>
      <c r="AP1049" s="1681"/>
      <c r="AQ1049" s="1682"/>
      <c r="AR1049" s="68"/>
      <c r="AS1049" s="68"/>
      <c r="AT1049" s="68"/>
      <c r="AU1049" s="68"/>
      <c r="AV1049" s="68"/>
      <c r="AW1049" s="68"/>
      <c r="AX1049" s="68"/>
      <c r="AY1049" s="68"/>
      <c r="BA1049" t="b">
        <f>'Points System'!AJ163="Yes"</f>
        <v>0</v>
      </c>
      <c r="BB1049" s="3" t="s">
        <v>2417</v>
      </c>
    </row>
    <row r="1050" spans="1:57" ht="12.95" customHeight="1">
      <c r="A1050" s="14"/>
      <c r="B1050" s="79"/>
      <c r="C1050" s="131" t="s">
        <v>1008</v>
      </c>
      <c r="D1050" s="1683" t="s">
        <v>1294</v>
      </c>
      <c r="E1050" s="1684"/>
      <c r="F1050" s="1684"/>
      <c r="G1050" s="1684"/>
      <c r="H1050" s="1684"/>
      <c r="I1050" s="1684"/>
      <c r="J1050" s="1684"/>
      <c r="K1050" s="1684"/>
      <c r="L1050" s="1684"/>
      <c r="M1050" s="1684"/>
      <c r="N1050" s="1684"/>
      <c r="O1050" s="1684"/>
      <c r="P1050" s="1684"/>
      <c r="Q1050" s="1684"/>
      <c r="R1050" s="1684"/>
      <c r="S1050" s="1684"/>
      <c r="T1050" s="1684"/>
      <c r="U1050" s="1684"/>
      <c r="V1050" s="1684"/>
      <c r="W1050" s="1684"/>
      <c r="X1050" s="1684"/>
      <c r="Y1050" s="1684"/>
      <c r="Z1050" s="1684"/>
      <c r="AA1050" s="1684"/>
      <c r="AB1050" s="1684"/>
      <c r="AC1050" s="1684"/>
      <c r="AD1050" s="1684"/>
      <c r="AE1050" s="1685"/>
      <c r="AF1050" s="79"/>
      <c r="AG1050" s="1707" t="s">
        <v>669</v>
      </c>
      <c r="AH1050" s="1708"/>
      <c r="AI1050" s="87"/>
      <c r="AJ1050" s="1677">
        <f>ROUND(IF(AG1050="yes",(AJ1001*0.1),0),0)</f>
        <v>0</v>
      </c>
      <c r="AK1050" s="1678"/>
      <c r="AL1050" s="1678"/>
      <c r="AM1050" s="1678"/>
      <c r="AN1050" s="1678"/>
      <c r="AO1050" s="1678"/>
      <c r="AP1050" s="1678"/>
      <c r="AQ1050" s="1679"/>
      <c r="AR1050" s="68"/>
      <c r="AS1050" s="68"/>
      <c r="AT1050" s="68"/>
      <c r="AU1050" s="68"/>
      <c r="AV1050" s="68"/>
      <c r="AW1050" s="68"/>
      <c r="AX1050" s="68"/>
      <c r="AY1050" s="68"/>
      <c r="BA1050">
        <f>Q212</f>
        <v>0</v>
      </c>
      <c r="BB1050" s="3" t="s">
        <v>2418</v>
      </c>
    </row>
    <row r="1051" spans="1:57" ht="12.95" customHeight="1">
      <c r="A1051" s="14"/>
      <c r="B1051" s="73"/>
      <c r="C1051" s="74"/>
      <c r="D1051" s="1686" t="s">
        <v>2096</v>
      </c>
      <c r="E1051" s="1687"/>
      <c r="F1051" s="1687"/>
      <c r="G1051" s="1687"/>
      <c r="H1051" s="1687"/>
      <c r="I1051" s="1687"/>
      <c r="J1051" s="1687"/>
      <c r="K1051" s="1687"/>
      <c r="L1051" s="1687"/>
      <c r="M1051" s="1687"/>
      <c r="N1051" s="1687"/>
      <c r="O1051" s="1687"/>
      <c r="P1051" s="1687"/>
      <c r="Q1051" s="1687"/>
      <c r="R1051" s="1687"/>
      <c r="S1051" s="1687"/>
      <c r="T1051" s="1687"/>
      <c r="U1051" s="1687"/>
      <c r="V1051" s="1687"/>
      <c r="W1051" s="1687"/>
      <c r="X1051" s="1687"/>
      <c r="Y1051" s="1687"/>
      <c r="Z1051" s="1687"/>
      <c r="AA1051" s="1687"/>
      <c r="AB1051" s="1687"/>
      <c r="AC1051" s="1687"/>
      <c r="AD1051" s="1687"/>
      <c r="AE1051" s="1688"/>
      <c r="AF1051" s="73"/>
      <c r="AG1051" s="14"/>
      <c r="AH1051" s="14"/>
      <c r="AI1051" s="83"/>
      <c r="AJ1051" s="1680"/>
      <c r="AK1051" s="1681"/>
      <c r="AL1051" s="1681"/>
      <c r="AM1051" s="1681"/>
      <c r="AN1051" s="1681"/>
      <c r="AO1051" s="1681"/>
      <c r="AP1051" s="1681"/>
      <c r="AQ1051" s="1682"/>
      <c r="AR1051" s="68"/>
      <c r="AS1051" s="68"/>
      <c r="AT1051" s="68"/>
      <c r="AU1051" s="68"/>
      <c r="AV1051" s="68"/>
      <c r="AW1051" s="68"/>
      <c r="AX1051" s="68"/>
      <c r="AY1051" s="68"/>
      <c r="BA1051" s="1176">
        <f>T212</f>
        <v>0</v>
      </c>
      <c r="BB1051" s="3" t="s">
        <v>2419</v>
      </c>
    </row>
    <row r="1052" spans="1:57" ht="12.95" customHeight="1">
      <c r="A1052" s="14"/>
      <c r="B1052" s="73"/>
      <c r="C1052" s="74"/>
      <c r="D1052" s="1686"/>
      <c r="E1052" s="1687"/>
      <c r="F1052" s="1687"/>
      <c r="G1052" s="1687"/>
      <c r="H1052" s="1687"/>
      <c r="I1052" s="1687"/>
      <c r="J1052" s="1687"/>
      <c r="K1052" s="1687"/>
      <c r="L1052" s="1687"/>
      <c r="M1052" s="1687"/>
      <c r="N1052" s="1687"/>
      <c r="O1052" s="1687"/>
      <c r="P1052" s="1687"/>
      <c r="Q1052" s="1687"/>
      <c r="R1052" s="1687"/>
      <c r="S1052" s="1687"/>
      <c r="T1052" s="1687"/>
      <c r="U1052" s="1687"/>
      <c r="V1052" s="1687"/>
      <c r="W1052" s="1687"/>
      <c r="X1052" s="1687"/>
      <c r="Y1052" s="1687"/>
      <c r="Z1052" s="1687"/>
      <c r="AA1052" s="1687"/>
      <c r="AB1052" s="1687"/>
      <c r="AC1052" s="1687"/>
      <c r="AD1052" s="1687"/>
      <c r="AE1052" s="1688"/>
      <c r="AF1052" s="73"/>
      <c r="AG1052" s="14"/>
      <c r="AH1052" s="14"/>
      <c r="AI1052" s="83"/>
      <c r="AJ1052" s="1680"/>
      <c r="AK1052" s="1681"/>
      <c r="AL1052" s="1681"/>
      <c r="AM1052" s="1681"/>
      <c r="AN1052" s="1681"/>
      <c r="AO1052" s="1681"/>
      <c r="AP1052" s="1681"/>
      <c r="AQ1052" s="1682"/>
      <c r="AR1052" s="68"/>
      <c r="AS1052" s="68"/>
      <c r="AT1052" s="68"/>
      <c r="AU1052" s="68"/>
      <c r="AV1052" s="68"/>
      <c r="AW1052" s="68"/>
      <c r="AX1052" s="68"/>
      <c r="AY1052" s="68"/>
    </row>
    <row r="1053" spans="1:57" ht="12.95" customHeight="1">
      <c r="A1053" s="14"/>
      <c r="B1053" s="73"/>
      <c r="C1053" s="74"/>
      <c r="D1053" s="1689"/>
      <c r="E1053" s="1690"/>
      <c r="F1053" s="1690"/>
      <c r="G1053" s="1690"/>
      <c r="H1053" s="1690"/>
      <c r="I1053" s="1690"/>
      <c r="J1053" s="1690"/>
      <c r="K1053" s="1690"/>
      <c r="L1053" s="1690"/>
      <c r="M1053" s="1690"/>
      <c r="N1053" s="1690"/>
      <c r="O1053" s="1690"/>
      <c r="P1053" s="1690"/>
      <c r="Q1053" s="1690"/>
      <c r="R1053" s="1690"/>
      <c r="S1053" s="1690"/>
      <c r="T1053" s="1690"/>
      <c r="U1053" s="1690"/>
      <c r="V1053" s="1690"/>
      <c r="W1053" s="1690"/>
      <c r="X1053" s="1690"/>
      <c r="Y1053" s="1690"/>
      <c r="Z1053" s="1690"/>
      <c r="AA1053" s="1690"/>
      <c r="AB1053" s="1690"/>
      <c r="AC1053" s="1690"/>
      <c r="AD1053" s="1690"/>
      <c r="AE1053" s="1691"/>
      <c r="AF1053" s="73"/>
      <c r="AG1053" s="14"/>
      <c r="AH1053" s="14"/>
      <c r="AI1053" s="83"/>
      <c r="AJ1053" s="1692"/>
      <c r="AK1053" s="1693"/>
      <c r="AL1053" s="1693"/>
      <c r="AM1053" s="1693"/>
      <c r="AN1053" s="1693"/>
      <c r="AO1053" s="1693"/>
      <c r="AP1053" s="1693"/>
      <c r="AQ1053" s="1694"/>
      <c r="AR1053" s="68"/>
      <c r="AS1053" s="68"/>
      <c r="AT1053" s="68"/>
      <c r="AU1053" s="68"/>
      <c r="AV1053" s="68"/>
      <c r="AW1053" s="68"/>
      <c r="AX1053" s="68"/>
      <c r="AY1053" s="68"/>
    </row>
    <row r="1054" spans="1:57" ht="12.95" customHeight="1">
      <c r="A1054" s="14"/>
      <c r="B1054" s="79"/>
      <c r="C1054" s="131" t="s">
        <v>1671</v>
      </c>
      <c r="D1054" s="1701" t="s">
        <v>1836</v>
      </c>
      <c r="E1054" s="1702"/>
      <c r="F1054" s="1702"/>
      <c r="G1054" s="1702"/>
      <c r="H1054" s="1702"/>
      <c r="I1054" s="1702"/>
      <c r="J1054" s="1702"/>
      <c r="K1054" s="1702"/>
      <c r="L1054" s="1702"/>
      <c r="M1054" s="1702"/>
      <c r="N1054" s="1702"/>
      <c r="O1054" s="1702"/>
      <c r="P1054" s="1702"/>
      <c r="Q1054" s="1702"/>
      <c r="R1054" s="1702"/>
      <c r="S1054" s="1702"/>
      <c r="T1054" s="1702"/>
      <c r="U1054" s="1702"/>
      <c r="V1054" s="1702"/>
      <c r="W1054" s="1702"/>
      <c r="X1054" s="1702"/>
      <c r="Y1054" s="1702"/>
      <c r="Z1054" s="1702"/>
      <c r="AA1054" s="1702"/>
      <c r="AB1054" s="1702"/>
      <c r="AC1054" s="1702"/>
      <c r="AD1054" s="1702"/>
      <c r="AE1054" s="1703"/>
      <c r="AF1054" s="79"/>
      <c r="AG1054" s="1714" t="str">
        <f>IF(X1057&gt;0,"Yes","No")</f>
        <v>Yes</v>
      </c>
      <c r="AH1054" s="1715"/>
      <c r="AI1054" s="87"/>
      <c r="AJ1054" s="1677">
        <f>IF((X1057=0),0,AY1014*AJ1001)</f>
        <v>6851434</v>
      </c>
      <c r="AK1054" s="1678"/>
      <c r="AL1054" s="1678"/>
      <c r="AM1054" s="1678"/>
      <c r="AN1054" s="1678"/>
      <c r="AO1054" s="1678"/>
      <c r="AP1054" s="1678"/>
      <c r="AQ1054" s="1679"/>
      <c r="AR1054" s="68"/>
      <c r="AS1054" s="68"/>
      <c r="AT1054" s="68"/>
      <c r="AU1054" s="68"/>
      <c r="AV1054" s="68"/>
      <c r="AW1054" s="68"/>
      <c r="AX1054" s="68"/>
      <c r="AY1054" s="68"/>
      <c r="AZ1054" s="117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2.95" customHeight="1">
      <c r="A1055" s="14"/>
      <c r="B1055" s="73"/>
      <c r="C1055" s="442"/>
      <c r="D1055" s="1686" t="s">
        <v>1296</v>
      </c>
      <c r="E1055" s="1687"/>
      <c r="F1055" s="1687"/>
      <c r="G1055" s="1687"/>
      <c r="H1055" s="1687"/>
      <c r="I1055" s="1687"/>
      <c r="J1055" s="1687"/>
      <c r="K1055" s="1687"/>
      <c r="L1055" s="1687"/>
      <c r="M1055" s="1687"/>
      <c r="N1055" s="1687"/>
      <c r="O1055" s="1687"/>
      <c r="P1055" s="1687"/>
      <c r="Q1055" s="1687"/>
      <c r="R1055" s="1687"/>
      <c r="S1055" s="1687"/>
      <c r="T1055" s="1687"/>
      <c r="U1055" s="1687"/>
      <c r="V1055" s="1687"/>
      <c r="W1055" s="1687"/>
      <c r="X1055" s="1687"/>
      <c r="Y1055" s="1687"/>
      <c r="Z1055" s="1687"/>
      <c r="AA1055" s="1687"/>
      <c r="AB1055" s="1687"/>
      <c r="AC1055" s="1687"/>
      <c r="AD1055" s="1687"/>
      <c r="AE1055" s="1688"/>
      <c r="AF1055" s="73"/>
      <c r="AG1055" s="443"/>
      <c r="AH1055" s="443"/>
      <c r="AI1055" s="83"/>
      <c r="AJ1055" s="1680"/>
      <c r="AK1055" s="1681"/>
      <c r="AL1055" s="1681"/>
      <c r="AM1055" s="1681"/>
      <c r="AN1055" s="1681"/>
      <c r="AO1055" s="1681"/>
      <c r="AP1055" s="1681"/>
      <c r="AQ1055" s="1682"/>
      <c r="AR1055" s="68"/>
      <c r="AS1055" s="68"/>
      <c r="AT1055" s="68"/>
      <c r="AU1055" s="13"/>
      <c r="AV1055" s="68"/>
      <c r="AW1055" s="68"/>
      <c r="AX1055" s="68"/>
      <c r="AY1055" s="68"/>
      <c r="AZ1055" s="957">
        <f>'Sources and Uses Budget'!S97*BA1055</f>
        <v>7059138.8999999994</v>
      </c>
      <c r="BA1055" s="1174">
        <f>IF(BA1049,20%,15%)</f>
        <v>0.15</v>
      </c>
      <c r="BB1055" s="3" t="s">
        <v>2406</v>
      </c>
      <c r="BC1055" s="3" t="s">
        <v>2407</v>
      </c>
      <c r="BD1055" s="3"/>
    </row>
    <row r="1056" spans="1:57" ht="12.95" customHeight="1">
      <c r="A1056" s="14"/>
      <c r="B1056" s="73"/>
      <c r="C1056" s="442"/>
      <c r="D1056" s="1686"/>
      <c r="E1056" s="1687"/>
      <c r="F1056" s="1687"/>
      <c r="G1056" s="1687"/>
      <c r="H1056" s="1687"/>
      <c r="I1056" s="1687"/>
      <c r="J1056" s="1687"/>
      <c r="K1056" s="1687"/>
      <c r="L1056" s="1687"/>
      <c r="M1056" s="1687"/>
      <c r="N1056" s="1687"/>
      <c r="O1056" s="1687"/>
      <c r="P1056" s="1687"/>
      <c r="Q1056" s="1687"/>
      <c r="R1056" s="1687"/>
      <c r="S1056" s="1687"/>
      <c r="T1056" s="1687"/>
      <c r="U1056" s="1687"/>
      <c r="V1056" s="1687"/>
      <c r="W1056" s="1687"/>
      <c r="X1056" s="1687"/>
      <c r="Y1056" s="1687"/>
      <c r="Z1056" s="1687"/>
      <c r="AA1056" s="1687"/>
      <c r="AB1056" s="1687"/>
      <c r="AC1056" s="1687"/>
      <c r="AD1056" s="1687"/>
      <c r="AE1056" s="1688"/>
      <c r="AF1056" s="73"/>
      <c r="AG1056" s="443"/>
      <c r="AH1056" s="443"/>
      <c r="AI1056" s="83"/>
      <c r="AJ1056" s="1680"/>
      <c r="AK1056" s="1681"/>
      <c r="AL1056" s="1681"/>
      <c r="AM1056" s="1681"/>
      <c r="AN1056" s="1681"/>
      <c r="AO1056" s="1681"/>
      <c r="AP1056" s="1681"/>
      <c r="AQ1056" s="1682"/>
      <c r="AR1056" s="68"/>
      <c r="AS1056" s="68"/>
      <c r="AT1056" s="68"/>
      <c r="AU1056" s="13"/>
      <c r="AV1056" s="68"/>
      <c r="AW1056" s="68"/>
      <c r="AX1056" s="68"/>
      <c r="AY1056" s="68"/>
      <c r="AZ1056" s="957">
        <f>IF(M365="N/A",0,'Sources and Uses Budget'!T97*BA1056)</f>
        <v>0</v>
      </c>
      <c r="BA1056" s="1174">
        <v>0.15</v>
      </c>
      <c r="BB1056" s="3" t="s">
        <v>2406</v>
      </c>
      <c r="BC1056" s="3" t="s">
        <v>2408</v>
      </c>
      <c r="BD1056" s="3"/>
    </row>
    <row r="1057" spans="1:56" ht="12.95" customHeight="1">
      <c r="A1057" s="14"/>
      <c r="B1057" s="77"/>
      <c r="C1057" s="78"/>
      <c r="D1057" s="132" t="s">
        <v>970</v>
      </c>
      <c r="E1057" s="133"/>
      <c r="F1057" s="133"/>
      <c r="G1057" s="133"/>
      <c r="H1057" s="133"/>
      <c r="I1057" s="1743">
        <f>AY1012</f>
        <v>120</v>
      </c>
      <c r="J1057" s="1744"/>
      <c r="K1057" s="7"/>
      <c r="L1057" s="133"/>
      <c r="M1057" s="133"/>
      <c r="N1057" s="133"/>
      <c r="O1057" s="133"/>
      <c r="P1057" s="133"/>
      <c r="Q1057" s="133"/>
      <c r="R1057" s="133"/>
      <c r="S1057" s="133"/>
      <c r="T1057" s="133"/>
      <c r="U1057" s="133"/>
      <c r="V1057" s="134" t="s">
        <v>971</v>
      </c>
      <c r="W1057" s="48"/>
      <c r="X1057" s="1741">
        <f>CI761</f>
        <v>13</v>
      </c>
      <c r="Y1057" s="1742"/>
      <c r="Z1057" s="48"/>
      <c r="AA1057" s="48"/>
      <c r="AB1057" s="48"/>
      <c r="AC1057" s="48"/>
      <c r="AD1057" s="48"/>
      <c r="AE1057" s="49"/>
      <c r="AF1057" s="920"/>
      <c r="AG1057" s="921"/>
      <c r="AH1057" s="921"/>
      <c r="AI1057" s="922"/>
      <c r="AJ1057" s="1692"/>
      <c r="AK1057" s="1693"/>
      <c r="AL1057" s="1693"/>
      <c r="AM1057" s="1693"/>
      <c r="AN1057" s="1693"/>
      <c r="AO1057" s="1693"/>
      <c r="AP1057" s="1693"/>
      <c r="AQ1057" s="1694"/>
      <c r="AR1057" s="68"/>
      <c r="AS1057" s="68"/>
      <c r="AT1057" s="68"/>
      <c r="AU1057" s="14"/>
      <c r="AV1057" s="68"/>
      <c r="AW1057" s="68"/>
      <c r="AX1057" s="68"/>
      <c r="AY1057" s="68"/>
      <c r="AZ1057" s="957">
        <f>IF(M367="N/A",0,'Sources and Uses Budget'!T97*BA1057)</f>
        <v>0</v>
      </c>
      <c r="BA1057" s="1174" cm="1">
        <f t="array" ref="BA1057">_xlfn.IFS(X180="Yes",5%,$BA$1047&gt;50000,15%,BA1048&gt;=30%,15%,TRUE,5%)</f>
        <v>0.05</v>
      </c>
      <c r="BB1057" s="3" t="s">
        <v>2406</v>
      </c>
      <c r="BC1057" s="3" t="s">
        <v>2409</v>
      </c>
      <c r="BD1057" s="3"/>
    </row>
    <row r="1058" spans="1:56" ht="12.95" customHeight="1">
      <c r="A1058" s="14"/>
      <c r="B1058" s="79"/>
      <c r="C1058" s="131" t="s">
        <v>1672</v>
      </c>
      <c r="D1058" s="1683" t="s">
        <v>2122</v>
      </c>
      <c r="E1058" s="1684"/>
      <c r="F1058" s="1684"/>
      <c r="G1058" s="1684"/>
      <c r="H1058" s="1684"/>
      <c r="I1058" s="1684"/>
      <c r="J1058" s="1684"/>
      <c r="K1058" s="1684"/>
      <c r="L1058" s="1684"/>
      <c r="M1058" s="1684"/>
      <c r="N1058" s="1684"/>
      <c r="O1058" s="1684"/>
      <c r="P1058" s="1684"/>
      <c r="Q1058" s="1684"/>
      <c r="R1058" s="1684"/>
      <c r="S1058" s="1684"/>
      <c r="T1058" s="1684"/>
      <c r="U1058" s="1684"/>
      <c r="V1058" s="1684"/>
      <c r="W1058" s="1684"/>
      <c r="X1058" s="1684"/>
      <c r="Y1058" s="1684"/>
      <c r="Z1058" s="1684"/>
      <c r="AA1058" s="1684"/>
      <c r="AB1058" s="1684"/>
      <c r="AC1058" s="1684"/>
      <c r="AD1058" s="1684"/>
      <c r="AE1058" s="1685"/>
      <c r="AF1058" s="73"/>
      <c r="AG1058" s="1714" t="str">
        <f>IF(X1061&gt;0,"Yes","No")</f>
        <v>Yes</v>
      </c>
      <c r="AH1058" s="1715"/>
      <c r="AI1058" s="83"/>
      <c r="AJ1058" s="1677">
        <f>IF((X1061=0),0,(2*AY1015)*AJ1001)</f>
        <v>13702868</v>
      </c>
      <c r="AK1058" s="1678"/>
      <c r="AL1058" s="1678"/>
      <c r="AM1058" s="1678"/>
      <c r="AN1058" s="1678"/>
      <c r="AO1058" s="1678"/>
      <c r="AP1058" s="1678"/>
      <c r="AQ1058" s="1679"/>
      <c r="AR1058" s="68"/>
      <c r="AS1058" s="68"/>
      <c r="AT1058" s="68"/>
      <c r="AU1058" s="14"/>
      <c r="AV1058" s="68"/>
      <c r="AW1058" s="68"/>
      <c r="AX1058" s="68"/>
      <c r="AY1058" s="68"/>
      <c r="AZ1058" s="957">
        <f>AZ1054*BA1058</f>
        <v>0</v>
      </c>
      <c r="BA1058" s="1174">
        <v>0.15</v>
      </c>
      <c r="BB1058" s="3" t="s">
        <v>2406</v>
      </c>
      <c r="BC1058" s="3" t="s">
        <v>2410</v>
      </c>
      <c r="BD1058" s="3"/>
    </row>
    <row r="1059" spans="1:56" ht="12.95" customHeight="1">
      <c r="A1059" s="14"/>
      <c r="B1059" s="73"/>
      <c r="C1059" s="442"/>
      <c r="D1059" s="1686" t="s">
        <v>1295</v>
      </c>
      <c r="E1059" s="1687"/>
      <c r="F1059" s="1687"/>
      <c r="G1059" s="1687"/>
      <c r="H1059" s="1687"/>
      <c r="I1059" s="1687"/>
      <c r="J1059" s="1687"/>
      <c r="K1059" s="1687"/>
      <c r="L1059" s="1687"/>
      <c r="M1059" s="1687"/>
      <c r="N1059" s="1687"/>
      <c r="O1059" s="1687"/>
      <c r="P1059" s="1687"/>
      <c r="Q1059" s="1687"/>
      <c r="R1059" s="1687"/>
      <c r="S1059" s="1687"/>
      <c r="T1059" s="1687"/>
      <c r="U1059" s="1687"/>
      <c r="V1059" s="1687"/>
      <c r="W1059" s="1687"/>
      <c r="X1059" s="1687"/>
      <c r="Y1059" s="1687"/>
      <c r="Z1059" s="1687"/>
      <c r="AA1059" s="1687"/>
      <c r="AB1059" s="1687"/>
      <c r="AC1059" s="1687"/>
      <c r="AD1059" s="1687"/>
      <c r="AE1059" s="1688"/>
      <c r="AF1059" s="73"/>
      <c r="AG1059" s="443"/>
      <c r="AH1059" s="443"/>
      <c r="AI1059" s="83"/>
      <c r="AJ1059" s="1680"/>
      <c r="AK1059" s="1681"/>
      <c r="AL1059" s="1681"/>
      <c r="AM1059" s="1681"/>
      <c r="AN1059" s="1681"/>
      <c r="AO1059" s="1681"/>
      <c r="AP1059" s="1681"/>
      <c r="AQ1059" s="1682"/>
      <c r="AR1059" s="68"/>
      <c r="AS1059" s="68"/>
      <c r="AT1059" s="68"/>
      <c r="AU1059" s="68"/>
      <c r="AV1059" s="68"/>
      <c r="AW1059" s="68"/>
      <c r="AX1059" s="68"/>
      <c r="AY1059" s="68"/>
      <c r="AZ1059" s="957"/>
      <c r="BA1059" s="3"/>
      <c r="BB1059" s="3"/>
      <c r="BC1059" s="3"/>
      <c r="BD1059" s="3"/>
    </row>
    <row r="1060" spans="1:56" ht="12.95" customHeight="1">
      <c r="A1060" s="14"/>
      <c r="B1060" s="73"/>
      <c r="C1060" s="83"/>
      <c r="D1060" s="1686"/>
      <c r="E1060" s="1687"/>
      <c r="F1060" s="1687"/>
      <c r="G1060" s="1687"/>
      <c r="H1060" s="1687"/>
      <c r="I1060" s="1687"/>
      <c r="J1060" s="1687"/>
      <c r="K1060" s="1687"/>
      <c r="L1060" s="1687"/>
      <c r="M1060" s="1687"/>
      <c r="N1060" s="1687"/>
      <c r="O1060" s="1687"/>
      <c r="P1060" s="1687"/>
      <c r="Q1060" s="1687"/>
      <c r="R1060" s="1687"/>
      <c r="S1060" s="1687"/>
      <c r="T1060" s="1687"/>
      <c r="U1060" s="1687"/>
      <c r="V1060" s="1687"/>
      <c r="W1060" s="1687"/>
      <c r="X1060" s="1687"/>
      <c r="Y1060" s="1687"/>
      <c r="Z1060" s="1687"/>
      <c r="AA1060" s="1687"/>
      <c r="AB1060" s="1687"/>
      <c r="AC1060" s="1687"/>
      <c r="AD1060" s="1687"/>
      <c r="AE1060" s="1688"/>
      <c r="AF1060" s="917"/>
      <c r="AG1060" s="918"/>
      <c r="AH1060" s="918"/>
      <c r="AI1060" s="919"/>
      <c r="AJ1060" s="1680"/>
      <c r="AK1060" s="1681"/>
      <c r="AL1060" s="1681"/>
      <c r="AM1060" s="1681"/>
      <c r="AN1060" s="1681"/>
      <c r="AO1060" s="1681"/>
      <c r="AP1060" s="1681"/>
      <c r="AQ1060" s="1682"/>
      <c r="AR1060" s="68"/>
      <c r="AS1060" s="68"/>
      <c r="AT1060" s="68"/>
      <c r="AU1060" s="68"/>
      <c r="AV1060" s="68"/>
      <c r="AW1060" s="68"/>
      <c r="AX1060" s="68"/>
      <c r="AY1060" s="68"/>
      <c r="AZ1060" s="957">
        <f>ROUNDDOWN(MIN(SUM(AZ1055,AZ1056,AZ1057,AZ1058),BD1060),0)</f>
        <v>2500000</v>
      </c>
      <c r="BA1060" s="3" t="s">
        <v>2411</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743">
        <f>AY1012</f>
        <v>120</v>
      </c>
      <c r="J1061" s="1744"/>
      <c r="K1061" s="14"/>
      <c r="L1061" s="133"/>
      <c r="M1061" s="133"/>
      <c r="N1061" s="133"/>
      <c r="O1061" s="133"/>
      <c r="P1061" s="133"/>
      <c r="Q1061" s="133"/>
      <c r="R1061" s="133"/>
      <c r="S1061" s="133"/>
      <c r="T1061" s="133"/>
      <c r="U1061" s="133"/>
      <c r="V1061" s="134" t="s">
        <v>972</v>
      </c>
      <c r="X1061" s="1741">
        <f>CM761</f>
        <v>12</v>
      </c>
      <c r="Y1061" s="1742"/>
      <c r="AF1061" s="920"/>
      <c r="AG1061" s="921"/>
      <c r="AH1061" s="921"/>
      <c r="AI1061" s="922"/>
      <c r="AJ1061" s="1692"/>
      <c r="AK1061" s="1693"/>
      <c r="AL1061" s="1693"/>
      <c r="AM1061" s="1693"/>
      <c r="AN1061" s="1693"/>
      <c r="AO1061" s="1693"/>
      <c r="AP1061" s="1693"/>
      <c r="AQ1061" s="1694"/>
      <c r="AR1061" s="68"/>
      <c r="AS1061" s="68"/>
      <c r="AT1061" s="68"/>
      <c r="AU1061" s="68"/>
      <c r="AV1061" s="68"/>
      <c r="AW1061" s="68"/>
      <c r="AX1061" s="68"/>
      <c r="AY1061" s="68"/>
      <c r="AZ1061" s="957">
        <f>ROUNDDOWN(MAX(0,BA1061*(SUM(AG1102,AL1102,AZ1054)-BD1061))+BF1061,0)</f>
        <v>0</v>
      </c>
      <c r="BA1061" s="1174">
        <f>IF(L1051,7%,5%)</f>
        <v>0.05</v>
      </c>
      <c r="BB1061" s="3" t="s">
        <v>2412</v>
      </c>
      <c r="BC1061" s="3"/>
      <c r="BD1061" s="3">
        <v>6666667</v>
      </c>
    </row>
    <row r="1062" spans="1:56" ht="12.95" customHeight="1">
      <c r="A1062" s="14"/>
      <c r="B1062" s="102"/>
      <c r="C1062" s="103"/>
      <c r="D1062" s="1739" t="s">
        <v>513</v>
      </c>
      <c r="E1062" s="1739"/>
      <c r="F1062" s="1739"/>
      <c r="G1062" s="1739"/>
      <c r="H1062" s="1739"/>
      <c r="I1062" s="1739"/>
      <c r="J1062" s="1739"/>
      <c r="K1062" s="1739"/>
      <c r="L1062" s="1739"/>
      <c r="M1062" s="1739"/>
      <c r="N1062" s="1739"/>
      <c r="O1062" s="1739"/>
      <c r="P1062" s="1739"/>
      <c r="Q1062" s="1739"/>
      <c r="R1062" s="1739"/>
      <c r="S1062" s="1739"/>
      <c r="T1062" s="1739"/>
      <c r="U1062" s="1739"/>
      <c r="V1062" s="1739"/>
      <c r="W1062" s="1739"/>
      <c r="X1062" s="1739"/>
      <c r="Y1062" s="1739"/>
      <c r="Z1062" s="1739"/>
      <c r="AA1062" s="1739"/>
      <c r="AB1062" s="1739"/>
      <c r="AC1062" s="1739"/>
      <c r="AD1062" s="1739"/>
      <c r="AE1062" s="1739"/>
      <c r="AF1062" s="1739"/>
      <c r="AG1062" s="1739"/>
      <c r="AH1062" s="1739"/>
      <c r="AI1062" s="1740"/>
      <c r="AJ1062" s="1752">
        <f>SUM(AJ1001:AQ1061)</f>
        <v>109622944</v>
      </c>
      <c r="AK1062" s="1753"/>
      <c r="AL1062" s="1753"/>
      <c r="AM1062" s="1753"/>
      <c r="AN1062" s="1753"/>
      <c r="AO1062" s="1753"/>
      <c r="AP1062" s="1753"/>
      <c r="AQ1062" s="1754"/>
      <c r="AR1062" s="68"/>
      <c r="AS1062" s="68"/>
      <c r="AT1062" s="68"/>
      <c r="AU1062" s="68"/>
      <c r="AV1062" s="68"/>
      <c r="AW1062" s="68"/>
      <c r="AX1062" s="68"/>
      <c r="AY1062" s="68"/>
      <c r="AZ1062" s="1173">
        <v>6000000</v>
      </c>
      <c r="BA1062" s="3" t="s">
        <v>2413</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5" t="s">
        <v>2398</v>
      </c>
      <c r="H1064" s="1166"/>
      <c r="I1064" s="1166"/>
      <c r="J1064" s="1166"/>
      <c r="K1064" s="1166"/>
      <c r="L1064" s="1166"/>
      <c r="M1064" s="1166"/>
      <c r="N1064" s="1166"/>
      <c r="O1064" s="1166"/>
      <c r="P1064" s="1166"/>
      <c r="Q1064" s="1166"/>
      <c r="R1064" s="1166"/>
      <c r="S1064" s="1166"/>
      <c r="T1064" s="1166"/>
      <c r="U1064" s="1166"/>
      <c r="V1064" s="1166"/>
      <c r="W1064" s="1166"/>
      <c r="X1064" s="1166"/>
      <c r="Y1064" s="1166"/>
      <c r="Z1064" s="1166"/>
      <c r="AA1064" s="1166"/>
      <c r="AB1064" s="1166"/>
      <c r="AC1064" s="1166"/>
      <c r="AD1064" s="1166"/>
      <c r="AE1064" s="1166"/>
      <c r="AF1064" s="1166"/>
      <c r="AG1064" s="1167"/>
      <c r="AH1064" s="1167"/>
      <c r="AI1064" s="1167"/>
      <c r="AJ1064" s="1167"/>
      <c r="AK1064" s="1167"/>
      <c r="AL1064" s="1167"/>
      <c r="AM1064" s="1167"/>
      <c r="AN1064" s="1167"/>
      <c r="AO1064" s="68"/>
      <c r="AP1064" s="68"/>
      <c r="AQ1064" s="68"/>
      <c r="AR1064" s="68"/>
      <c r="AS1064" s="68"/>
      <c r="AT1064" s="68"/>
      <c r="AU1064" s="68"/>
      <c r="AV1064" s="68"/>
      <c r="AW1064" s="68"/>
      <c r="AX1064" s="68"/>
      <c r="AY1064" s="68"/>
      <c r="AZ1064" s="3"/>
      <c r="BA1064" s="957">
        <f>MIN(MIN(MAX(AZ1060,AZ1061),AZ1062),BA1065)</f>
        <v>2500000</v>
      </c>
      <c r="BB1064" s="3" t="s">
        <v>2414</v>
      </c>
      <c r="BC1064" s="3"/>
      <c r="BD1064" s="3"/>
    </row>
    <row r="1065" spans="1:56" ht="12.95" customHeight="1">
      <c r="A1065" s="14"/>
      <c r="B1065" s="68"/>
      <c r="C1065" s="68"/>
      <c r="D1065" s="68"/>
      <c r="E1065" s="68"/>
      <c r="F1065" s="68"/>
      <c r="G1065" s="1168" t="s">
        <v>2399</v>
      </c>
      <c r="H1065" s="1169"/>
      <c r="I1065" s="1169"/>
      <c r="J1065" s="1169"/>
      <c r="K1065" s="1169"/>
      <c r="L1065" s="1169"/>
      <c r="M1065" s="1169"/>
      <c r="N1065" s="1169"/>
      <c r="O1065" s="1169"/>
      <c r="P1065" s="1169"/>
      <c r="Q1065" s="1169"/>
      <c r="R1065" s="1169"/>
      <c r="S1065" s="1169"/>
      <c r="T1065" s="1169"/>
      <c r="U1065" s="1169"/>
      <c r="V1065" s="1169"/>
      <c r="W1065" s="1169"/>
      <c r="X1065" s="1169"/>
      <c r="Y1065" s="1169"/>
      <c r="Z1065" s="1169"/>
      <c r="AA1065" s="1301">
        <f>'Sources and Uses Budget'!S107+'Sources and Uses Budget'!T107</f>
        <v>54120065</v>
      </c>
      <c r="AB1065" s="1301"/>
      <c r="AC1065" s="1301"/>
      <c r="AD1065" s="1301"/>
      <c r="AE1065" s="1301"/>
      <c r="AF1065" s="1301"/>
      <c r="AG1065" s="1167"/>
      <c r="AH1065" s="1167"/>
      <c r="AI1065" s="1167"/>
      <c r="AJ1065" s="1167"/>
      <c r="AK1065" s="1167"/>
      <c r="AL1065" s="1167"/>
      <c r="AM1065" s="1167"/>
      <c r="AN1065" s="1167"/>
      <c r="AO1065" s="68"/>
      <c r="AP1065" s="68"/>
      <c r="AQ1065" s="68"/>
      <c r="AR1065" s="68"/>
      <c r="AS1065" s="68"/>
      <c r="AT1065" s="68"/>
      <c r="AU1065" s="68"/>
      <c r="AV1065" s="13"/>
      <c r="AW1065" s="13"/>
      <c r="AX1065" s="13"/>
      <c r="AY1065" s="13"/>
      <c r="AZ1065" s="3"/>
      <c r="BA1065" s="957">
        <f>SUM(AZ1055:AZ1058)</f>
        <v>7059138.8999999994</v>
      </c>
      <c r="BB1065" s="3" t="s">
        <v>2415</v>
      </c>
      <c r="BC1065" s="3"/>
      <c r="BD1065" s="3"/>
    </row>
    <row r="1066" spans="1:56" ht="12.95" customHeight="1">
      <c r="A1066" s="14"/>
      <c r="B1066" s="68"/>
      <c r="C1066" s="68"/>
      <c r="D1066" s="68"/>
      <c r="E1066" s="68"/>
      <c r="F1066" s="68"/>
      <c r="G1066" s="1168"/>
      <c r="H1066" s="1168" t="s">
        <v>2400</v>
      </c>
      <c r="I1066" s="1169"/>
      <c r="J1066" s="1169"/>
      <c r="K1066" s="1169"/>
      <c r="L1066" s="1169"/>
      <c r="M1066" s="1169"/>
      <c r="N1066" s="1169"/>
      <c r="O1066" s="1169"/>
      <c r="P1066" s="1169"/>
      <c r="Q1066" s="1169"/>
      <c r="R1066" s="1169"/>
      <c r="S1066" s="1169"/>
      <c r="T1066" s="1169"/>
      <c r="U1066" s="1169"/>
      <c r="V1066" s="1169"/>
      <c r="W1066" s="1169"/>
      <c r="X1066" s="1169"/>
      <c r="Y1066" s="1169"/>
      <c r="Z1066" s="1171"/>
      <c r="AA1066" s="1302">
        <f>IFERROR((AA1065-BA1068)/(AJ1062-AJ1054-AJ1058),"")</f>
        <v>0.55643518175566209</v>
      </c>
      <c r="AB1066" s="1303"/>
      <c r="AC1066" s="1303"/>
      <c r="AD1066" s="1303"/>
      <c r="AE1066" s="1303"/>
      <c r="AF1066" s="1304"/>
      <c r="AG1066" s="1170"/>
      <c r="AH1066" s="1167"/>
      <c r="AI1066" s="1167"/>
      <c r="AJ1066" s="1167"/>
      <c r="AK1066" s="1167"/>
      <c r="AL1066" s="1167"/>
      <c r="AM1066" s="1167"/>
      <c r="AN1066" s="1167"/>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0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05"/>
      <c r="I1067" s="1305"/>
      <c r="J1067" s="1305"/>
      <c r="K1067" s="1305"/>
      <c r="L1067" s="1305"/>
      <c r="M1067" s="1305"/>
      <c r="N1067" s="1305"/>
      <c r="O1067" s="1305"/>
      <c r="P1067" s="1305"/>
      <c r="Q1067" s="1305"/>
      <c r="R1067" s="1305"/>
      <c r="S1067" s="1305"/>
      <c r="T1067" s="1305"/>
      <c r="U1067" s="1305"/>
      <c r="V1067" s="1305"/>
      <c r="W1067" s="1305"/>
      <c r="X1067" s="1305"/>
      <c r="Y1067" s="1305"/>
      <c r="Z1067" s="1305"/>
      <c r="AA1067" s="1305"/>
      <c r="AB1067" s="1305"/>
      <c r="AC1067" s="1305"/>
      <c r="AD1067" s="1305"/>
      <c r="AE1067" s="1305"/>
      <c r="AF1067" s="1305"/>
      <c r="AG1067" s="1305"/>
      <c r="AH1067" s="1305"/>
      <c r="AI1067" s="1305"/>
      <c r="AJ1067" s="1305"/>
      <c r="AK1067" s="1305"/>
      <c r="AL1067" s="1305"/>
      <c r="AM1067" s="1305"/>
      <c r="AN1067" s="1305"/>
      <c r="AO1067" s="68"/>
      <c r="AP1067" s="68"/>
      <c r="AQ1067" s="68"/>
      <c r="AR1067" s="68"/>
      <c r="AS1067" s="68"/>
      <c r="AT1067" s="68"/>
      <c r="AU1067" s="68"/>
      <c r="AV1067" s="14"/>
      <c r="AW1067" s="14"/>
      <c r="AX1067" s="14"/>
      <c r="AY1067" s="14"/>
      <c r="BA1067" s="1177">
        <f>'Sources and Uses Budget'!$S$104+'Sources and Uses Budget'!$T$104</f>
        <v>7059139</v>
      </c>
      <c r="BB1067" s="3" t="s">
        <v>2421</v>
      </c>
    </row>
    <row r="1068" spans="1:56" ht="12.95" customHeight="1">
      <c r="A1068" s="14"/>
      <c r="B1068" s="14"/>
      <c r="C1068" s="208"/>
      <c r="D1068" s="854"/>
      <c r="E1068" s="854"/>
      <c r="F1068" s="854"/>
      <c r="G1068" s="1305"/>
      <c r="H1068" s="1305"/>
      <c r="I1068" s="1305"/>
      <c r="J1068" s="1305"/>
      <c r="K1068" s="1305"/>
      <c r="L1068" s="1305"/>
      <c r="M1068" s="1305"/>
      <c r="N1068" s="1305"/>
      <c r="O1068" s="1305"/>
      <c r="P1068" s="1305"/>
      <c r="Q1068" s="1305"/>
      <c r="R1068" s="1305"/>
      <c r="S1068" s="1305"/>
      <c r="T1068" s="1305"/>
      <c r="U1068" s="1305"/>
      <c r="V1068" s="1305"/>
      <c r="W1068" s="1305"/>
      <c r="X1068" s="1305"/>
      <c r="Y1068" s="1305"/>
      <c r="Z1068" s="1305"/>
      <c r="AA1068" s="1305"/>
      <c r="AB1068" s="1305"/>
      <c r="AC1068" s="1305"/>
      <c r="AD1068" s="1305"/>
      <c r="AE1068" s="1305"/>
      <c r="AF1068" s="1305"/>
      <c r="AG1068" s="1305"/>
      <c r="AH1068" s="1305"/>
      <c r="AI1068" s="1305"/>
      <c r="AJ1068" s="1305"/>
      <c r="AK1068" s="1305"/>
      <c r="AL1068" s="1305"/>
      <c r="AM1068" s="1305"/>
      <c r="AN1068" s="1305"/>
      <c r="AO1068" s="68"/>
      <c r="AP1068" s="68"/>
      <c r="AQ1068" s="68"/>
      <c r="AR1068" s="68"/>
      <c r="AS1068" s="68"/>
      <c r="AT1068" s="68"/>
      <c r="AU1068" s="68"/>
      <c r="AV1068" s="14"/>
      <c r="AW1068" s="14"/>
      <c r="AX1068" s="14"/>
      <c r="AY1068" s="14"/>
      <c r="BA1068" s="1178">
        <f>MAX($BA$1067-$BA$1064,0)</f>
        <v>4559139</v>
      </c>
      <c r="BB1068" s="3" t="s">
        <v>2422</v>
      </c>
    </row>
    <row r="1069" spans="1:56" ht="12.95" customHeight="1">
      <c r="A1069" s="88"/>
      <c r="B1069" s="1164"/>
      <c r="C1069" s="1164"/>
      <c r="D1069" s="1164"/>
      <c r="E1069" s="1164"/>
      <c r="F1069" s="1164"/>
      <c r="G1069" s="1305"/>
      <c r="H1069" s="1305"/>
      <c r="I1069" s="1305"/>
      <c r="J1069" s="1305"/>
      <c r="K1069" s="1305"/>
      <c r="L1069" s="1305"/>
      <c r="M1069" s="1305"/>
      <c r="N1069" s="1305"/>
      <c r="O1069" s="1305"/>
      <c r="P1069" s="1305"/>
      <c r="Q1069" s="1305"/>
      <c r="R1069" s="1305"/>
      <c r="S1069" s="1305"/>
      <c r="T1069" s="1305"/>
      <c r="U1069" s="1305"/>
      <c r="V1069" s="1305"/>
      <c r="W1069" s="1305"/>
      <c r="X1069" s="1305"/>
      <c r="Y1069" s="1305"/>
      <c r="Z1069" s="1305"/>
      <c r="AA1069" s="1305"/>
      <c r="AB1069" s="1305"/>
      <c r="AC1069" s="1305"/>
      <c r="AD1069" s="1305"/>
      <c r="AE1069" s="1305"/>
      <c r="AF1069" s="1305"/>
      <c r="AG1069" s="1305"/>
      <c r="AH1069" s="1305"/>
      <c r="AI1069" s="1305"/>
      <c r="AJ1069" s="1305"/>
      <c r="AK1069" s="1305"/>
      <c r="AL1069" s="1305"/>
      <c r="AM1069" s="1305"/>
      <c r="AN1069" s="1305"/>
      <c r="AO1069" s="1164"/>
      <c r="AP1069" s="1164"/>
      <c r="AQ1069" s="68"/>
      <c r="AR1069" s="68"/>
      <c r="AS1069" s="68"/>
      <c r="AT1069" s="68"/>
      <c r="AU1069" s="68"/>
      <c r="AV1069" s="68"/>
      <c r="AW1069" s="68"/>
      <c r="AX1069" s="68"/>
      <c r="AY1069" s="68"/>
    </row>
    <row r="1070" spans="1:56" ht="12.95" customHeight="1">
      <c r="A1070" s="1776" t="s">
        <v>794</v>
      </c>
      <c r="B1070" s="1776"/>
      <c r="C1070" s="1776"/>
      <c r="D1070" s="1776"/>
      <c r="E1070" s="1776"/>
      <c r="F1070" s="1776"/>
      <c r="G1070" s="1776"/>
      <c r="H1070" s="1776"/>
      <c r="I1070" s="1776"/>
      <c r="J1070" s="1776"/>
      <c r="K1070" s="1776"/>
      <c r="L1070" s="1776"/>
      <c r="M1070" s="1776"/>
      <c r="N1070" s="1776"/>
      <c r="O1070" s="1776"/>
      <c r="P1070" s="1776"/>
      <c r="Q1070" s="1776"/>
      <c r="R1070" s="1776"/>
      <c r="S1070" s="1776"/>
      <c r="T1070" s="1776"/>
      <c r="U1070" s="1776"/>
      <c r="V1070" s="1776"/>
      <c r="W1070" s="1776"/>
      <c r="X1070" s="1776"/>
      <c r="Y1070" s="1776"/>
      <c r="Z1070" s="1776"/>
      <c r="AA1070" s="1776"/>
      <c r="AB1070" s="1776"/>
      <c r="AC1070" s="1776"/>
      <c r="AD1070" s="1776"/>
      <c r="AE1070" s="1776"/>
      <c r="AF1070" s="1776"/>
      <c r="AG1070" s="1776"/>
      <c r="AH1070" s="1776"/>
      <c r="AI1070" s="1776"/>
      <c r="AJ1070" s="1776"/>
      <c r="AK1070" s="1776"/>
      <c r="AL1070" s="1776"/>
      <c r="AM1070" s="1776"/>
      <c r="AN1070" s="1776"/>
      <c r="AO1070" s="1776"/>
      <c r="AP1070" s="1776"/>
      <c r="AQ1070" s="1776"/>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65" t="s">
        <v>591</v>
      </c>
      <c r="B1074" s="1365"/>
      <c r="C1074" s="1804">
        <v>1</v>
      </c>
      <c r="D1074" s="1804"/>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04"/>
      <c r="D1075" s="180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65" t="s">
        <v>591</v>
      </c>
      <c r="B1076" s="1365"/>
      <c r="C1076" s="1804">
        <v>2</v>
      </c>
      <c r="D1076" s="1804"/>
      <c r="E1076" s="1806" t="s">
        <v>2189</v>
      </c>
      <c r="F1076" s="1806"/>
      <c r="G1076" s="1806"/>
      <c r="H1076" s="1806"/>
      <c r="I1076" s="1806"/>
      <c r="J1076" s="1806"/>
      <c r="K1076" s="1806"/>
      <c r="L1076" s="1806"/>
      <c r="M1076" s="1806"/>
      <c r="N1076" s="1806"/>
      <c r="O1076" s="1806"/>
      <c r="P1076" s="1806"/>
      <c r="Q1076" s="1806"/>
      <c r="R1076" s="1806"/>
      <c r="S1076" s="1806"/>
      <c r="T1076" s="1806"/>
      <c r="U1076" s="1806"/>
      <c r="V1076" s="1806"/>
      <c r="W1076" s="1806"/>
      <c r="X1076" s="1806"/>
      <c r="Y1076" s="1806"/>
      <c r="Z1076" s="1806"/>
      <c r="AA1076" s="1806"/>
      <c r="AB1076" s="1806"/>
      <c r="AC1076" s="1806"/>
      <c r="AD1076" s="1806"/>
      <c r="AE1076" s="1806"/>
      <c r="AF1076" s="1806"/>
      <c r="AG1076" s="1806"/>
      <c r="AH1076" s="1806"/>
      <c r="AI1076" s="1806"/>
      <c r="AJ1076" s="1806"/>
      <c r="AK1076" s="1806"/>
      <c r="AL1076" s="1806"/>
      <c r="AM1076" s="1806"/>
      <c r="AN1076" s="1806"/>
      <c r="AO1076" s="1806"/>
      <c r="AP1076" s="1806"/>
      <c r="AQ1076" s="1806"/>
      <c r="AR1076" s="1806"/>
      <c r="AS1076" s="14"/>
      <c r="AT1076" s="14"/>
      <c r="AV1076" s="68"/>
      <c r="AW1076" s="68"/>
      <c r="AX1076" s="68"/>
      <c r="AY1076" s="68"/>
    </row>
    <row r="1077" spans="1:51" ht="12.95" customHeight="1">
      <c r="A1077" s="198"/>
      <c r="B1077" s="67"/>
      <c r="C1077" s="1804"/>
      <c r="D1077" s="1804"/>
      <c r="E1077" s="1806"/>
      <c r="F1077" s="1806"/>
      <c r="G1077" s="1806"/>
      <c r="H1077" s="1806"/>
      <c r="I1077" s="1806"/>
      <c r="J1077" s="1806"/>
      <c r="K1077" s="1806"/>
      <c r="L1077" s="1806"/>
      <c r="M1077" s="1806"/>
      <c r="N1077" s="1806"/>
      <c r="O1077" s="1806"/>
      <c r="P1077" s="1806"/>
      <c r="Q1077" s="1806"/>
      <c r="R1077" s="1806"/>
      <c r="S1077" s="1806"/>
      <c r="T1077" s="1806"/>
      <c r="U1077" s="1806"/>
      <c r="V1077" s="1806"/>
      <c r="W1077" s="1806"/>
      <c r="X1077" s="1806"/>
      <c r="Y1077" s="1806"/>
      <c r="Z1077" s="1806"/>
      <c r="AA1077" s="1806"/>
      <c r="AB1077" s="1806"/>
      <c r="AC1077" s="1806"/>
      <c r="AD1077" s="1806"/>
      <c r="AE1077" s="1806"/>
      <c r="AF1077" s="1806"/>
      <c r="AG1077" s="1806"/>
      <c r="AH1077" s="1806"/>
      <c r="AI1077" s="1806"/>
      <c r="AJ1077" s="1806"/>
      <c r="AK1077" s="1806"/>
      <c r="AL1077" s="1806"/>
      <c r="AM1077" s="1806"/>
      <c r="AN1077" s="1806"/>
      <c r="AO1077" s="1806"/>
      <c r="AP1077" s="1806"/>
      <c r="AQ1077" s="1806"/>
      <c r="AR1077" s="1806"/>
      <c r="AS1077" s="14"/>
      <c r="AT1077" s="14"/>
      <c r="AV1077" s="68"/>
      <c r="AW1077" s="68"/>
      <c r="AX1077" s="68"/>
      <c r="AY1077" s="68"/>
    </row>
    <row r="1078" spans="1:51" ht="12.95" customHeight="1">
      <c r="A1078" s="198"/>
      <c r="B1078" s="67"/>
      <c r="C1078" s="1804"/>
      <c r="D1078" s="180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65" t="s">
        <v>591</v>
      </c>
      <c r="B1079" s="1365"/>
      <c r="C1079" s="1356">
        <v>3</v>
      </c>
      <c r="D1079" s="1356"/>
      <c r="E1079" s="1779" t="s">
        <v>1078</v>
      </c>
      <c r="F1079" s="1779"/>
      <c r="G1079" s="1779"/>
      <c r="H1079" s="1779"/>
      <c r="I1079" s="1779"/>
      <c r="J1079" s="1779"/>
      <c r="K1079" s="1779"/>
      <c r="L1079" s="1779"/>
      <c r="M1079" s="1779"/>
      <c r="N1079" s="1779"/>
      <c r="O1079" s="1779"/>
      <c r="P1079" s="1779"/>
      <c r="Q1079" s="1779"/>
      <c r="R1079" s="1779"/>
      <c r="S1079" s="1779"/>
      <c r="T1079" s="1779"/>
      <c r="U1079" s="1779"/>
      <c r="V1079" s="1779"/>
      <c r="W1079" s="1779"/>
      <c r="X1079" s="1779"/>
      <c r="Y1079" s="1779"/>
      <c r="Z1079" s="1779"/>
      <c r="AA1079" s="1779"/>
      <c r="AB1079" s="1779"/>
      <c r="AC1079" s="1779"/>
      <c r="AD1079" s="1779"/>
      <c r="AE1079" s="1779"/>
      <c r="AF1079" s="1779"/>
      <c r="AG1079" s="1779"/>
      <c r="AH1079" s="1779"/>
      <c r="AI1079" s="1779"/>
      <c r="AJ1079" s="1779"/>
      <c r="AK1079" s="1779"/>
      <c r="AL1079" s="1779"/>
      <c r="AM1079" s="1779"/>
      <c r="AN1079" s="1779"/>
      <c r="AO1079" s="1779"/>
      <c r="AP1079" s="1779"/>
      <c r="AQ1079" s="1779"/>
      <c r="AR1079" s="1779"/>
      <c r="AS1079" s="14"/>
      <c r="AT1079" s="68"/>
      <c r="AV1079" s="68"/>
      <c r="AW1079" s="68"/>
      <c r="AX1079" s="68"/>
      <c r="AY1079" s="68"/>
    </row>
    <row r="1080" spans="1:51" ht="12.95" customHeight="1">
      <c r="A1080" s="1"/>
      <c r="B1080" s="1"/>
      <c r="C1080" s="1356"/>
      <c r="D1080" s="1356"/>
      <c r="E1080" s="1779"/>
      <c r="F1080" s="1779"/>
      <c r="G1080" s="1779"/>
      <c r="H1080" s="1779"/>
      <c r="I1080" s="1779"/>
      <c r="J1080" s="1779"/>
      <c r="K1080" s="1779"/>
      <c r="L1080" s="1779"/>
      <c r="M1080" s="1779"/>
      <c r="N1080" s="1779"/>
      <c r="O1080" s="1779"/>
      <c r="P1080" s="1779"/>
      <c r="Q1080" s="1779"/>
      <c r="R1080" s="1779"/>
      <c r="S1080" s="1779"/>
      <c r="T1080" s="1779"/>
      <c r="U1080" s="1779"/>
      <c r="V1080" s="1779"/>
      <c r="W1080" s="1779"/>
      <c r="X1080" s="1779"/>
      <c r="Y1080" s="1779"/>
      <c r="Z1080" s="1779"/>
      <c r="AA1080" s="1779"/>
      <c r="AB1080" s="1779"/>
      <c r="AC1080" s="1779"/>
      <c r="AD1080" s="1779"/>
      <c r="AE1080" s="1779"/>
      <c r="AF1080" s="1779"/>
      <c r="AG1080" s="1779"/>
      <c r="AH1080" s="1779"/>
      <c r="AI1080" s="1779"/>
      <c r="AJ1080" s="1779"/>
      <c r="AK1080" s="1779"/>
      <c r="AL1080" s="1779"/>
      <c r="AM1080" s="1779"/>
      <c r="AN1080" s="1779"/>
      <c r="AO1080" s="1779"/>
      <c r="AP1080" s="1779"/>
      <c r="AQ1080" s="1779"/>
      <c r="AR1080" s="1779"/>
      <c r="AS1080" s="14"/>
      <c r="AT1080" s="68"/>
      <c r="AV1080" s="68"/>
      <c r="AW1080" s="68"/>
      <c r="AX1080" s="68"/>
      <c r="AY1080" s="68"/>
    </row>
    <row r="1081" spans="1:51" ht="12.95" customHeight="1">
      <c r="A1081" s="1"/>
      <c r="B1081" s="1"/>
      <c r="C1081" s="1356"/>
      <c r="D1081" s="1356"/>
      <c r="E1081" s="1779"/>
      <c r="F1081" s="1779"/>
      <c r="G1081" s="1779"/>
      <c r="H1081" s="1779"/>
      <c r="I1081" s="1779"/>
      <c r="J1081" s="1779"/>
      <c r="K1081" s="1779"/>
      <c r="L1081" s="1779"/>
      <c r="M1081" s="1779"/>
      <c r="N1081" s="1779"/>
      <c r="O1081" s="1779"/>
      <c r="P1081" s="1779"/>
      <c r="Q1081" s="1779"/>
      <c r="R1081" s="1779"/>
      <c r="S1081" s="1779"/>
      <c r="T1081" s="1779"/>
      <c r="U1081" s="1779"/>
      <c r="V1081" s="1779"/>
      <c r="W1081" s="1779"/>
      <c r="X1081" s="1779"/>
      <c r="Y1081" s="1779"/>
      <c r="Z1081" s="1779"/>
      <c r="AA1081" s="1779"/>
      <c r="AB1081" s="1779"/>
      <c r="AC1081" s="1779"/>
      <c r="AD1081" s="1779"/>
      <c r="AE1081" s="1779"/>
      <c r="AF1081" s="1779"/>
      <c r="AG1081" s="1779"/>
      <c r="AH1081" s="1779"/>
      <c r="AI1081" s="1779"/>
      <c r="AJ1081" s="1779"/>
      <c r="AK1081" s="1779"/>
      <c r="AL1081" s="1779"/>
      <c r="AM1081" s="1779"/>
      <c r="AN1081" s="1779"/>
      <c r="AO1081" s="1779"/>
      <c r="AP1081" s="1779"/>
      <c r="AQ1081" s="1779"/>
      <c r="AR1081" s="1779"/>
      <c r="AS1081" s="14"/>
      <c r="AT1081" s="68"/>
      <c r="AV1081" s="68"/>
      <c r="AW1081" s="68"/>
      <c r="AX1081" s="68"/>
      <c r="AY1081" s="68"/>
    </row>
    <row r="1082" spans="1:51" ht="12.95" customHeight="1">
      <c r="A1082" s="1"/>
      <c r="B1082" s="1"/>
      <c r="C1082" s="1356"/>
      <c r="D1082" s="1356"/>
      <c r="E1082" s="1779"/>
      <c r="F1082" s="1779"/>
      <c r="G1082" s="1779"/>
      <c r="H1082" s="1779"/>
      <c r="I1082" s="1779"/>
      <c r="J1082" s="1779"/>
      <c r="K1082" s="1779"/>
      <c r="L1082" s="1779"/>
      <c r="M1082" s="1779"/>
      <c r="N1082" s="1779"/>
      <c r="O1082" s="1779"/>
      <c r="P1082" s="1779"/>
      <c r="Q1082" s="1779"/>
      <c r="R1082" s="1779"/>
      <c r="S1082" s="1779"/>
      <c r="T1082" s="1779"/>
      <c r="U1082" s="1779"/>
      <c r="V1082" s="1779"/>
      <c r="W1082" s="1779"/>
      <c r="X1082" s="1779"/>
      <c r="Y1082" s="1779"/>
      <c r="Z1082" s="1779"/>
      <c r="AA1082" s="1779"/>
      <c r="AB1082" s="1779"/>
      <c r="AC1082" s="1779"/>
      <c r="AD1082" s="1779"/>
      <c r="AE1082" s="1779"/>
      <c r="AF1082" s="1779"/>
      <c r="AG1082" s="1779"/>
      <c r="AH1082" s="1779"/>
      <c r="AI1082" s="1779"/>
      <c r="AJ1082" s="1779"/>
      <c r="AK1082" s="1779"/>
      <c r="AL1082" s="1779"/>
      <c r="AM1082" s="1779"/>
      <c r="AN1082" s="1779"/>
      <c r="AO1082" s="1779"/>
      <c r="AP1082" s="1779"/>
      <c r="AQ1082" s="1779"/>
      <c r="AR1082" s="1779"/>
      <c r="AS1082" s="14"/>
      <c r="AT1082" s="68"/>
      <c r="AV1082" s="68"/>
      <c r="AW1082" s="68"/>
      <c r="AX1082" s="68"/>
      <c r="AY1082" s="68"/>
    </row>
    <row r="1083" spans="1:51" ht="12.95" customHeight="1">
      <c r="A1083" s="2"/>
      <c r="B1083" s="25"/>
      <c r="C1083" s="1356"/>
      <c r="D1083" s="135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65" t="s">
        <v>591</v>
      </c>
      <c r="B1084" s="1365"/>
      <c r="C1084" s="1356">
        <v>4</v>
      </c>
      <c r="D1084" s="1356"/>
      <c r="E1084" s="1779" t="s">
        <v>1077</v>
      </c>
      <c r="F1084" s="1779"/>
      <c r="G1084" s="1779"/>
      <c r="H1084" s="1779"/>
      <c r="I1084" s="1779"/>
      <c r="J1084" s="1779"/>
      <c r="K1084" s="1779"/>
      <c r="L1084" s="1779"/>
      <c r="M1084" s="1779"/>
      <c r="N1084" s="1779"/>
      <c r="O1084" s="1779"/>
      <c r="P1084" s="1779"/>
      <c r="Q1084" s="1779"/>
      <c r="R1084" s="1779"/>
      <c r="S1084" s="1779"/>
      <c r="T1084" s="1779"/>
      <c r="U1084" s="1779"/>
      <c r="V1084" s="1779"/>
      <c r="W1084" s="1779"/>
      <c r="X1084" s="1779"/>
      <c r="Y1084" s="1779"/>
      <c r="Z1084" s="1779"/>
      <c r="AA1084" s="1779"/>
      <c r="AB1084" s="1779"/>
      <c r="AC1084" s="1779"/>
      <c r="AD1084" s="1779"/>
      <c r="AE1084" s="1779"/>
      <c r="AF1084" s="1779"/>
      <c r="AG1084" s="1779"/>
      <c r="AH1084" s="1779"/>
      <c r="AI1084" s="1779"/>
      <c r="AJ1084" s="1779"/>
      <c r="AK1084" s="1779"/>
      <c r="AL1084" s="1779"/>
      <c r="AM1084" s="1779"/>
      <c r="AN1084" s="1779"/>
      <c r="AO1084" s="1779"/>
      <c r="AP1084" s="1779"/>
      <c r="AQ1084" s="1779"/>
      <c r="AR1084" s="1779"/>
      <c r="AS1084" s="14"/>
      <c r="AT1084" s="68"/>
    </row>
    <row r="1085" spans="1:51" ht="12.95" customHeight="1">
      <c r="A1085" s="1"/>
      <c r="B1085" s="1"/>
      <c r="C1085" s="1356"/>
      <c r="D1085" s="1356"/>
      <c r="E1085" s="1779"/>
      <c r="F1085" s="1779"/>
      <c r="G1085" s="1779"/>
      <c r="H1085" s="1779"/>
      <c r="I1085" s="1779"/>
      <c r="J1085" s="1779"/>
      <c r="K1085" s="1779"/>
      <c r="L1085" s="1779"/>
      <c r="M1085" s="1779"/>
      <c r="N1085" s="1779"/>
      <c r="O1085" s="1779"/>
      <c r="P1085" s="1779"/>
      <c r="Q1085" s="1779"/>
      <c r="R1085" s="1779"/>
      <c r="S1085" s="1779"/>
      <c r="T1085" s="1779"/>
      <c r="U1085" s="1779"/>
      <c r="V1085" s="1779"/>
      <c r="W1085" s="1779"/>
      <c r="X1085" s="1779"/>
      <c r="Y1085" s="1779"/>
      <c r="Z1085" s="1779"/>
      <c r="AA1085" s="1779"/>
      <c r="AB1085" s="1779"/>
      <c r="AC1085" s="1779"/>
      <c r="AD1085" s="1779"/>
      <c r="AE1085" s="1779"/>
      <c r="AF1085" s="1779"/>
      <c r="AG1085" s="1779"/>
      <c r="AH1085" s="1779"/>
      <c r="AI1085" s="1779"/>
      <c r="AJ1085" s="1779"/>
      <c r="AK1085" s="1779"/>
      <c r="AL1085" s="1779"/>
      <c r="AM1085" s="1779"/>
      <c r="AN1085" s="1779"/>
      <c r="AO1085" s="1779"/>
      <c r="AP1085" s="1779"/>
      <c r="AQ1085" s="1779"/>
      <c r="AR1085" s="1779"/>
      <c r="AS1085" s="14"/>
      <c r="AT1085" s="68"/>
    </row>
    <row r="1086" spans="1:51" ht="12.95" customHeight="1">
      <c r="A1086" s="1"/>
      <c r="B1086" s="1"/>
      <c r="C1086" s="1356"/>
      <c r="D1086" s="1356"/>
      <c r="E1086" s="1779"/>
      <c r="F1086" s="1779"/>
      <c r="G1086" s="1779"/>
      <c r="H1086" s="1779"/>
      <c r="I1086" s="1779"/>
      <c r="J1086" s="1779"/>
      <c r="K1086" s="1779"/>
      <c r="L1086" s="1779"/>
      <c r="M1086" s="1779"/>
      <c r="N1086" s="1779"/>
      <c r="O1086" s="1779"/>
      <c r="P1086" s="1779"/>
      <c r="Q1086" s="1779"/>
      <c r="R1086" s="1779"/>
      <c r="S1086" s="1779"/>
      <c r="T1086" s="1779"/>
      <c r="U1086" s="1779"/>
      <c r="V1086" s="1779"/>
      <c r="W1086" s="1779"/>
      <c r="X1086" s="1779"/>
      <c r="Y1086" s="1779"/>
      <c r="Z1086" s="1779"/>
      <c r="AA1086" s="1779"/>
      <c r="AB1086" s="1779"/>
      <c r="AC1086" s="1779"/>
      <c r="AD1086" s="1779"/>
      <c r="AE1086" s="1779"/>
      <c r="AF1086" s="1779"/>
      <c r="AG1086" s="1779"/>
      <c r="AH1086" s="1779"/>
      <c r="AI1086" s="1779"/>
      <c r="AJ1086" s="1779"/>
      <c r="AK1086" s="1779"/>
      <c r="AL1086" s="1779"/>
      <c r="AM1086" s="1779"/>
      <c r="AN1086" s="1779"/>
      <c r="AO1086" s="1779"/>
      <c r="AP1086" s="1779"/>
      <c r="AQ1086" s="1779"/>
      <c r="AR1086" s="1779"/>
      <c r="AS1086" s="14"/>
      <c r="AT1086" s="68"/>
    </row>
    <row r="1087" spans="1:51" ht="12.95" customHeight="1">
      <c r="A1087" s="1"/>
      <c r="B1087" s="1"/>
      <c r="C1087" s="1356"/>
      <c r="D1087" s="1356"/>
      <c r="E1087" s="1779"/>
      <c r="F1087" s="1779"/>
      <c r="G1087" s="1779"/>
      <c r="H1087" s="1779"/>
      <c r="I1087" s="1779"/>
      <c r="J1087" s="1779"/>
      <c r="K1087" s="1779"/>
      <c r="L1087" s="1779"/>
      <c r="M1087" s="1779"/>
      <c r="N1087" s="1779"/>
      <c r="O1087" s="1779"/>
      <c r="P1087" s="1779"/>
      <c r="Q1087" s="1779"/>
      <c r="R1087" s="1779"/>
      <c r="S1087" s="1779"/>
      <c r="T1087" s="1779"/>
      <c r="U1087" s="1779"/>
      <c r="V1087" s="1779"/>
      <c r="W1087" s="1779"/>
      <c r="X1087" s="1779"/>
      <c r="Y1087" s="1779"/>
      <c r="Z1087" s="1779"/>
      <c r="AA1087" s="1779"/>
      <c r="AB1087" s="1779"/>
      <c r="AC1087" s="1779"/>
      <c r="AD1087" s="1779"/>
      <c r="AE1087" s="1779"/>
      <c r="AF1087" s="1779"/>
      <c r="AG1087" s="1779"/>
      <c r="AH1087" s="1779"/>
      <c r="AI1087" s="1779"/>
      <c r="AJ1087" s="1779"/>
      <c r="AK1087" s="1779"/>
      <c r="AL1087" s="1779"/>
      <c r="AM1087" s="1779"/>
      <c r="AN1087" s="1779"/>
      <c r="AO1087" s="1779"/>
      <c r="AP1087" s="1779"/>
      <c r="AQ1087" s="1779"/>
      <c r="AR1087" s="1779"/>
      <c r="AS1087" s="14"/>
      <c r="AT1087" s="68"/>
    </row>
    <row r="1088" spans="1:51" ht="12.95" customHeight="1">
      <c r="A1088" s="1"/>
      <c r="B1088" s="1"/>
      <c r="C1088" s="1356"/>
      <c r="D1088" s="1356"/>
      <c r="E1088" s="1779"/>
      <c r="F1088" s="1779"/>
      <c r="G1088" s="1779"/>
      <c r="H1088" s="1779"/>
      <c r="I1088" s="1779"/>
      <c r="J1088" s="1779"/>
      <c r="K1088" s="1779"/>
      <c r="L1088" s="1779"/>
      <c r="M1088" s="1779"/>
      <c r="N1088" s="1779"/>
      <c r="O1088" s="1779"/>
      <c r="P1088" s="1779"/>
      <c r="Q1088" s="1779"/>
      <c r="R1088" s="1779"/>
      <c r="S1088" s="1779"/>
      <c r="T1088" s="1779"/>
      <c r="U1088" s="1779"/>
      <c r="V1088" s="1779"/>
      <c r="W1088" s="1779"/>
      <c r="X1088" s="1779"/>
      <c r="Y1088" s="1779"/>
      <c r="Z1088" s="1779"/>
      <c r="AA1088" s="1779"/>
      <c r="AB1088" s="1779"/>
      <c r="AC1088" s="1779"/>
      <c r="AD1088" s="1779"/>
      <c r="AE1088" s="1779"/>
      <c r="AF1088" s="1779"/>
      <c r="AG1088" s="1779"/>
      <c r="AH1088" s="1779"/>
      <c r="AI1088" s="1779"/>
      <c r="AJ1088" s="1779"/>
      <c r="AK1088" s="1779"/>
      <c r="AL1088" s="1779"/>
      <c r="AM1088" s="1779"/>
      <c r="AN1088" s="1779"/>
      <c r="AO1088" s="1779"/>
      <c r="AP1088" s="1779"/>
      <c r="AQ1088" s="1779"/>
      <c r="AR1088" s="1779"/>
      <c r="AS1088" s="14"/>
      <c r="AT1088" s="68"/>
    </row>
    <row r="1089" spans="1:45" ht="12.95" customHeight="1">
      <c r="A1089" s="1"/>
      <c r="B1089" s="1"/>
      <c r="C1089" s="1356"/>
      <c r="D1089" s="135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65" t="s">
        <v>591</v>
      </c>
      <c r="B1090" s="1365"/>
      <c r="C1090" s="1356">
        <v>5</v>
      </c>
      <c r="D1090" s="1356"/>
      <c r="E1090" s="1779" t="s">
        <v>2192</v>
      </c>
      <c r="F1090" s="1779"/>
      <c r="G1090" s="1779"/>
      <c r="H1090" s="1779"/>
      <c r="I1090" s="1779"/>
      <c r="J1090" s="1779"/>
      <c r="K1090" s="1779"/>
      <c r="L1090" s="1779"/>
      <c r="M1090" s="1779"/>
      <c r="N1090" s="1779"/>
      <c r="O1090" s="1779"/>
      <c r="P1090" s="1779"/>
      <c r="Q1090" s="1779"/>
      <c r="R1090" s="1779"/>
      <c r="S1090" s="1779"/>
      <c r="T1090" s="1779"/>
      <c r="U1090" s="1779"/>
      <c r="V1090" s="1779"/>
      <c r="W1090" s="1779"/>
      <c r="X1090" s="1779"/>
      <c r="Y1090" s="1779"/>
      <c r="Z1090" s="1779"/>
      <c r="AA1090" s="1779"/>
      <c r="AB1090" s="1779"/>
      <c r="AC1090" s="1779"/>
      <c r="AD1090" s="1779"/>
      <c r="AE1090" s="1779"/>
      <c r="AF1090" s="1779"/>
      <c r="AG1090" s="1779"/>
      <c r="AH1090" s="1779"/>
      <c r="AI1090" s="1779"/>
      <c r="AJ1090" s="1779"/>
      <c r="AK1090" s="1779"/>
      <c r="AL1090" s="1779"/>
      <c r="AM1090" s="1779"/>
      <c r="AN1090" s="1779"/>
      <c r="AO1090" s="1779"/>
      <c r="AP1090" s="1779"/>
      <c r="AQ1090" s="1779"/>
      <c r="AR1090" s="1779"/>
      <c r="AS1090" s="14"/>
    </row>
    <row r="1091" spans="1:45" ht="12.95" customHeight="1">
      <c r="A1091" s="4"/>
      <c r="B1091" s="4"/>
      <c r="C1091" s="1356"/>
      <c r="D1091" s="1356"/>
      <c r="E1091" s="1779"/>
      <c r="F1091" s="1779"/>
      <c r="G1091" s="1779"/>
      <c r="H1091" s="1779"/>
      <c r="I1091" s="1779"/>
      <c r="J1091" s="1779"/>
      <c r="K1091" s="1779"/>
      <c r="L1091" s="1779"/>
      <c r="M1091" s="1779"/>
      <c r="N1091" s="1779"/>
      <c r="O1091" s="1779"/>
      <c r="P1091" s="1779"/>
      <c r="Q1091" s="1779"/>
      <c r="R1091" s="1779"/>
      <c r="S1091" s="1779"/>
      <c r="T1091" s="1779"/>
      <c r="U1091" s="1779"/>
      <c r="V1091" s="1779"/>
      <c r="W1091" s="1779"/>
      <c r="X1091" s="1779"/>
      <c r="Y1091" s="1779"/>
      <c r="Z1091" s="1779"/>
      <c r="AA1091" s="1779"/>
      <c r="AB1091" s="1779"/>
      <c r="AC1091" s="1779"/>
      <c r="AD1091" s="1779"/>
      <c r="AE1091" s="1779"/>
      <c r="AF1091" s="1779"/>
      <c r="AG1091" s="1779"/>
      <c r="AH1091" s="1779"/>
      <c r="AI1091" s="1779"/>
      <c r="AJ1091" s="1779"/>
      <c r="AK1091" s="1779"/>
      <c r="AL1091" s="1779"/>
      <c r="AM1091" s="1779"/>
      <c r="AN1091" s="1779"/>
      <c r="AO1091" s="1779"/>
      <c r="AP1091" s="1779"/>
      <c r="AQ1091" s="1779"/>
      <c r="AR1091" s="1779"/>
      <c r="AS1091" s="14"/>
    </row>
    <row r="1092" spans="1:45" ht="12.95" customHeight="1">
      <c r="A1092" s="4"/>
      <c r="B1092" s="4"/>
      <c r="C1092" s="1356"/>
      <c r="D1092" s="1356"/>
      <c r="E1092" s="1779"/>
      <c r="F1092" s="1779"/>
      <c r="G1092" s="1779"/>
      <c r="H1092" s="1779"/>
      <c r="I1092" s="1779"/>
      <c r="J1092" s="1779"/>
      <c r="K1092" s="1779"/>
      <c r="L1092" s="1779"/>
      <c r="M1092" s="1779"/>
      <c r="N1092" s="1779"/>
      <c r="O1092" s="1779"/>
      <c r="P1092" s="1779"/>
      <c r="Q1092" s="1779"/>
      <c r="R1092" s="1779"/>
      <c r="S1092" s="1779"/>
      <c r="T1092" s="1779"/>
      <c r="U1092" s="1779"/>
      <c r="V1092" s="1779"/>
      <c r="W1092" s="1779"/>
      <c r="X1092" s="1779"/>
      <c r="Y1092" s="1779"/>
      <c r="Z1092" s="1779"/>
      <c r="AA1092" s="1779"/>
      <c r="AB1092" s="1779"/>
      <c r="AC1092" s="1779"/>
      <c r="AD1092" s="1779"/>
      <c r="AE1092" s="1779"/>
      <c r="AF1092" s="1779"/>
      <c r="AG1092" s="1779"/>
      <c r="AH1092" s="1779"/>
      <c r="AI1092" s="1779"/>
      <c r="AJ1092" s="1779"/>
      <c r="AK1092" s="1779"/>
      <c r="AL1092" s="1779"/>
      <c r="AM1092" s="1779"/>
      <c r="AN1092" s="1779"/>
      <c r="AO1092" s="1779"/>
      <c r="AP1092" s="1779"/>
      <c r="AQ1092" s="1779"/>
      <c r="AR1092" s="1779"/>
      <c r="AS1092" s="14"/>
    </row>
    <row r="1093" spans="1:45" ht="12.95" customHeight="1">
      <c r="A1093" s="35"/>
      <c r="B1093" s="25"/>
      <c r="C1093" s="1356"/>
      <c r="D1093" s="135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65" t="s">
        <v>591</v>
      </c>
      <c r="B1094" s="1365"/>
      <c r="C1094" s="1356">
        <v>6</v>
      </c>
      <c r="D1094" s="1356"/>
      <c r="E1094" s="1779" t="s">
        <v>2193</v>
      </c>
      <c r="F1094" s="1779"/>
      <c r="G1094" s="1779"/>
      <c r="H1094" s="1779"/>
      <c r="I1094" s="1779"/>
      <c r="J1094" s="1779"/>
      <c r="K1094" s="1779"/>
      <c r="L1094" s="1779"/>
      <c r="M1094" s="1779"/>
      <c r="N1094" s="1779"/>
      <c r="O1094" s="1779"/>
      <c r="P1094" s="1779"/>
      <c r="Q1094" s="1779"/>
      <c r="R1094" s="1779"/>
      <c r="S1094" s="1779"/>
      <c r="T1094" s="1779"/>
      <c r="U1094" s="1779"/>
      <c r="V1094" s="1779"/>
      <c r="W1094" s="1779"/>
      <c r="X1094" s="1779"/>
      <c r="Y1094" s="1779"/>
      <c r="Z1094" s="1779"/>
      <c r="AA1094" s="1779"/>
      <c r="AB1094" s="1779"/>
      <c r="AC1094" s="1779"/>
      <c r="AD1094" s="1779"/>
      <c r="AE1094" s="1779"/>
      <c r="AF1094" s="1779"/>
      <c r="AG1094" s="1779"/>
      <c r="AH1094" s="1779"/>
      <c r="AI1094" s="1779"/>
      <c r="AJ1094" s="1779"/>
      <c r="AK1094" s="1779"/>
      <c r="AL1094" s="1779"/>
      <c r="AM1094" s="1779"/>
      <c r="AN1094" s="1779"/>
      <c r="AO1094" s="1779"/>
      <c r="AP1094" s="1779"/>
      <c r="AQ1094" s="1779"/>
      <c r="AR1094" s="1779"/>
      <c r="AS1094" s="14"/>
    </row>
    <row r="1095" spans="1:45" ht="12.95" customHeight="1">
      <c r="A1095" s="1"/>
      <c r="B1095" s="1"/>
      <c r="C1095" s="1"/>
      <c r="D1095" s="1"/>
      <c r="E1095" s="1779"/>
      <c r="F1095" s="1779"/>
      <c r="G1095" s="1779"/>
      <c r="H1095" s="1779"/>
      <c r="I1095" s="1779"/>
      <c r="J1095" s="1779"/>
      <c r="K1095" s="1779"/>
      <c r="L1095" s="1779"/>
      <c r="M1095" s="1779"/>
      <c r="N1095" s="1779"/>
      <c r="O1095" s="1779"/>
      <c r="P1095" s="1779"/>
      <c r="Q1095" s="1779"/>
      <c r="R1095" s="1779"/>
      <c r="S1095" s="1779"/>
      <c r="T1095" s="1779"/>
      <c r="U1095" s="1779"/>
      <c r="V1095" s="1779"/>
      <c r="W1095" s="1779"/>
      <c r="X1095" s="1779"/>
      <c r="Y1095" s="1779"/>
      <c r="Z1095" s="1779"/>
      <c r="AA1095" s="1779"/>
      <c r="AB1095" s="1779"/>
      <c r="AC1095" s="1779"/>
      <c r="AD1095" s="1779"/>
      <c r="AE1095" s="1779"/>
      <c r="AF1095" s="1779"/>
      <c r="AG1095" s="1779"/>
      <c r="AH1095" s="1779"/>
      <c r="AI1095" s="1779"/>
      <c r="AJ1095" s="1779"/>
      <c r="AK1095" s="1779"/>
      <c r="AL1095" s="1779"/>
      <c r="AM1095" s="1779"/>
      <c r="AN1095" s="1779"/>
      <c r="AO1095" s="1779"/>
      <c r="AP1095" s="1779"/>
      <c r="AQ1095" s="1779"/>
      <c r="AR1095" s="1779"/>
      <c r="AS1095" s="14"/>
    </row>
    <row r="1096" spans="1:45" ht="12.95" customHeight="1">
      <c r="A1096" s="1"/>
      <c r="B1096" s="1"/>
      <c r="C1096" s="1356"/>
      <c r="D1096" s="1356"/>
      <c r="E1096" s="1779"/>
      <c r="F1096" s="1779"/>
      <c r="G1096" s="1779"/>
      <c r="H1096" s="1779"/>
      <c r="I1096" s="1779"/>
      <c r="J1096" s="1779"/>
      <c r="K1096" s="1779"/>
      <c r="L1096" s="1779"/>
      <c r="M1096" s="1779"/>
      <c r="N1096" s="1779"/>
      <c r="O1096" s="1779"/>
      <c r="P1096" s="1779"/>
      <c r="Q1096" s="1779"/>
      <c r="R1096" s="1779"/>
      <c r="S1096" s="1779"/>
      <c r="T1096" s="1779"/>
      <c r="U1096" s="1779"/>
      <c r="V1096" s="1779"/>
      <c r="W1096" s="1779"/>
      <c r="X1096" s="1779"/>
      <c r="Y1096" s="1779"/>
      <c r="Z1096" s="1779"/>
      <c r="AA1096" s="1779"/>
      <c r="AB1096" s="1779"/>
      <c r="AC1096" s="1779"/>
      <c r="AD1096" s="1779"/>
      <c r="AE1096" s="1779"/>
      <c r="AF1096" s="1779"/>
      <c r="AG1096" s="1779"/>
      <c r="AH1096" s="1779"/>
      <c r="AI1096" s="1779"/>
      <c r="AJ1096" s="1779"/>
      <c r="AK1096" s="1779"/>
      <c r="AL1096" s="1779"/>
      <c r="AM1096" s="1779"/>
      <c r="AN1096" s="1779"/>
      <c r="AO1096" s="1779"/>
      <c r="AP1096" s="1779"/>
      <c r="AQ1096" s="1779"/>
      <c r="AR1096" s="1779"/>
      <c r="AS1096" s="14"/>
    </row>
    <row r="1097" spans="1:45" ht="12.95" customHeight="1">
      <c r="A1097" s="35"/>
      <c r="B1097" s="25"/>
      <c r="C1097" s="1356"/>
      <c r="D1097" s="135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65" t="s">
        <v>591</v>
      </c>
      <c r="B1098" s="1365"/>
      <c r="C1098" s="1356">
        <v>7</v>
      </c>
      <c r="D1098" s="1356"/>
      <c r="E1098" s="1779" t="s">
        <v>2091</v>
      </c>
      <c r="F1098" s="1779"/>
      <c r="G1098" s="1779"/>
      <c r="H1098" s="1779"/>
      <c r="I1098" s="1779"/>
      <c r="J1098" s="1779"/>
      <c r="K1098" s="1779"/>
      <c r="L1098" s="1779"/>
      <c r="M1098" s="1779"/>
      <c r="N1098" s="1779"/>
      <c r="O1098" s="1779"/>
      <c r="P1098" s="1779"/>
      <c r="Q1098" s="1779"/>
      <c r="R1098" s="1779"/>
      <c r="S1098" s="1779"/>
      <c r="T1098" s="1779"/>
      <c r="U1098" s="1779"/>
      <c r="V1098" s="1779"/>
      <c r="W1098" s="1779"/>
      <c r="X1098" s="1779"/>
      <c r="Y1098" s="1779"/>
      <c r="Z1098" s="1779"/>
      <c r="AA1098" s="1779"/>
      <c r="AB1098" s="1779"/>
      <c r="AC1098" s="1779"/>
      <c r="AD1098" s="1779"/>
      <c r="AE1098" s="1779"/>
      <c r="AF1098" s="1779"/>
      <c r="AG1098" s="1779"/>
      <c r="AH1098" s="1779"/>
      <c r="AI1098" s="1779"/>
      <c r="AJ1098" s="1779"/>
      <c r="AK1098" s="1779"/>
      <c r="AL1098" s="1779"/>
      <c r="AM1098" s="1779"/>
      <c r="AN1098" s="1779"/>
      <c r="AO1098" s="1779"/>
      <c r="AP1098" s="1779"/>
      <c r="AQ1098" s="1779"/>
      <c r="AR1098" s="1779"/>
      <c r="AS1098" s="14"/>
    </row>
    <row r="1099" spans="1:45" ht="12.95" customHeight="1">
      <c r="A1099" s="1"/>
      <c r="B1099" s="1"/>
      <c r="C1099" s="1356"/>
      <c r="D1099" s="1356"/>
      <c r="E1099" s="1779"/>
      <c r="F1099" s="1779"/>
      <c r="G1099" s="1779"/>
      <c r="H1099" s="1779"/>
      <c r="I1099" s="1779"/>
      <c r="J1099" s="1779"/>
      <c r="K1099" s="1779"/>
      <c r="L1099" s="1779"/>
      <c r="M1099" s="1779"/>
      <c r="N1099" s="1779"/>
      <c r="O1099" s="1779"/>
      <c r="P1099" s="1779"/>
      <c r="Q1099" s="1779"/>
      <c r="R1099" s="1779"/>
      <c r="S1099" s="1779"/>
      <c r="T1099" s="1779"/>
      <c r="U1099" s="1779"/>
      <c r="V1099" s="1779"/>
      <c r="W1099" s="1779"/>
      <c r="X1099" s="1779"/>
      <c r="Y1099" s="1779"/>
      <c r="Z1099" s="1779"/>
      <c r="AA1099" s="1779"/>
      <c r="AB1099" s="1779"/>
      <c r="AC1099" s="1779"/>
      <c r="AD1099" s="1779"/>
      <c r="AE1099" s="1779"/>
      <c r="AF1099" s="1779"/>
      <c r="AG1099" s="1779"/>
      <c r="AH1099" s="1779"/>
      <c r="AI1099" s="1779"/>
      <c r="AJ1099" s="1779"/>
      <c r="AK1099" s="1779"/>
      <c r="AL1099" s="1779"/>
      <c r="AM1099" s="1779"/>
      <c r="AN1099" s="1779"/>
      <c r="AO1099" s="1779"/>
      <c r="AP1099" s="1779"/>
      <c r="AQ1099" s="1779"/>
      <c r="AR1099" s="1779"/>
      <c r="AS1099" s="14"/>
    </row>
    <row r="1100" spans="1:45" ht="12.95" customHeight="1">
      <c r="A1100" s="1"/>
      <c r="B1100" s="1"/>
      <c r="C1100" s="1356"/>
      <c r="D1100" s="1356"/>
      <c r="E1100" s="1779"/>
      <c r="F1100" s="1779"/>
      <c r="G1100" s="1779"/>
      <c r="H1100" s="1779"/>
      <c r="I1100" s="1779"/>
      <c r="J1100" s="1779"/>
      <c r="K1100" s="1779"/>
      <c r="L1100" s="1779"/>
      <c r="M1100" s="1779"/>
      <c r="N1100" s="1779"/>
      <c r="O1100" s="1779"/>
      <c r="P1100" s="1779"/>
      <c r="Q1100" s="1779"/>
      <c r="R1100" s="1779"/>
      <c r="S1100" s="1779"/>
      <c r="T1100" s="1779"/>
      <c r="U1100" s="1779"/>
      <c r="V1100" s="1779"/>
      <c r="W1100" s="1779"/>
      <c r="X1100" s="1779"/>
      <c r="Y1100" s="1779"/>
      <c r="Z1100" s="1779"/>
      <c r="AA1100" s="1779"/>
      <c r="AB1100" s="1779"/>
      <c r="AC1100" s="1779"/>
      <c r="AD1100" s="1779"/>
      <c r="AE1100" s="1779"/>
      <c r="AF1100" s="1779"/>
      <c r="AG1100" s="1779"/>
      <c r="AH1100" s="1779"/>
      <c r="AI1100" s="1779"/>
      <c r="AJ1100" s="1779"/>
      <c r="AK1100" s="1779"/>
      <c r="AL1100" s="1779"/>
      <c r="AM1100" s="1779"/>
      <c r="AN1100" s="1779"/>
      <c r="AO1100" s="1779"/>
      <c r="AP1100" s="1779"/>
      <c r="AQ1100" s="1779"/>
      <c r="AR1100" s="1779"/>
      <c r="AS1100" s="14"/>
    </row>
    <row r="1101" spans="1:45" ht="12.95" customHeight="1">
      <c r="A1101" s="1"/>
      <c r="B1101" s="1"/>
      <c r="C1101" s="1356"/>
      <c r="D1101" s="135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56"/>
      <c r="D1102" s="135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65" t="s">
        <v>591</v>
      </c>
      <c r="B1103" s="1365"/>
      <c r="C1103" s="1356">
        <v>8</v>
      </c>
      <c r="D1103" s="1356"/>
      <c r="E1103" s="1779" t="s">
        <v>1071</v>
      </c>
      <c r="F1103" s="1779"/>
      <c r="G1103" s="1779"/>
      <c r="H1103" s="1779"/>
      <c r="I1103" s="1779"/>
      <c r="J1103" s="1779"/>
      <c r="K1103" s="1779"/>
      <c r="L1103" s="1779"/>
      <c r="M1103" s="1779"/>
      <c r="N1103" s="1779"/>
      <c r="O1103" s="1779"/>
      <c r="P1103" s="1779"/>
      <c r="Q1103" s="1779"/>
      <c r="R1103" s="1779"/>
      <c r="S1103" s="1779"/>
      <c r="T1103" s="1779"/>
      <c r="U1103" s="1779"/>
      <c r="V1103" s="1779"/>
      <c r="W1103" s="1779"/>
      <c r="X1103" s="1779"/>
      <c r="Y1103" s="1779"/>
      <c r="Z1103" s="1779"/>
      <c r="AA1103" s="1779"/>
      <c r="AB1103" s="1779"/>
      <c r="AC1103" s="1779"/>
      <c r="AD1103" s="1779"/>
      <c r="AE1103" s="1779"/>
      <c r="AF1103" s="1779"/>
      <c r="AG1103" s="1779"/>
      <c r="AH1103" s="1779"/>
      <c r="AI1103" s="1779"/>
      <c r="AJ1103" s="1779"/>
      <c r="AK1103" s="1779"/>
      <c r="AL1103" s="1779"/>
      <c r="AM1103" s="1779"/>
      <c r="AN1103" s="1779"/>
      <c r="AO1103" s="1779"/>
      <c r="AP1103" s="1779"/>
      <c r="AQ1103" s="1779"/>
      <c r="AR1103" s="1779"/>
    </row>
    <row r="1104" spans="1:45" ht="12.95" customHeight="1">
      <c r="A1104" s="35"/>
      <c r="B1104" s="25"/>
      <c r="C1104" s="1356"/>
      <c r="D1104" s="1356"/>
      <c r="E1104" s="1779"/>
      <c r="F1104" s="1779"/>
      <c r="G1104" s="1779"/>
      <c r="H1104" s="1779"/>
      <c r="I1104" s="1779"/>
      <c r="J1104" s="1779"/>
      <c r="K1104" s="1779"/>
      <c r="L1104" s="1779"/>
      <c r="M1104" s="1779"/>
      <c r="N1104" s="1779"/>
      <c r="O1104" s="1779"/>
      <c r="P1104" s="1779"/>
      <c r="Q1104" s="1779"/>
      <c r="R1104" s="1779"/>
      <c r="S1104" s="1779"/>
      <c r="T1104" s="1779"/>
      <c r="U1104" s="1779"/>
      <c r="V1104" s="1779"/>
      <c r="W1104" s="1779"/>
      <c r="X1104" s="1779"/>
      <c r="Y1104" s="1779"/>
      <c r="Z1104" s="1779"/>
      <c r="AA1104" s="1779"/>
      <c r="AB1104" s="1779"/>
      <c r="AC1104" s="1779"/>
      <c r="AD1104" s="1779"/>
      <c r="AE1104" s="1779"/>
      <c r="AF1104" s="1779"/>
      <c r="AG1104" s="1779"/>
      <c r="AH1104" s="1779"/>
      <c r="AI1104" s="1779"/>
      <c r="AJ1104" s="1779"/>
      <c r="AK1104" s="1779"/>
      <c r="AL1104" s="1779"/>
      <c r="AM1104" s="1779"/>
      <c r="AN1104" s="1779"/>
      <c r="AO1104" s="1779"/>
      <c r="AP1104" s="1779"/>
      <c r="AQ1104" s="1779"/>
      <c r="AR1104" s="1779"/>
    </row>
    <row r="1105" spans="1:44" ht="12.95" customHeight="1">
      <c r="A1105" s="35"/>
      <c r="B1105" s="25"/>
      <c r="C1105" s="1356"/>
      <c r="D1105" s="135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65" t="s">
        <v>591</v>
      </c>
      <c r="B1106" s="1365"/>
      <c r="C1106" s="1804">
        <v>9</v>
      </c>
      <c r="D1106" s="1804"/>
      <c r="E1106" s="1779" t="s">
        <v>1073</v>
      </c>
      <c r="F1106" s="1779"/>
      <c r="G1106" s="1779"/>
      <c r="H1106" s="1779"/>
      <c r="I1106" s="1779"/>
      <c r="J1106" s="1779"/>
      <c r="K1106" s="1779"/>
      <c r="L1106" s="1779"/>
      <c r="M1106" s="1779"/>
      <c r="N1106" s="1779"/>
      <c r="O1106" s="1779"/>
      <c r="P1106" s="1779"/>
      <c r="Q1106" s="1779"/>
      <c r="R1106" s="1779"/>
      <c r="S1106" s="1779"/>
      <c r="T1106" s="1779"/>
      <c r="U1106" s="1779"/>
      <c r="V1106" s="1779"/>
      <c r="W1106" s="1779"/>
      <c r="X1106" s="1779"/>
      <c r="Y1106" s="1779"/>
      <c r="Z1106" s="1779"/>
      <c r="AA1106" s="1779"/>
      <c r="AB1106" s="1779"/>
      <c r="AC1106" s="1779"/>
      <c r="AD1106" s="1779"/>
      <c r="AE1106" s="1779"/>
      <c r="AF1106" s="1779"/>
      <c r="AG1106" s="1779"/>
      <c r="AH1106" s="1779"/>
      <c r="AI1106" s="1779"/>
      <c r="AJ1106" s="1779"/>
      <c r="AK1106" s="1779"/>
      <c r="AL1106" s="1779"/>
      <c r="AM1106" s="1779"/>
      <c r="AN1106" s="1779"/>
      <c r="AO1106" s="1779"/>
      <c r="AP1106" s="1779"/>
      <c r="AQ1106" s="1779"/>
      <c r="AR1106" s="1779"/>
    </row>
    <row r="1107" spans="1:44" ht="12.95" customHeight="1">
      <c r="A1107" s="1"/>
      <c r="B1107" s="1"/>
      <c r="C1107" s="1804"/>
      <c r="D1107" s="1804"/>
      <c r="E1107" s="1779"/>
      <c r="F1107" s="1779"/>
      <c r="G1107" s="1779"/>
      <c r="H1107" s="1779"/>
      <c r="I1107" s="1779"/>
      <c r="J1107" s="1779"/>
      <c r="K1107" s="1779"/>
      <c r="L1107" s="1779"/>
      <c r="M1107" s="1779"/>
      <c r="N1107" s="1779"/>
      <c r="O1107" s="1779"/>
      <c r="P1107" s="1779"/>
      <c r="Q1107" s="1779"/>
      <c r="R1107" s="1779"/>
      <c r="S1107" s="1779"/>
      <c r="T1107" s="1779"/>
      <c r="U1107" s="1779"/>
      <c r="V1107" s="1779"/>
      <c r="W1107" s="1779"/>
      <c r="X1107" s="1779"/>
      <c r="Y1107" s="1779"/>
      <c r="Z1107" s="1779"/>
      <c r="AA1107" s="1779"/>
      <c r="AB1107" s="1779"/>
      <c r="AC1107" s="1779"/>
      <c r="AD1107" s="1779"/>
      <c r="AE1107" s="1779"/>
      <c r="AF1107" s="1779"/>
      <c r="AG1107" s="1779"/>
      <c r="AH1107" s="1779"/>
      <c r="AI1107" s="1779"/>
      <c r="AJ1107" s="1779"/>
      <c r="AK1107" s="1779"/>
      <c r="AL1107" s="1779"/>
      <c r="AM1107" s="1779"/>
      <c r="AN1107" s="1779"/>
      <c r="AO1107" s="1779"/>
      <c r="AP1107" s="1779"/>
      <c r="AQ1107" s="1779"/>
      <c r="AR1107" s="1779"/>
    </row>
    <row r="1108" spans="1:44" ht="12.95" customHeight="1">
      <c r="A1108" s="35"/>
      <c r="B1108" s="25"/>
      <c r="C1108" s="1804"/>
      <c r="D1108" s="180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65" t="s">
        <v>591</v>
      </c>
      <c r="B1109" s="1365"/>
      <c r="C1109" s="1804">
        <v>10</v>
      </c>
      <c r="D1109" s="1804"/>
      <c r="E1109" s="1805" t="s">
        <v>2190</v>
      </c>
      <c r="F1109" s="1805"/>
      <c r="G1109" s="1805"/>
      <c r="H1109" s="1805"/>
      <c r="I1109" s="1805"/>
      <c r="J1109" s="1805"/>
      <c r="K1109" s="1805"/>
      <c r="L1109" s="1805"/>
      <c r="M1109" s="1805"/>
      <c r="N1109" s="1805"/>
      <c r="O1109" s="1805"/>
      <c r="P1109" s="1805"/>
      <c r="Q1109" s="1805"/>
      <c r="R1109" s="1805"/>
      <c r="S1109" s="1805"/>
      <c r="T1109" s="1805"/>
      <c r="U1109" s="1805"/>
      <c r="V1109" s="1805"/>
      <c r="W1109" s="1805"/>
      <c r="X1109" s="1805"/>
      <c r="Y1109" s="1805"/>
      <c r="Z1109" s="1805"/>
      <c r="AA1109" s="1805"/>
      <c r="AB1109" s="1805"/>
      <c r="AC1109" s="1805"/>
      <c r="AD1109" s="1805"/>
      <c r="AE1109" s="1805"/>
      <c r="AF1109" s="1805"/>
      <c r="AG1109" s="1805"/>
      <c r="AH1109" s="1805"/>
      <c r="AI1109" s="1805"/>
      <c r="AJ1109" s="1805"/>
      <c r="AK1109" s="1805"/>
      <c r="AL1109" s="1805"/>
      <c r="AM1109" s="1805"/>
      <c r="AN1109" s="1805"/>
      <c r="AO1109" s="1805"/>
      <c r="AP1109" s="1805"/>
      <c r="AQ1109" s="1805"/>
      <c r="AR1109" s="1805"/>
    </row>
    <row r="1110" spans="1:44" ht="12.95" customHeight="1">
      <c r="A1110" s="1"/>
      <c r="B1110" s="1"/>
      <c r="C1110" s="199"/>
      <c r="D1110" s="1153"/>
      <c r="E1110" s="1805"/>
      <c r="F1110" s="1805"/>
      <c r="G1110" s="1805"/>
      <c r="H1110" s="1805"/>
      <c r="I1110" s="1805"/>
      <c r="J1110" s="1805"/>
      <c r="K1110" s="1805"/>
      <c r="L1110" s="1805"/>
      <c r="M1110" s="1805"/>
      <c r="N1110" s="1805"/>
      <c r="O1110" s="1805"/>
      <c r="P1110" s="1805"/>
      <c r="Q1110" s="1805"/>
      <c r="R1110" s="1805"/>
      <c r="S1110" s="1805"/>
      <c r="T1110" s="1805"/>
      <c r="U1110" s="1805"/>
      <c r="V1110" s="1805"/>
      <c r="W1110" s="1805"/>
      <c r="X1110" s="1805"/>
      <c r="Y1110" s="1805"/>
      <c r="Z1110" s="1805"/>
      <c r="AA1110" s="1805"/>
      <c r="AB1110" s="1805"/>
      <c r="AC1110" s="1805"/>
      <c r="AD1110" s="1805"/>
      <c r="AE1110" s="1805"/>
      <c r="AF1110" s="1805"/>
      <c r="AG1110" s="1805"/>
      <c r="AH1110" s="1805"/>
      <c r="AI1110" s="1805"/>
      <c r="AJ1110" s="1805"/>
      <c r="AK1110" s="1805"/>
      <c r="AL1110" s="1805"/>
      <c r="AM1110" s="1805"/>
      <c r="AN1110" s="1805"/>
      <c r="AO1110" s="1805"/>
      <c r="AP1110" s="1805"/>
      <c r="AQ1110" s="1805"/>
      <c r="AR1110" s="1805"/>
    </row>
    <row r="1111" spans="1:44" ht="12.95" customHeight="1">
      <c r="A1111" s="1"/>
      <c r="B1111" s="1"/>
      <c r="C1111" s="199"/>
      <c r="D1111" s="1153"/>
      <c r="E1111" s="1153"/>
      <c r="F1111" s="1153"/>
      <c r="G1111" s="1153"/>
      <c r="H1111" s="1153"/>
      <c r="I1111" s="1153"/>
      <c r="J1111" s="1153"/>
      <c r="K1111" s="1153"/>
      <c r="L1111" s="1153"/>
      <c r="M1111" s="1153"/>
      <c r="N1111" s="1153"/>
      <c r="O1111" s="1153"/>
      <c r="P1111" s="1153"/>
      <c r="Q1111" s="1153"/>
      <c r="R1111" s="1153"/>
      <c r="S1111" s="1153"/>
      <c r="T1111" s="1153"/>
      <c r="U1111" s="1153"/>
      <c r="V1111" s="1153"/>
      <c r="W1111" s="1153"/>
      <c r="X1111" s="1153"/>
      <c r="Y1111" s="1153"/>
      <c r="Z1111" s="1153"/>
      <c r="AA1111" s="1153"/>
      <c r="AB1111" s="1153"/>
      <c r="AC1111" s="1153"/>
      <c r="AD1111" s="1153"/>
      <c r="AE1111" s="1153"/>
      <c r="AF1111" s="1153"/>
      <c r="AG1111" s="1153"/>
      <c r="AH1111" s="1153"/>
      <c r="AI1111" s="1153"/>
      <c r="AJ1111" s="1153"/>
      <c r="AK1111" s="1153"/>
    </row>
    <row r="1112" spans="1:44" ht="12.95" customHeight="1">
      <c r="A1112" s="1365" t="s">
        <v>591</v>
      </c>
      <c r="B1112" s="1365"/>
      <c r="C1112" s="1804">
        <v>11</v>
      </c>
      <c r="D1112" s="1804"/>
      <c r="E1112" s="1805" t="s">
        <v>2191</v>
      </c>
      <c r="F1112" s="1805"/>
      <c r="G1112" s="1805"/>
      <c r="H1112" s="1805"/>
      <c r="I1112" s="1805"/>
      <c r="J1112" s="1805"/>
      <c r="K1112" s="1805"/>
      <c r="L1112" s="1805"/>
      <c r="M1112" s="1805"/>
      <c r="N1112" s="1805"/>
      <c r="O1112" s="1805"/>
      <c r="P1112" s="1805"/>
      <c r="Q1112" s="1805"/>
      <c r="R1112" s="1805"/>
      <c r="S1112" s="1805"/>
      <c r="T1112" s="1805"/>
      <c r="U1112" s="1805"/>
      <c r="V1112" s="1805"/>
      <c r="W1112" s="1805"/>
      <c r="X1112" s="1805"/>
      <c r="Y1112" s="1805"/>
      <c r="Z1112" s="1805"/>
      <c r="AA1112" s="1805"/>
      <c r="AB1112" s="1805"/>
      <c r="AC1112" s="1805"/>
      <c r="AD1112" s="1805"/>
      <c r="AE1112" s="1805"/>
      <c r="AF1112" s="1805"/>
      <c r="AG1112" s="1805"/>
      <c r="AH1112" s="1805"/>
      <c r="AI1112" s="1805"/>
      <c r="AJ1112" s="1805"/>
      <c r="AK1112" s="1805"/>
      <c r="AL1112" s="1805"/>
      <c r="AM1112" s="1805"/>
      <c r="AN1112" s="1805"/>
      <c r="AO1112" s="1805"/>
      <c r="AP1112" s="1805"/>
      <c r="AQ1112" s="1805"/>
      <c r="AR1112" s="1805"/>
    </row>
    <row r="1113" spans="1:44" ht="12.95" customHeight="1">
      <c r="A1113" s="1"/>
      <c r="B1113" s="1"/>
      <c r="C1113" s="199"/>
      <c r="D1113" s="1153"/>
      <c r="E1113" s="1805"/>
      <c r="F1113" s="1805"/>
      <c r="G1113" s="1805"/>
      <c r="H1113" s="1805"/>
      <c r="I1113" s="1805"/>
      <c r="J1113" s="1805"/>
      <c r="K1113" s="1805"/>
      <c r="L1113" s="1805"/>
      <c r="M1113" s="1805"/>
      <c r="N1113" s="1805"/>
      <c r="O1113" s="1805"/>
      <c r="P1113" s="1805"/>
      <c r="Q1113" s="1805"/>
      <c r="R1113" s="1805"/>
      <c r="S1113" s="1805"/>
      <c r="T1113" s="1805"/>
      <c r="U1113" s="1805"/>
      <c r="V1113" s="1805"/>
      <c r="W1113" s="1805"/>
      <c r="X1113" s="1805"/>
      <c r="Y1113" s="1805"/>
      <c r="Z1113" s="1805"/>
      <c r="AA1113" s="1805"/>
      <c r="AB1113" s="1805"/>
      <c r="AC1113" s="1805"/>
      <c r="AD1113" s="1805"/>
      <c r="AE1113" s="1805"/>
      <c r="AF1113" s="1805"/>
      <c r="AG1113" s="1805"/>
      <c r="AH1113" s="1805"/>
      <c r="AI1113" s="1805"/>
      <c r="AJ1113" s="1805"/>
      <c r="AK1113" s="1805"/>
      <c r="AL1113" s="1805"/>
      <c r="AM1113" s="1805"/>
      <c r="AN1113" s="1805"/>
      <c r="AO1113" s="1805"/>
      <c r="AP1113" s="1805"/>
      <c r="AQ1113" s="1805"/>
      <c r="AR1113" s="1805"/>
    </row>
    <row r="1114" spans="1:44" ht="12.95" customHeight="1">
      <c r="A1114" s="1"/>
      <c r="B1114" s="1"/>
      <c r="C1114" s="199"/>
      <c r="D1114" s="1153"/>
      <c r="E1114" s="1153"/>
      <c r="F1114" s="1153"/>
      <c r="G1114" s="1153"/>
      <c r="H1114" s="1153"/>
      <c r="I1114" s="1153"/>
      <c r="J1114" s="1153"/>
      <c r="K1114" s="1153"/>
      <c r="L1114" s="1153"/>
      <c r="M1114" s="1153"/>
      <c r="N1114" s="1153"/>
      <c r="O1114" s="1153"/>
      <c r="P1114" s="1153"/>
      <c r="Q1114" s="1153"/>
      <c r="R1114" s="1153"/>
      <c r="S1114" s="1153"/>
      <c r="T1114" s="1153"/>
      <c r="U1114" s="1153"/>
      <c r="V1114" s="1153"/>
      <c r="W1114" s="1153"/>
      <c r="X1114" s="1153"/>
      <c r="Y1114" s="1153"/>
      <c r="Z1114" s="1153"/>
      <c r="AA1114" s="1153"/>
      <c r="AB1114" s="1153"/>
      <c r="AC1114" s="1153"/>
      <c r="AD1114" s="1153"/>
      <c r="AE1114" s="1153"/>
      <c r="AF1114" s="1153"/>
      <c r="AG1114" s="1153"/>
      <c r="AH1114" s="1153"/>
      <c r="AI1114" s="1153"/>
      <c r="AJ1114" s="1153"/>
      <c r="AK1114" s="1153"/>
    </row>
    <row r="1115" spans="1:44" ht="12.95" hidden="1" customHeight="1">
      <c r="A1115" s="1"/>
      <c r="B1115" s="1"/>
      <c r="C1115" s="199"/>
      <c r="D1115" s="1153"/>
      <c r="E1115" s="1153"/>
      <c r="F1115" s="1153"/>
      <c r="G1115" s="1153"/>
      <c r="H1115" s="1153"/>
      <c r="I1115" s="1153"/>
      <c r="J1115" s="1153"/>
      <c r="K1115" s="1153"/>
      <c r="L1115" s="1153"/>
      <c r="M1115" s="1153"/>
      <c r="N1115" s="1153"/>
      <c r="O1115" s="1153"/>
      <c r="P1115" s="1153"/>
      <c r="Q1115" s="1153"/>
      <c r="R1115" s="1153"/>
      <c r="S1115" s="1153"/>
      <c r="T1115" s="1153"/>
      <c r="U1115" s="1153"/>
      <c r="V1115" s="1153"/>
      <c r="W1115" s="1153"/>
      <c r="X1115" s="1153"/>
      <c r="Y1115" s="1153"/>
      <c r="Z1115" s="1153"/>
      <c r="AA1115" s="1153"/>
      <c r="AB1115" s="1153"/>
      <c r="AC1115" s="1153"/>
      <c r="AD1115" s="1153"/>
      <c r="AE1115" s="1153"/>
      <c r="AF1115" s="1153"/>
      <c r="AG1115" s="1153"/>
      <c r="AH1115" s="1153"/>
      <c r="AI1115" s="1153"/>
      <c r="AJ1115" s="1153"/>
      <c r="AK1115" s="1153"/>
    </row>
    <row r="1116" spans="1:44" ht="12.95" hidden="1" customHeight="1">
      <c r="A1116" s="1"/>
      <c r="B1116" s="1"/>
      <c r="C1116" s="199"/>
      <c r="D1116" s="1153"/>
      <c r="E1116" s="1153"/>
      <c r="F1116" s="1153"/>
      <c r="G1116" s="1153"/>
      <c r="H1116" s="1153"/>
      <c r="I1116" s="1153"/>
      <c r="J1116" s="1153"/>
      <c r="K1116" s="1153"/>
      <c r="L1116" s="1153"/>
      <c r="M1116" s="1153"/>
      <c r="N1116" s="1153"/>
      <c r="O1116" s="1153"/>
      <c r="P1116" s="1153"/>
      <c r="Q1116" s="1153"/>
      <c r="R1116" s="1153"/>
      <c r="S1116" s="1153"/>
      <c r="T1116" s="1153"/>
      <c r="U1116" s="1153"/>
      <c r="V1116" s="1153"/>
      <c r="W1116" s="1153"/>
      <c r="X1116" s="1153"/>
      <c r="Y1116" s="1153"/>
      <c r="Z1116" s="1153"/>
      <c r="AA1116" s="1153"/>
      <c r="AB1116" s="1153"/>
      <c r="AC1116" s="1153"/>
      <c r="AD1116" s="1153"/>
      <c r="AE1116" s="1153"/>
      <c r="AF1116" s="1153"/>
      <c r="AG1116" s="1153"/>
      <c r="AH1116" s="1153"/>
      <c r="AI1116" s="1153"/>
      <c r="AJ1116" s="1153"/>
      <c r="AK1116" s="1153"/>
    </row>
    <row r="1117" spans="1:44" ht="12.95" hidden="1" customHeight="1">
      <c r="A1117" s="1"/>
      <c r="B1117" s="1"/>
      <c r="C1117" s="199"/>
      <c r="D1117" s="1153"/>
      <c r="E1117" s="1153"/>
      <c r="F1117" s="1153"/>
      <c r="G1117" s="1153"/>
      <c r="H1117" s="1153"/>
      <c r="I1117" s="1153"/>
      <c r="J1117" s="1153"/>
      <c r="K1117" s="1153"/>
      <c r="L1117" s="1153"/>
      <c r="M1117" s="1153"/>
      <c r="N1117" s="1153"/>
      <c r="O1117" s="1153"/>
      <c r="P1117" s="1153"/>
      <c r="Q1117" s="1153"/>
      <c r="R1117" s="1153"/>
      <c r="S1117" s="1153"/>
      <c r="T1117" s="1153"/>
      <c r="U1117" s="1153"/>
      <c r="V1117" s="1153"/>
      <c r="W1117" s="1153"/>
      <c r="X1117" s="1153"/>
      <c r="Y1117" s="1153"/>
      <c r="Z1117" s="1153"/>
      <c r="AA1117" s="1153"/>
      <c r="AB1117" s="1153"/>
      <c r="AC1117" s="1153"/>
      <c r="AD1117" s="1153"/>
      <c r="AE1117" s="1153"/>
      <c r="AF1117" s="1153"/>
      <c r="AG1117" s="1153"/>
      <c r="AH1117" s="1153"/>
      <c r="AI1117" s="1153"/>
      <c r="AJ1117" s="1153"/>
      <c r="AK1117" s="1153"/>
    </row>
    <row r="1118" spans="1:44" ht="12.95" hidden="1" customHeight="1">
      <c r="A1118" s="1"/>
      <c r="B1118" s="1"/>
      <c r="C1118" s="199"/>
      <c r="D1118" s="1153"/>
      <c r="E1118" s="1153"/>
      <c r="F1118" s="1153"/>
      <c r="G1118" s="1153"/>
      <c r="H1118" s="1153"/>
      <c r="I1118" s="1153"/>
      <c r="J1118" s="1153"/>
      <c r="K1118" s="1153"/>
      <c r="L1118" s="1153"/>
      <c r="M1118" s="1153"/>
      <c r="N1118" s="1153"/>
      <c r="O1118" s="1153"/>
      <c r="P1118" s="1153"/>
      <c r="Q1118" s="1153"/>
      <c r="R1118" s="1153"/>
      <c r="S1118" s="1153"/>
      <c r="T1118" s="1153"/>
      <c r="U1118" s="1153"/>
      <c r="V1118" s="1153"/>
      <c r="W1118" s="1153"/>
      <c r="X1118" s="1153"/>
      <c r="Y1118" s="1153"/>
      <c r="Z1118" s="1153"/>
      <c r="AA1118" s="1153"/>
      <c r="AB1118" s="1153"/>
      <c r="AC1118" s="1153"/>
      <c r="AD1118" s="1153"/>
      <c r="AE1118" s="1153"/>
      <c r="AF1118" s="1153"/>
      <c r="AG1118" s="1153"/>
      <c r="AH1118" s="1153"/>
      <c r="AI1118" s="1153"/>
      <c r="AJ1118" s="1153"/>
      <c r="AK1118" s="1153"/>
    </row>
    <row r="1119" spans="1:44" ht="12.95" hidden="1" customHeight="1">
      <c r="A1119" s="1"/>
      <c r="B1119" s="1"/>
      <c r="C1119" s="199"/>
      <c r="D1119" s="1153"/>
      <c r="E1119" s="1153"/>
      <c r="F1119" s="1153"/>
      <c r="G1119" s="1153"/>
      <c r="H1119" s="1153"/>
      <c r="I1119" s="1153"/>
      <c r="J1119" s="1153"/>
      <c r="K1119" s="1153"/>
      <c r="L1119" s="1153"/>
      <c r="M1119" s="1153"/>
      <c r="N1119" s="1153"/>
      <c r="O1119" s="1153"/>
      <c r="P1119" s="1153"/>
      <c r="Q1119" s="1153"/>
      <c r="R1119" s="1153"/>
      <c r="S1119" s="1153"/>
      <c r="T1119" s="1153"/>
      <c r="U1119" s="1153"/>
      <c r="V1119" s="1153"/>
      <c r="W1119" s="1153"/>
      <c r="X1119" s="1153"/>
      <c r="Y1119" s="1153"/>
      <c r="Z1119" s="1153"/>
      <c r="AA1119" s="1153"/>
      <c r="AB1119" s="1153"/>
      <c r="AC1119" s="1153"/>
      <c r="AD1119" s="1153"/>
      <c r="AE1119" s="1153"/>
      <c r="AF1119" s="1153"/>
      <c r="AG1119" s="1153"/>
      <c r="AH1119" s="1153"/>
      <c r="AI1119" s="1153"/>
      <c r="AJ1119" s="1153"/>
      <c r="AK1119" s="1153"/>
    </row>
    <row r="1120" spans="1:44" ht="12.95" hidden="1" customHeight="1">
      <c r="A1120" s="1"/>
      <c r="B1120" s="1"/>
      <c r="C1120" s="199"/>
      <c r="D1120" s="1153"/>
      <c r="E1120" s="1153"/>
      <c r="F1120" s="1153"/>
      <c r="G1120" s="1153"/>
      <c r="H1120" s="1153"/>
      <c r="I1120" s="1153"/>
      <c r="J1120" s="1153"/>
      <c r="K1120" s="1153"/>
      <c r="L1120" s="1153"/>
      <c r="M1120" s="1153"/>
      <c r="N1120" s="1153"/>
      <c r="O1120" s="1153"/>
      <c r="P1120" s="1153"/>
      <c r="Q1120" s="1153"/>
      <c r="R1120" s="1153"/>
      <c r="S1120" s="1153"/>
      <c r="T1120" s="1153"/>
      <c r="U1120" s="1153"/>
      <c r="V1120" s="1153"/>
      <c r="W1120" s="1153"/>
      <c r="X1120" s="1153"/>
      <c r="Y1120" s="1153"/>
      <c r="Z1120" s="1153"/>
      <c r="AA1120" s="1153"/>
      <c r="AB1120" s="1153"/>
      <c r="AC1120" s="1153"/>
      <c r="AD1120" s="1153"/>
      <c r="AE1120" s="1153"/>
      <c r="AF1120" s="1153"/>
      <c r="AG1120" s="1153"/>
      <c r="AH1120" s="1153"/>
      <c r="AI1120" s="1153"/>
      <c r="AJ1120" s="1153"/>
      <c r="AK1120" s="1153"/>
    </row>
    <row r="1121" spans="1:37" ht="12.95" hidden="1" customHeight="1">
      <c r="A1121" s="1"/>
      <c r="B1121" s="1"/>
      <c r="C1121" s="199"/>
      <c r="D1121" s="1153"/>
      <c r="E1121" s="1153"/>
      <c r="F1121" s="1153"/>
      <c r="G1121" s="1153"/>
      <c r="H1121" s="1153"/>
      <c r="I1121" s="1153"/>
      <c r="J1121" s="1153"/>
      <c r="K1121" s="1153"/>
      <c r="L1121" s="1153"/>
      <c r="M1121" s="1153"/>
      <c r="N1121" s="1153"/>
      <c r="O1121" s="1153"/>
      <c r="P1121" s="1153"/>
      <c r="Q1121" s="1153"/>
      <c r="R1121" s="1153"/>
      <c r="S1121" s="1153"/>
      <c r="T1121" s="1153"/>
      <c r="U1121" s="1153"/>
      <c r="V1121" s="1153"/>
      <c r="W1121" s="1153"/>
      <c r="X1121" s="1153"/>
      <c r="Y1121" s="1153"/>
      <c r="Z1121" s="1153"/>
      <c r="AA1121" s="1153"/>
      <c r="AB1121" s="1153"/>
      <c r="AC1121" s="1153"/>
      <c r="AD1121" s="1153"/>
      <c r="AE1121" s="1153"/>
      <c r="AF1121" s="1153"/>
      <c r="AG1121" s="1153"/>
      <c r="AH1121" s="1153"/>
      <c r="AI1121" s="1153"/>
      <c r="AJ1121" s="1153"/>
      <c r="AK1121" s="1153"/>
    </row>
    <row r="1122" spans="1:37" ht="12.95" hidden="1" customHeight="1">
      <c r="A1122" s="1"/>
      <c r="B1122" s="1"/>
      <c r="C1122" s="199"/>
      <c r="D1122" s="1153"/>
      <c r="E1122" s="1153"/>
      <c r="F1122" s="1153"/>
      <c r="G1122" s="1153"/>
      <c r="H1122" s="1153"/>
      <c r="I1122" s="1153"/>
      <c r="J1122" s="1153"/>
      <c r="K1122" s="1153"/>
      <c r="L1122" s="1153"/>
      <c r="M1122" s="1153"/>
      <c r="N1122" s="1153"/>
      <c r="O1122" s="1153"/>
      <c r="P1122" s="1153"/>
      <c r="Q1122" s="1153"/>
      <c r="R1122" s="1153"/>
      <c r="S1122" s="1153"/>
      <c r="T1122" s="1153"/>
      <c r="U1122" s="1153"/>
      <c r="V1122" s="1153"/>
      <c r="W1122" s="1153"/>
      <c r="X1122" s="1153"/>
      <c r="Y1122" s="1153"/>
      <c r="Z1122" s="1153"/>
      <c r="AA1122" s="1153"/>
      <c r="AB1122" s="1153"/>
      <c r="AC1122" s="1153"/>
      <c r="AD1122" s="1153"/>
      <c r="AE1122" s="1153"/>
      <c r="AF1122" s="1153"/>
      <c r="AG1122" s="1153"/>
      <c r="AH1122" s="1153"/>
      <c r="AI1122" s="1153"/>
      <c r="AJ1122" s="1153"/>
      <c r="AK1122" s="1153"/>
    </row>
    <row r="1123" spans="1:37" ht="12.95" hidden="1" customHeight="1">
      <c r="A1123" s="1"/>
      <c r="B1123" s="1"/>
      <c r="C1123" s="199"/>
      <c r="D1123" s="1153"/>
      <c r="E1123" s="1153"/>
      <c r="F1123" s="1153"/>
      <c r="G1123" s="1153"/>
      <c r="H1123" s="1153"/>
      <c r="I1123" s="1153"/>
      <c r="J1123" s="1153"/>
      <c r="K1123" s="1153"/>
      <c r="L1123" s="1153"/>
      <c r="M1123" s="1153"/>
      <c r="N1123" s="1153"/>
      <c r="O1123" s="1153"/>
      <c r="P1123" s="1153"/>
      <c r="Q1123" s="1153"/>
      <c r="R1123" s="1153"/>
      <c r="S1123" s="1153"/>
      <c r="T1123" s="1153"/>
      <c r="U1123" s="1153"/>
      <c r="V1123" s="1153"/>
      <c r="W1123" s="1153"/>
      <c r="X1123" s="1153"/>
      <c r="Y1123" s="1153"/>
      <c r="Z1123" s="1153"/>
      <c r="AA1123" s="1153"/>
      <c r="AB1123" s="1153"/>
      <c r="AC1123" s="1153"/>
      <c r="AD1123" s="1153"/>
      <c r="AE1123" s="1153"/>
      <c r="AF1123" s="1153"/>
      <c r="AG1123" s="1153"/>
      <c r="AH1123" s="1153"/>
      <c r="AI1123" s="1153"/>
      <c r="AJ1123" s="1153"/>
      <c r="AK1123" s="1153"/>
    </row>
    <row r="1124" spans="1:37" ht="12.95" hidden="1" customHeight="1">
      <c r="A1124" s="1"/>
      <c r="B1124" s="1"/>
      <c r="C1124" s="199"/>
      <c r="D1124" s="1153"/>
      <c r="E1124" s="1153"/>
      <c r="F1124" s="1153"/>
      <c r="G1124" s="1153"/>
      <c r="H1124" s="1153"/>
      <c r="I1124" s="1153"/>
      <c r="J1124" s="1153"/>
      <c r="K1124" s="1153"/>
      <c r="L1124" s="1153"/>
      <c r="M1124" s="1153"/>
      <c r="N1124" s="1153"/>
      <c r="O1124" s="1153"/>
      <c r="P1124" s="1153"/>
      <c r="Q1124" s="1153"/>
      <c r="R1124" s="1153"/>
      <c r="S1124" s="1153"/>
      <c r="T1124" s="1153"/>
      <c r="U1124" s="1153"/>
      <c r="V1124" s="1153"/>
      <c r="W1124" s="1153"/>
      <c r="X1124" s="1153"/>
      <c r="Y1124" s="1153"/>
      <c r="Z1124" s="1153"/>
      <c r="AA1124" s="1153"/>
      <c r="AB1124" s="1153"/>
      <c r="AC1124" s="1153"/>
      <c r="AD1124" s="1153"/>
      <c r="AE1124" s="1153"/>
      <c r="AF1124" s="1153"/>
      <c r="AG1124" s="1153"/>
      <c r="AH1124" s="1153"/>
      <c r="AI1124" s="1153"/>
      <c r="AJ1124" s="1153"/>
      <c r="AK1124" s="1153"/>
    </row>
    <row r="1125" spans="1:37" ht="12.95" hidden="1" customHeight="1">
      <c r="A1125" s="1"/>
      <c r="B1125" s="1"/>
      <c r="C1125" s="199"/>
      <c r="D1125" s="1153"/>
      <c r="E1125" s="1153"/>
      <c r="F1125" s="1153"/>
      <c r="G1125" s="1153"/>
      <c r="H1125" s="1153"/>
      <c r="I1125" s="1153"/>
      <c r="J1125" s="1153"/>
      <c r="K1125" s="1153"/>
      <c r="L1125" s="1153"/>
      <c r="M1125" s="1153"/>
      <c r="N1125" s="1153"/>
      <c r="O1125" s="1153"/>
      <c r="P1125" s="1153"/>
      <c r="Q1125" s="1153"/>
      <c r="R1125" s="1153"/>
      <c r="S1125" s="1153"/>
      <c r="T1125" s="1153"/>
      <c r="U1125" s="1153"/>
      <c r="V1125" s="1153"/>
      <c r="W1125" s="1153"/>
      <c r="X1125" s="1153"/>
      <c r="Y1125" s="1153"/>
      <c r="Z1125" s="1153"/>
      <c r="AA1125" s="1153"/>
      <c r="AB1125" s="1153"/>
      <c r="AC1125" s="1153"/>
      <c r="AD1125" s="1153"/>
      <c r="AE1125" s="1153"/>
      <c r="AF1125" s="1153"/>
      <c r="AG1125" s="1153"/>
      <c r="AH1125" s="1153"/>
      <c r="AI1125" s="1153"/>
      <c r="AJ1125" s="1153"/>
      <c r="AK1125" s="1153"/>
    </row>
    <row r="1126" spans="1:37" ht="12.95" hidden="1" customHeight="1">
      <c r="A1126" s="1"/>
      <c r="B1126" s="1"/>
      <c r="C1126" s="199"/>
      <c r="D1126" s="1153"/>
      <c r="E1126" s="1153"/>
      <c r="F1126" s="1153"/>
      <c r="G1126" s="1153"/>
      <c r="H1126" s="1153"/>
      <c r="I1126" s="1153"/>
      <c r="J1126" s="1153"/>
      <c r="K1126" s="1153"/>
      <c r="L1126" s="1153"/>
      <c r="M1126" s="1153"/>
      <c r="N1126" s="1153"/>
      <c r="O1126" s="1153"/>
      <c r="P1126" s="1153"/>
      <c r="Q1126" s="1153"/>
      <c r="R1126" s="1153"/>
      <c r="S1126" s="1153"/>
      <c r="T1126" s="1153"/>
      <c r="U1126" s="1153"/>
      <c r="V1126" s="1153"/>
      <c r="W1126" s="1153"/>
      <c r="X1126" s="1153"/>
      <c r="Y1126" s="1153"/>
      <c r="Z1126" s="1153"/>
      <c r="AA1126" s="1153"/>
      <c r="AB1126" s="1153"/>
      <c r="AC1126" s="1153"/>
      <c r="AD1126" s="1153"/>
      <c r="AE1126" s="1153"/>
      <c r="AF1126" s="1153"/>
      <c r="AG1126" s="1153"/>
      <c r="AH1126" s="1153"/>
      <c r="AI1126" s="1153"/>
      <c r="AJ1126" s="1153"/>
      <c r="AK1126" s="1153"/>
    </row>
    <row r="1127" spans="1:37" ht="12.95" hidden="1" customHeight="1">
      <c r="A1127" s="1"/>
      <c r="B1127" s="1"/>
      <c r="C1127" s="199"/>
      <c r="D1127" s="1153"/>
      <c r="E1127" s="1153"/>
      <c r="F1127" s="1153"/>
      <c r="G1127" s="1153"/>
      <c r="H1127" s="1153"/>
      <c r="I1127" s="1153"/>
      <c r="J1127" s="1153"/>
      <c r="K1127" s="1153"/>
      <c r="L1127" s="1153"/>
      <c r="M1127" s="1153"/>
      <c r="N1127" s="1153"/>
      <c r="O1127" s="1153"/>
      <c r="P1127" s="1153"/>
      <c r="Q1127" s="1153"/>
      <c r="R1127" s="1153"/>
      <c r="S1127" s="1153"/>
      <c r="T1127" s="1153"/>
      <c r="U1127" s="1153"/>
      <c r="V1127" s="1153"/>
      <c r="W1127" s="1153"/>
      <c r="X1127" s="1153"/>
      <c r="Y1127" s="1153"/>
      <c r="Z1127" s="1153"/>
      <c r="AA1127" s="1153"/>
      <c r="AB1127" s="1153"/>
      <c r="AC1127" s="1153"/>
      <c r="AD1127" s="1153"/>
      <c r="AE1127" s="1153"/>
      <c r="AF1127" s="1153"/>
      <c r="AG1127" s="1153"/>
      <c r="AH1127" s="1153"/>
      <c r="AI1127" s="1153"/>
      <c r="AJ1127" s="1153"/>
      <c r="AK1127" s="1153"/>
    </row>
    <row r="1128" spans="1:37" ht="12.95" hidden="1" customHeight="1">
      <c r="A1128" s="1"/>
      <c r="B1128" s="1"/>
      <c r="C1128" s="199"/>
      <c r="D1128" s="1153"/>
      <c r="E1128" s="1153"/>
      <c r="F1128" s="1153"/>
      <c r="G1128" s="1153"/>
      <c r="H1128" s="1153"/>
      <c r="I1128" s="1153"/>
      <c r="J1128" s="1153"/>
      <c r="K1128" s="1153"/>
      <c r="L1128" s="1153"/>
      <c r="M1128" s="1153"/>
      <c r="N1128" s="1153"/>
      <c r="O1128" s="1153"/>
      <c r="P1128" s="1153"/>
      <c r="Q1128" s="1153"/>
      <c r="R1128" s="1153"/>
      <c r="S1128" s="1153"/>
      <c r="T1128" s="1153"/>
      <c r="U1128" s="1153"/>
      <c r="V1128" s="1153"/>
      <c r="W1128" s="1153"/>
      <c r="X1128" s="1153"/>
      <c r="Y1128" s="1153"/>
      <c r="Z1128" s="1153"/>
      <c r="AA1128" s="1153"/>
      <c r="AB1128" s="1153"/>
      <c r="AC1128" s="1153"/>
      <c r="AD1128" s="1153"/>
      <c r="AE1128" s="1153"/>
      <c r="AF1128" s="1153"/>
      <c r="AG1128" s="1153"/>
      <c r="AH1128" s="1153"/>
      <c r="AI1128" s="1153"/>
      <c r="AJ1128" s="1153"/>
      <c r="AK1128" s="1153"/>
    </row>
    <row r="1129" spans="1:37" ht="12.95" hidden="1" customHeight="1">
      <c r="A1129" s="1"/>
      <c r="B1129" s="1"/>
      <c r="C1129" s="199"/>
      <c r="D1129" s="1153"/>
      <c r="E1129" s="1153"/>
      <c r="F1129" s="1153"/>
      <c r="G1129" s="1153"/>
      <c r="H1129" s="1153"/>
      <c r="I1129" s="1153"/>
      <c r="J1129" s="1153"/>
      <c r="K1129" s="1153"/>
      <c r="L1129" s="1153"/>
      <c r="M1129" s="1153"/>
      <c r="N1129" s="1153"/>
      <c r="O1129" s="1153"/>
      <c r="P1129" s="1153"/>
      <c r="Q1129" s="1153"/>
      <c r="R1129" s="1153"/>
      <c r="S1129" s="1153"/>
      <c r="T1129" s="1153"/>
      <c r="U1129" s="1153"/>
      <c r="V1129" s="1153"/>
      <c r="W1129" s="1153"/>
      <c r="X1129" s="1153"/>
      <c r="Y1129" s="1153"/>
      <c r="Z1129" s="1153"/>
      <c r="AA1129" s="1153"/>
      <c r="AB1129" s="1153"/>
      <c r="AC1129" s="1153"/>
      <c r="AD1129" s="1153"/>
      <c r="AE1129" s="1153"/>
      <c r="AF1129" s="1153"/>
      <c r="AG1129" s="1153"/>
      <c r="AH1129" s="1153"/>
      <c r="AI1129" s="1153"/>
      <c r="AJ1129" s="1153"/>
      <c r="AK1129" s="1153"/>
    </row>
    <row r="1130" spans="1:37" ht="12.95" hidden="1" customHeight="1">
      <c r="A1130" s="1"/>
      <c r="B1130" s="1"/>
      <c r="C1130" s="199"/>
      <c r="D1130" s="1153"/>
      <c r="E1130" s="1153"/>
      <c r="F1130" s="1153"/>
      <c r="G1130" s="1153"/>
      <c r="H1130" s="1153"/>
      <c r="I1130" s="1153"/>
      <c r="J1130" s="1153"/>
      <c r="K1130" s="1153"/>
      <c r="L1130" s="1153"/>
      <c r="M1130" s="1153"/>
      <c r="N1130" s="1153"/>
      <c r="O1130" s="1153"/>
      <c r="P1130" s="1153"/>
      <c r="Q1130" s="1153"/>
      <c r="R1130" s="1153"/>
      <c r="S1130" s="1153"/>
      <c r="T1130" s="1153"/>
      <c r="U1130" s="1153"/>
      <c r="V1130" s="1153"/>
      <c r="W1130" s="1153"/>
      <c r="X1130" s="1153"/>
      <c r="Y1130" s="1153"/>
      <c r="Z1130" s="1153"/>
      <c r="AA1130" s="1153"/>
      <c r="AB1130" s="1153"/>
      <c r="AC1130" s="1153"/>
      <c r="AD1130" s="1153"/>
      <c r="AE1130" s="1153"/>
      <c r="AF1130" s="1153"/>
      <c r="AG1130" s="1153"/>
      <c r="AH1130" s="1153"/>
      <c r="AI1130" s="1153"/>
      <c r="AJ1130" s="1153"/>
      <c r="AK1130" s="1153"/>
    </row>
    <row r="1131" spans="1:37" ht="12.95" hidden="1" customHeight="1">
      <c r="A1131" s="1"/>
      <c r="B1131" s="1"/>
      <c r="C1131" s="199"/>
      <c r="D1131" s="1153"/>
      <c r="E1131" s="1153"/>
      <c r="F1131" s="1153"/>
      <c r="G1131" s="1153"/>
      <c r="H1131" s="1153"/>
      <c r="I1131" s="1153"/>
      <c r="J1131" s="1153"/>
      <c r="K1131" s="1153"/>
      <c r="L1131" s="1153"/>
      <c r="M1131" s="1153"/>
      <c r="N1131" s="1153"/>
      <c r="O1131" s="1153"/>
      <c r="P1131" s="1153"/>
      <c r="Q1131" s="1153"/>
      <c r="R1131" s="1153"/>
      <c r="S1131" s="1153"/>
      <c r="T1131" s="1153"/>
      <c r="U1131" s="1153"/>
      <c r="V1131" s="1153"/>
      <c r="W1131" s="1153"/>
      <c r="X1131" s="1153"/>
      <c r="Y1131" s="1153"/>
      <c r="Z1131" s="1153"/>
      <c r="AA1131" s="1153"/>
      <c r="AB1131" s="1153"/>
      <c r="AC1131" s="1153"/>
      <c r="AD1131" s="1153"/>
      <c r="AE1131" s="1153"/>
      <c r="AF1131" s="1153"/>
      <c r="AG1131" s="1153"/>
      <c r="AH1131" s="1153"/>
      <c r="AI1131" s="1153"/>
      <c r="AJ1131" s="1153"/>
      <c r="AK1131" s="1153"/>
    </row>
    <row r="1132" spans="1:37" ht="0" hidden="1" customHeight="1">
      <c r="A1132" s="1"/>
      <c r="B1132" s="1"/>
      <c r="C1132" s="199"/>
      <c r="D1132" s="1153"/>
      <c r="E1132" s="1153"/>
      <c r="F1132" s="1153"/>
      <c r="G1132" s="1153"/>
      <c r="H1132" s="1153"/>
      <c r="I1132" s="1153"/>
      <c r="J1132" s="1153"/>
      <c r="K1132" s="1153"/>
      <c r="L1132" s="1153"/>
      <c r="M1132" s="1153"/>
      <c r="N1132" s="1153"/>
      <c r="O1132" s="1153"/>
      <c r="P1132" s="1153"/>
      <c r="Q1132" s="1153"/>
      <c r="R1132" s="1153"/>
      <c r="S1132" s="1153"/>
      <c r="T1132" s="1153"/>
      <c r="U1132" s="1153"/>
      <c r="V1132" s="1153"/>
      <c r="W1132" s="1153"/>
      <c r="X1132" s="1153"/>
      <c r="Y1132" s="1153"/>
      <c r="Z1132" s="1153"/>
      <c r="AA1132" s="1153"/>
      <c r="AB1132" s="1153"/>
      <c r="AC1132" s="1153"/>
      <c r="AD1132" s="1153"/>
      <c r="AE1132" s="1153"/>
      <c r="AF1132" s="1153"/>
      <c r="AG1132" s="1153"/>
      <c r="AH1132" s="1153"/>
      <c r="AI1132" s="1153"/>
      <c r="AJ1132" s="1153"/>
      <c r="AK1132" s="1153"/>
    </row>
    <row r="1133" spans="1:37" ht="0" hidden="1" customHeight="1">
      <c r="A1133" s="35"/>
      <c r="B1133" s="25"/>
      <c r="C1133" s="199"/>
      <c r="D1133" s="1153"/>
      <c r="E1133" s="1153"/>
      <c r="F1133" s="1153"/>
      <c r="G1133" s="1153"/>
      <c r="H1133" s="1153"/>
      <c r="I1133" s="1153"/>
      <c r="J1133" s="1153"/>
      <c r="K1133" s="1153"/>
      <c r="L1133" s="1153"/>
      <c r="M1133" s="1153"/>
      <c r="N1133" s="1153"/>
      <c r="O1133" s="1153"/>
      <c r="P1133" s="1153"/>
      <c r="Q1133" s="1153"/>
      <c r="R1133" s="1153"/>
      <c r="S1133" s="1153"/>
      <c r="T1133" s="1153"/>
      <c r="U1133" s="1153"/>
      <c r="V1133" s="1153"/>
      <c r="W1133" s="1153"/>
      <c r="X1133" s="1153"/>
      <c r="Y1133" s="1153"/>
      <c r="Z1133" s="1153"/>
      <c r="AA1133" s="1153"/>
      <c r="AB1133" s="1153"/>
      <c r="AC1133" s="1153"/>
      <c r="AD1133" s="1153"/>
      <c r="AE1133" s="1153"/>
      <c r="AF1133" s="1153"/>
      <c r="AG1133" s="1153"/>
      <c r="AH1133" s="1153"/>
      <c r="AI1133" s="1153"/>
      <c r="AJ1133" s="1153"/>
      <c r="AK1133" s="1153"/>
    </row>
    <row r="1134" spans="1:37" ht="0" hidden="1" customHeight="1">
      <c r="A1134" s="1365" t="s">
        <v>591</v>
      </c>
      <c r="B1134" s="1365"/>
      <c r="C1134" s="199">
        <v>9</v>
      </c>
      <c r="D1134" s="1497" t="s">
        <v>1072</v>
      </c>
      <c r="E1134" s="1497"/>
      <c r="F1134" s="1497"/>
      <c r="G1134" s="1497"/>
      <c r="H1134" s="1497"/>
      <c r="I1134" s="1497"/>
      <c r="J1134" s="1497"/>
      <c r="K1134" s="1497"/>
      <c r="L1134" s="1497"/>
      <c r="M1134" s="1497"/>
      <c r="N1134" s="1497"/>
      <c r="O1134" s="1497"/>
      <c r="P1134" s="1497"/>
      <c r="Q1134" s="1497"/>
      <c r="R1134" s="1497"/>
      <c r="S1134" s="1497"/>
      <c r="T1134" s="1497"/>
      <c r="U1134" s="1497"/>
      <c r="V1134" s="1497"/>
      <c r="W1134" s="1497"/>
      <c r="X1134" s="1497"/>
      <c r="Y1134" s="1497"/>
      <c r="Z1134" s="1497"/>
      <c r="AA1134" s="1497"/>
      <c r="AB1134" s="1497"/>
      <c r="AC1134" s="1497"/>
      <c r="AD1134" s="1497"/>
      <c r="AE1134" s="1497"/>
      <c r="AF1134" s="1497"/>
      <c r="AG1134" s="1497"/>
      <c r="AH1134" s="1497"/>
      <c r="AI1134" s="1497"/>
      <c r="AJ1134" s="1497"/>
      <c r="AK1134" s="1497"/>
    </row>
    <row r="1135" spans="1:37" ht="0" hidden="1" customHeight="1">
      <c r="A1135" s="35"/>
      <c r="B1135" s="25"/>
      <c r="C1135" s="199"/>
      <c r="D1135" s="1497"/>
      <c r="E1135" s="1497"/>
      <c r="F1135" s="1497"/>
      <c r="G1135" s="1497"/>
      <c r="H1135" s="1497"/>
      <c r="I1135" s="1497"/>
      <c r="J1135" s="1497"/>
      <c r="K1135" s="1497"/>
      <c r="L1135" s="1497"/>
      <c r="M1135" s="1497"/>
      <c r="N1135" s="1497"/>
      <c r="O1135" s="1497"/>
      <c r="P1135" s="1497"/>
      <c r="Q1135" s="1497"/>
      <c r="R1135" s="1497"/>
      <c r="S1135" s="1497"/>
      <c r="T1135" s="1497"/>
      <c r="U1135" s="1497"/>
      <c r="V1135" s="1497"/>
      <c r="W1135" s="1497"/>
      <c r="X1135" s="1497"/>
      <c r="Y1135" s="1497"/>
      <c r="Z1135" s="1497"/>
      <c r="AA1135" s="1497"/>
      <c r="AB1135" s="1497"/>
      <c r="AC1135" s="1497"/>
      <c r="AD1135" s="1497"/>
      <c r="AE1135" s="1497"/>
      <c r="AF1135" s="1497"/>
      <c r="AG1135" s="1497"/>
      <c r="AH1135" s="1497"/>
      <c r="AI1135" s="1497"/>
      <c r="AJ1135" s="1497"/>
      <c r="AK1135" s="1497"/>
    </row>
    <row r="1136" spans="1:37" ht="0" hidden="1" customHeight="1">
      <c r="D1136" s="1497"/>
      <c r="E1136" s="1497"/>
      <c r="F1136" s="1497"/>
      <c r="G1136" s="1497"/>
      <c r="H1136" s="1497"/>
      <c r="I1136" s="1497"/>
      <c r="J1136" s="1497"/>
      <c r="K1136" s="1497"/>
      <c r="L1136" s="1497"/>
      <c r="M1136" s="1497"/>
      <c r="N1136" s="1497"/>
      <c r="O1136" s="1497"/>
      <c r="P1136" s="1497"/>
      <c r="Q1136" s="1497"/>
      <c r="R1136" s="1497"/>
      <c r="S1136" s="1497"/>
      <c r="T1136" s="1497"/>
      <c r="U1136" s="1497"/>
      <c r="V1136" s="1497"/>
      <c r="W1136" s="1497"/>
      <c r="X1136" s="1497"/>
      <c r="Y1136" s="1497"/>
      <c r="Z1136" s="1497"/>
      <c r="AA1136" s="1497"/>
      <c r="AB1136" s="1497"/>
      <c r="AC1136" s="1497"/>
      <c r="AD1136" s="1497"/>
      <c r="AE1136" s="1497"/>
      <c r="AF1136" s="1497"/>
      <c r="AG1136" s="1497"/>
      <c r="AH1136" s="1497"/>
      <c r="AI1136" s="1497"/>
      <c r="AJ1136" s="1497"/>
      <c r="AK1136" s="1497"/>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G653:R653"/>
    <mergeCell ref="H680:R680"/>
    <mergeCell ref="G659:R659"/>
    <mergeCell ref="G660:R660"/>
    <mergeCell ref="J712:X712"/>
    <mergeCell ref="T722:W725"/>
    <mergeCell ref="AA656:AK656"/>
    <mergeCell ref="AK645:AN645"/>
    <mergeCell ref="T736:W736"/>
    <mergeCell ref="AC748:AG748"/>
    <mergeCell ref="AC749:AG749"/>
    <mergeCell ref="K759:N759"/>
    <mergeCell ref="O759:S759"/>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AM574:AS574"/>
    <mergeCell ref="AE564:AH564"/>
    <mergeCell ref="Q640:S640"/>
    <mergeCell ref="AE567:AH567"/>
    <mergeCell ref="AO645:AS645"/>
    <mergeCell ref="G667:R667"/>
    <mergeCell ref="P679:R679"/>
    <mergeCell ref="Q639:S639"/>
    <mergeCell ref="T640:V640"/>
    <mergeCell ref="AK641:AN641"/>
    <mergeCell ref="G663:L663"/>
    <mergeCell ref="H664:R664"/>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Q638:S638"/>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M573:P573"/>
    <mergeCell ref="Q566:S566"/>
    <mergeCell ref="AH520:AK520"/>
    <mergeCell ref="M565:P565"/>
    <mergeCell ref="AH528:AK528"/>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J754:DN754"/>
    <mergeCell ref="DE758:DI758"/>
    <mergeCell ref="DJ758:DN758"/>
    <mergeCell ref="EO740:ES740"/>
    <mergeCell ref="EJ747:EN747"/>
    <mergeCell ref="DJ746:DN746"/>
    <mergeCell ref="EO745:ES745"/>
    <mergeCell ref="EO748:ES748"/>
    <mergeCell ref="EM657:EQ657"/>
    <mergeCell ref="EM662:EQ662"/>
    <mergeCell ref="ER662:EV662"/>
    <mergeCell ref="EM660:EQ660"/>
    <mergeCell ref="DX658:EB658"/>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EM649:EQ649"/>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DJ742:DN742"/>
    <mergeCell ref="DE784:DI784"/>
    <mergeCell ref="DO782:DS782"/>
    <mergeCell ref="DU761:DY761"/>
    <mergeCell ref="EW674:FA674"/>
    <mergeCell ref="ER669:EV669"/>
    <mergeCell ref="EO746:ES746"/>
    <mergeCell ref="DE746:DI746"/>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Z742:ED742"/>
    <mergeCell ref="ER663:EV663"/>
    <mergeCell ref="ET737:EX737"/>
    <mergeCell ref="EW662:FA662"/>
    <mergeCell ref="DO727:DS727"/>
    <mergeCell ref="DO737:DS737"/>
    <mergeCell ref="DE731:DI731"/>
    <mergeCell ref="EW677:FA677"/>
    <mergeCell ref="EH661:EL661"/>
    <mergeCell ref="EM661:EQ661"/>
    <mergeCell ref="ER661:EV661"/>
    <mergeCell ref="EW663:FA663"/>
    <mergeCell ref="DO733:DS733"/>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E739:EI739"/>
    <mergeCell ref="EJ739:EN739"/>
    <mergeCell ref="DU740:DY740"/>
    <mergeCell ref="DZ734:ED734"/>
    <mergeCell ref="DU736:DY736"/>
    <mergeCell ref="ET731:EX731"/>
    <mergeCell ref="DE725:DI725"/>
    <mergeCell ref="DE738:DI738"/>
    <mergeCell ref="DE730:DI730"/>
    <mergeCell ref="DE740:DI740"/>
    <mergeCell ref="DZ736:ED736"/>
    <mergeCell ref="EE732:EI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EH650:EL650"/>
    <mergeCell ref="EM650:EQ650"/>
    <mergeCell ref="ER650:EV650"/>
    <mergeCell ref="DX649:EB649"/>
    <mergeCell ref="EC652:EG652"/>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H664:EL664"/>
    <mergeCell ref="EM664:EQ664"/>
    <mergeCell ref="EM671:EQ671"/>
    <mergeCell ref="ER671:EV671"/>
    <mergeCell ref="EW671:FA671"/>
    <mergeCell ref="EC667:EG667"/>
    <mergeCell ref="EC668:EG668"/>
    <mergeCell ref="DX672:EB672"/>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ET735:EX735"/>
    <mergeCell ref="DZ735:ED735"/>
    <mergeCell ref="EE735:EI735"/>
    <mergeCell ref="EE731:EI731"/>
    <mergeCell ref="EJ731:EN731"/>
    <mergeCell ref="EE733:EI733"/>
    <mergeCell ref="EM678:EQ678"/>
    <mergeCell ref="EE734:EI734"/>
    <mergeCell ref="EJ734:EN734"/>
    <mergeCell ref="EW668:FA668"/>
    <mergeCell ref="DX669:EB669"/>
    <mergeCell ref="DX653:EB653"/>
    <mergeCell ref="EC664:EG664"/>
    <mergeCell ref="EZ736:FD736"/>
    <mergeCell ref="EO733:ES733"/>
    <mergeCell ref="EJ732:EN732"/>
    <mergeCell ref="EO731:ES731"/>
    <mergeCell ref="DU734:DY734"/>
    <mergeCell ref="EO729:ES729"/>
    <mergeCell ref="DZ739:ED739"/>
    <mergeCell ref="EW649:FA649"/>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ER674:EV674"/>
    <mergeCell ref="DX657:EB657"/>
    <mergeCell ref="DX663:EB663"/>
    <mergeCell ref="DX664:EB664"/>
    <mergeCell ref="FY734:GC734"/>
    <mergeCell ref="FO759:FS759"/>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O735:ES735"/>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T739:FX739"/>
    <mergeCell ref="FY739:GC739"/>
    <mergeCell ref="EZ740:FD740"/>
    <mergeCell ref="FE740:FI740"/>
    <mergeCell ref="FJ740:FN740"/>
    <mergeCell ref="FO748:FS748"/>
    <mergeCell ref="FJ741:FN741"/>
    <mergeCell ref="FO741:FS741"/>
    <mergeCell ref="FE759:FI759"/>
    <mergeCell ref="FJ759:FN759"/>
    <mergeCell ref="FO740:FS740"/>
    <mergeCell ref="FT740:FX740"/>
    <mergeCell ref="FT750:FX750"/>
    <mergeCell ref="FY750:GC750"/>
    <mergeCell ref="EZ751:FD751"/>
    <mergeCell ref="FT758:FX758"/>
    <mergeCell ref="FY758:GC758"/>
    <mergeCell ref="EZ749:FD749"/>
    <mergeCell ref="FE749:FI749"/>
    <mergeCell ref="FJ749:FN749"/>
    <mergeCell ref="FO749:FS749"/>
    <mergeCell ref="EZ747:FD747"/>
    <mergeCell ref="FE747:FI747"/>
    <mergeCell ref="FJ747:FN747"/>
    <mergeCell ref="FO747:FS747"/>
    <mergeCell ref="FT748:FX748"/>
    <mergeCell ref="FT741:FX741"/>
    <mergeCell ref="FT742:FX742"/>
    <mergeCell ref="FY742:GC742"/>
    <mergeCell ref="EZ743:FD743"/>
    <mergeCell ref="FE743:FI743"/>
    <mergeCell ref="FT745:FX745"/>
    <mergeCell ref="FY745:GC745"/>
    <mergeCell ref="FT743:FX743"/>
    <mergeCell ref="FY743:GC743"/>
    <mergeCell ref="EZ744:FD744"/>
    <mergeCell ref="FE744:FI744"/>
    <mergeCell ref="FJ744:FN744"/>
    <mergeCell ref="FT756:FX75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38:FI738"/>
    <mergeCell ref="FJ738:FN738"/>
    <mergeCell ref="FY736:GC736"/>
    <mergeCell ref="EZ737:FD737"/>
    <mergeCell ref="FE737:FI737"/>
    <mergeCell ref="FJ737:FN737"/>
    <mergeCell ref="FO737:FS737"/>
    <mergeCell ref="FT737:FX737"/>
    <mergeCell ref="FY737:GC737"/>
    <mergeCell ref="FY749:GC749"/>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K748:N748"/>
    <mergeCell ref="AC746:AG746"/>
    <mergeCell ref="AK758:AO758"/>
    <mergeCell ref="G747:J747"/>
    <mergeCell ref="X749:AB749"/>
    <mergeCell ref="FY740:GC740"/>
    <mergeCell ref="FO744:FS744"/>
    <mergeCell ref="FT744:FX744"/>
    <mergeCell ref="T744:W744"/>
    <mergeCell ref="J796:N796"/>
    <mergeCell ref="DO747:DS747"/>
    <mergeCell ref="CG744:CH744"/>
    <mergeCell ref="CI748:CJ748"/>
    <mergeCell ref="ET744:EX744"/>
    <mergeCell ref="EE743:EI743"/>
    <mergeCell ref="EJ742:EN742"/>
    <mergeCell ref="EE741:EI741"/>
    <mergeCell ref="ET740:EX740"/>
    <mergeCell ref="DU738:DY738"/>
    <mergeCell ref="EE736:EI736"/>
    <mergeCell ref="EJ736:EN736"/>
    <mergeCell ref="FY735:GC735"/>
    <mergeCell ref="FE735:FI735"/>
    <mergeCell ref="FJ735:FN735"/>
    <mergeCell ref="FO735:FS735"/>
    <mergeCell ref="FT735:FX735"/>
    <mergeCell ref="FJ734:FN734"/>
    <mergeCell ref="FO734:FS734"/>
    <mergeCell ref="FT734:FX734"/>
    <mergeCell ref="FT759:FX759"/>
    <mergeCell ref="FY759:GC759"/>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AB999:AI999"/>
    <mergeCell ref="B762:AH763"/>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03:AE1003"/>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G1038:AH1038"/>
    <mergeCell ref="D1010:AE1010"/>
    <mergeCell ref="O740:S740"/>
    <mergeCell ref="G745:J745"/>
    <mergeCell ref="G743:J743"/>
    <mergeCell ref="K751:N751"/>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C745:AG745"/>
    <mergeCell ref="AK754:AO754"/>
    <mergeCell ref="AA955:AF955"/>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D994:Q994"/>
    <mergeCell ref="AB994:AI994"/>
    <mergeCell ref="M981:S981"/>
    <mergeCell ref="O777:S780"/>
    <mergeCell ref="AB996:AI996"/>
    <mergeCell ref="AH754:AJ754"/>
    <mergeCell ref="AH755:AJ755"/>
    <mergeCell ref="AH756:AJ756"/>
    <mergeCell ref="T738:W738"/>
    <mergeCell ref="AH757:AJ757"/>
    <mergeCell ref="G738:J738"/>
    <mergeCell ref="O753:S753"/>
    <mergeCell ref="T756:W756"/>
    <mergeCell ref="X755:AB755"/>
    <mergeCell ref="AH760:AJ760"/>
    <mergeCell ref="X754:AB754"/>
    <mergeCell ref="M971:S971"/>
    <mergeCell ref="AA934:AF934"/>
    <mergeCell ref="AE967:AK967"/>
    <mergeCell ref="F925:T926"/>
    <mergeCell ref="F948:T948"/>
    <mergeCell ref="B760:F760"/>
    <mergeCell ref="B759:F759"/>
    <mergeCell ref="B750:F750"/>
    <mergeCell ref="B751:F751"/>
    <mergeCell ref="B744:F744"/>
    <mergeCell ref="T760:W760"/>
    <mergeCell ref="AE970:AK970"/>
    <mergeCell ref="AA957:AF957"/>
    <mergeCell ref="C838:H838"/>
    <mergeCell ref="AA952:AF952"/>
    <mergeCell ref="F951:T951"/>
    <mergeCell ref="AC741:AG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T982:Z982"/>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H753:AJ753"/>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U937:Z937"/>
    <mergeCell ref="U957:Z957"/>
    <mergeCell ref="U944:Z944"/>
    <mergeCell ref="AA932:AF932"/>
    <mergeCell ref="M831:P832"/>
    <mergeCell ref="T804:W804"/>
    <mergeCell ref="A1109:B1109"/>
    <mergeCell ref="AZ859:BA859"/>
    <mergeCell ref="AC899:AH899"/>
    <mergeCell ref="W887:AC887"/>
    <mergeCell ref="U940:Z940"/>
    <mergeCell ref="F924:T924"/>
    <mergeCell ref="W884:AC884"/>
    <mergeCell ref="BD911:BE911"/>
    <mergeCell ref="BD909:BE909"/>
    <mergeCell ref="AC902:AH902"/>
    <mergeCell ref="AC903:AH903"/>
    <mergeCell ref="M976:S976"/>
    <mergeCell ref="W851:AC851"/>
    <mergeCell ref="AA937:AF937"/>
    <mergeCell ref="U933:Z933"/>
    <mergeCell ref="U942:Z942"/>
    <mergeCell ref="U943:Z943"/>
    <mergeCell ref="F939:T939"/>
    <mergeCell ref="F940:T940"/>
    <mergeCell ref="U945:Z945"/>
    <mergeCell ref="F949:T949"/>
    <mergeCell ref="U948:Z948"/>
    <mergeCell ref="U949:Z949"/>
    <mergeCell ref="AA947:AF947"/>
    <mergeCell ref="U932:Z932"/>
    <mergeCell ref="M887:V887"/>
    <mergeCell ref="T868:V868"/>
    <mergeCell ref="I956:T956"/>
    <mergeCell ref="P954:T954"/>
    <mergeCell ref="F953:T953"/>
    <mergeCell ref="U953:Z953"/>
    <mergeCell ref="W875:AC875"/>
    <mergeCell ref="W867:AC867"/>
    <mergeCell ref="CU737:CY737"/>
    <mergeCell ref="CP741:CT741"/>
    <mergeCell ref="CK743:CL743"/>
    <mergeCell ref="M886:V886"/>
    <mergeCell ref="W878:AC878"/>
    <mergeCell ref="AC893:AH893"/>
    <mergeCell ref="W886:AC886"/>
    <mergeCell ref="BD908:BE908"/>
    <mergeCell ref="AC897:AH897"/>
    <mergeCell ref="F946:T946"/>
    <mergeCell ref="U951:Z951"/>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I743:CJ743"/>
    <mergeCell ref="CG745:CH745"/>
    <mergeCell ref="CG750:CH750"/>
    <mergeCell ref="DO757:DS757"/>
    <mergeCell ref="DO756:DS756"/>
    <mergeCell ref="U946:Z946"/>
    <mergeCell ref="AA946:AF946"/>
    <mergeCell ref="E894:AB894"/>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U958:Z958"/>
    <mergeCell ref="I958:T958"/>
    <mergeCell ref="U947:Z947"/>
    <mergeCell ref="M964:S964"/>
    <mergeCell ref="M880:V880"/>
    <mergeCell ref="W879:AC879"/>
    <mergeCell ref="AC894:AH894"/>
    <mergeCell ref="AE965:AK965"/>
    <mergeCell ref="U952:Z952"/>
    <mergeCell ref="U950:Z95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AK746:AO746"/>
    <mergeCell ref="G744:J744"/>
    <mergeCell ref="AH759:AJ759"/>
    <mergeCell ref="K754:N754"/>
    <mergeCell ref="T754:W754"/>
    <mergeCell ref="K755:N755"/>
    <mergeCell ref="AH758:AJ758"/>
    <mergeCell ref="K749:N749"/>
    <mergeCell ref="AH741:AJ741"/>
    <mergeCell ref="X748:AB748"/>
    <mergeCell ref="G741:J741"/>
    <mergeCell ref="O738:S738"/>
    <mergeCell ref="X760:AB760"/>
    <mergeCell ref="DE756:DI756"/>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DJ739:DN739"/>
    <mergeCell ref="CP745:CT745"/>
    <mergeCell ref="CZ742:DD742"/>
    <mergeCell ref="CP727:CT727"/>
    <mergeCell ref="CZ760:DD760"/>
    <mergeCell ref="DE733:DI733"/>
    <mergeCell ref="DE737:DI737"/>
    <mergeCell ref="DE734:DI734"/>
    <mergeCell ref="DE739:DI739"/>
    <mergeCell ref="CZ746:DD746"/>
    <mergeCell ref="EO752:ES752"/>
    <mergeCell ref="ET752:EX752"/>
    <mergeCell ref="EJ753:EN753"/>
    <mergeCell ref="DE751:DI751"/>
    <mergeCell ref="DJ755:DN755"/>
    <mergeCell ref="EJ741:EN741"/>
    <mergeCell ref="DZ737:ED737"/>
    <mergeCell ref="DZ740:ED740"/>
    <mergeCell ref="EE740:EI740"/>
    <mergeCell ref="EJ740:EN740"/>
    <mergeCell ref="DJ738:DN738"/>
    <mergeCell ref="DJ734:DN734"/>
    <mergeCell ref="CZ740:DD740"/>
    <mergeCell ref="DJ736:DN736"/>
    <mergeCell ref="DE745:DI745"/>
    <mergeCell ref="DJ737:DN737"/>
    <mergeCell ref="DU749:DY749"/>
    <mergeCell ref="EO757:ES757"/>
    <mergeCell ref="DE757:DI757"/>
    <mergeCell ref="DJ757:DN757"/>
    <mergeCell ref="CZ743:DD743"/>
    <mergeCell ref="DZ758:ED758"/>
    <mergeCell ref="EE758:EI758"/>
    <mergeCell ref="DE735:DI735"/>
    <mergeCell ref="CZ749:DD749"/>
    <mergeCell ref="DJ756:DN756"/>
    <mergeCell ref="Z653:AK653"/>
    <mergeCell ref="AO641:AS641"/>
    <mergeCell ref="AE710:AF71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ET760:EX760"/>
    <mergeCell ref="EO759:ES759"/>
    <mergeCell ref="DE729:DI729"/>
    <mergeCell ref="DJ731:DN731"/>
    <mergeCell ref="DJ732:DN732"/>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EC645:EG645"/>
    <mergeCell ref="Z670:AK670"/>
    <mergeCell ref="DX655:EB655"/>
    <mergeCell ref="AM564:AS564"/>
    <mergeCell ref="AI570:AL570"/>
    <mergeCell ref="Z576:AK576"/>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DJ735:DN735"/>
    <mergeCell ref="CI725:CJ725"/>
    <mergeCell ref="AA688:AK688"/>
    <mergeCell ref="CM726:CN726"/>
    <mergeCell ref="T728:W728"/>
    <mergeCell ref="Z597:AE597"/>
    <mergeCell ref="G593:R593"/>
    <mergeCell ref="AG583:AH583"/>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U727:CY727"/>
    <mergeCell ref="CG726:CH726"/>
    <mergeCell ref="EE730:EI730"/>
    <mergeCell ref="DZ726:ED726"/>
    <mergeCell ref="EE726:EI726"/>
    <mergeCell ref="AC640:AE640"/>
    <mergeCell ref="AF639:AJ639"/>
    <mergeCell ref="AK639:AN639"/>
    <mergeCell ref="C640:L640"/>
    <mergeCell ref="M640:P640"/>
    <mergeCell ref="Q641:S641"/>
    <mergeCell ref="AC637:AE637"/>
    <mergeCell ref="Z637:AB637"/>
    <mergeCell ref="T637:V637"/>
    <mergeCell ref="M582:R582"/>
    <mergeCell ref="Z621:AE621"/>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AG591:AH591"/>
    <mergeCell ref="AA598:AK598"/>
    <mergeCell ref="AI597:AK597"/>
    <mergeCell ref="Z604:AK604"/>
    <mergeCell ref="H606:R606"/>
    <mergeCell ref="M643:P643"/>
    <mergeCell ref="G596:R596"/>
    <mergeCell ref="Z588:AK588"/>
    <mergeCell ref="Z603:AK603"/>
    <mergeCell ref="G611:R611"/>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C645:L645"/>
    <mergeCell ref="W646:Y646"/>
    <mergeCell ref="Z662:AK662"/>
    <mergeCell ref="P655:R655"/>
    <mergeCell ref="AI655:AK655"/>
    <mergeCell ref="G662:R662"/>
    <mergeCell ref="G661:R661"/>
    <mergeCell ref="Q632:S634"/>
    <mergeCell ref="M632:P634"/>
    <mergeCell ref="G617:R617"/>
    <mergeCell ref="M636:P636"/>
    <mergeCell ref="Z613:AE613"/>
    <mergeCell ref="Z617:AK617"/>
    <mergeCell ref="N615:O615"/>
    <mergeCell ref="G612:R612"/>
    <mergeCell ref="G585:R585"/>
    <mergeCell ref="W637:Y637"/>
    <mergeCell ref="T641:V641"/>
    <mergeCell ref="G655:L655"/>
    <mergeCell ref="Q646:S646"/>
    <mergeCell ref="H656:R656"/>
    <mergeCell ref="Z640:AB640"/>
    <mergeCell ref="M638:P638"/>
    <mergeCell ref="M639:P639"/>
    <mergeCell ref="N623:O623"/>
    <mergeCell ref="H622:R622"/>
    <mergeCell ref="P597:R597"/>
    <mergeCell ref="Z596:AK596"/>
    <mergeCell ref="AA606:AK606"/>
    <mergeCell ref="C636:L636"/>
    <mergeCell ref="Z618:AK618"/>
    <mergeCell ref="AF636:AJ636"/>
    <mergeCell ref="N607:O607"/>
    <mergeCell ref="AC636:AE636"/>
    <mergeCell ref="C637:L637"/>
    <mergeCell ref="Z663:AE663"/>
    <mergeCell ref="AG673:AH673"/>
    <mergeCell ref="Z685:AK685"/>
    <mergeCell ref="N657:O657"/>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M645:P645"/>
    <mergeCell ref="M646:P646"/>
    <mergeCell ref="CP731:CT731"/>
    <mergeCell ref="CU735:CY735"/>
    <mergeCell ref="CK732:CL732"/>
    <mergeCell ref="CM738:CN738"/>
    <mergeCell ref="CK735:CL735"/>
    <mergeCell ref="CM736:CN736"/>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CZ731:DD731"/>
    <mergeCell ref="CI736:CJ736"/>
    <mergeCell ref="CP747:CT747"/>
    <mergeCell ref="CM746:CN746"/>
    <mergeCell ref="CM737:CN737"/>
    <mergeCell ref="CM731:CN731"/>
    <mergeCell ref="CM733:CN733"/>
    <mergeCell ref="CP739:CT739"/>
    <mergeCell ref="CI737:CJ737"/>
    <mergeCell ref="CP737:CT737"/>
    <mergeCell ref="CZ734:DD734"/>
    <mergeCell ref="CM728:CN728"/>
    <mergeCell ref="CP728:CT728"/>
    <mergeCell ref="CI728:CJ728"/>
    <mergeCell ref="CU728:CY728"/>
    <mergeCell ref="CU731:CY731"/>
    <mergeCell ref="CM730:CN730"/>
    <mergeCell ref="CU730:CY730"/>
    <mergeCell ref="CZ730:DD730"/>
    <mergeCell ref="CK744:CL744"/>
    <mergeCell ref="CU738:CY738"/>
    <mergeCell ref="CK736:CL736"/>
    <mergeCell ref="CZ737:DD737"/>
    <mergeCell ref="CZ739:DD739"/>
    <mergeCell ref="CK739:CL739"/>
    <mergeCell ref="CK737:CL737"/>
    <mergeCell ref="CU732:CY732"/>
    <mergeCell ref="CU733:CY733"/>
    <mergeCell ref="CP738:CT738"/>
    <mergeCell ref="CU739:CY739"/>
    <mergeCell ref="CM740:CN740"/>
    <mergeCell ref="CP734:CT734"/>
    <mergeCell ref="CU741:CY741"/>
    <mergeCell ref="CZ748:DD748"/>
    <mergeCell ref="CU749:CY749"/>
    <mergeCell ref="CZ747:DD747"/>
    <mergeCell ref="CK742:CL742"/>
    <mergeCell ref="CM742:CN742"/>
    <mergeCell ref="CK746:CL746"/>
    <mergeCell ref="CP736:CT736"/>
    <mergeCell ref="CU736:CY736"/>
    <mergeCell ref="DE742:DI742"/>
    <mergeCell ref="CI739:CJ739"/>
    <mergeCell ref="CM732:CN732"/>
    <mergeCell ref="CG749:CH749"/>
    <mergeCell ref="AH736:AJ736"/>
    <mergeCell ref="CK749:CL749"/>
    <mergeCell ref="CM749:CN749"/>
    <mergeCell ref="CP732:CT732"/>
    <mergeCell ref="CP735:CT735"/>
    <mergeCell ref="CI735:CJ735"/>
    <mergeCell ref="CG733:CH733"/>
    <mergeCell ref="CK740:CL740"/>
    <mergeCell ref="CP733:CT733"/>
    <mergeCell ref="CZ735:DD735"/>
    <mergeCell ref="CZ732:DD732"/>
    <mergeCell ref="CZ733:DD733"/>
    <mergeCell ref="CM734:CN734"/>
    <mergeCell ref="CU744:CY744"/>
    <mergeCell ref="CU734:CY734"/>
    <mergeCell ref="CU742:CY742"/>
    <mergeCell ref="CP744:CT744"/>
    <mergeCell ref="CM745:CN745"/>
    <mergeCell ref="CU745:CY745"/>
    <mergeCell ref="AI663:AK663"/>
    <mergeCell ref="G670:R670"/>
    <mergeCell ref="AG689:AH689"/>
    <mergeCell ref="AI695:AK695"/>
    <mergeCell ref="J713:O713"/>
    <mergeCell ref="G684:R684"/>
    <mergeCell ref="O730:S730"/>
    <mergeCell ref="K733:N733"/>
    <mergeCell ref="X728:AB728"/>
    <mergeCell ref="CM743:CN743"/>
    <mergeCell ref="G677:R677"/>
    <mergeCell ref="K742:N742"/>
    <mergeCell ref="H672:R672"/>
    <mergeCell ref="G686:R686"/>
    <mergeCell ref="P687:R687"/>
    <mergeCell ref="O728:S728"/>
    <mergeCell ref="K727:N727"/>
    <mergeCell ref="T730:W730"/>
    <mergeCell ref="K737:N737"/>
    <mergeCell ref="N697:O697"/>
    <mergeCell ref="AA696:AK696"/>
    <mergeCell ref="CG730:CH730"/>
    <mergeCell ref="CK738:CL738"/>
    <mergeCell ref="CI740:CJ740"/>
    <mergeCell ref="CI741:CJ741"/>
    <mergeCell ref="CI733:CJ733"/>
    <mergeCell ref="G675:R675"/>
    <mergeCell ref="AC728:AG728"/>
    <mergeCell ref="Z676:AK676"/>
    <mergeCell ref="AA680:AK680"/>
    <mergeCell ref="CK731:CL731"/>
    <mergeCell ref="CK729:CL729"/>
    <mergeCell ref="R713:T713"/>
    <mergeCell ref="O739:S739"/>
    <mergeCell ref="AH727:AJ727"/>
    <mergeCell ref="CK733:CL733"/>
    <mergeCell ref="CG741:CH741"/>
    <mergeCell ref="CI742:CJ742"/>
    <mergeCell ref="CI727:CJ727"/>
    <mergeCell ref="CI745:CJ745"/>
    <mergeCell ref="G687:L687"/>
    <mergeCell ref="X736:AB736"/>
    <mergeCell ref="O727:S727"/>
    <mergeCell ref="K732:N732"/>
    <mergeCell ref="AC736:AG736"/>
    <mergeCell ref="AC740:AG740"/>
    <mergeCell ref="X741:AB741"/>
    <mergeCell ref="G740:J740"/>
    <mergeCell ref="AH743:AJ743"/>
    <mergeCell ref="X742:AB742"/>
    <mergeCell ref="O744:S744"/>
    <mergeCell ref="AC744:AG744"/>
    <mergeCell ref="CG737:CH737"/>
    <mergeCell ref="CG731:CH731"/>
    <mergeCell ref="CG728:CH728"/>
    <mergeCell ref="AA945:AF945"/>
    <mergeCell ref="AK737:AO737"/>
    <mergeCell ref="X738:AB738"/>
    <mergeCell ref="AW927:AY927"/>
    <mergeCell ref="M869:V869"/>
    <mergeCell ref="W853:AC853"/>
    <mergeCell ref="M854:V854"/>
    <mergeCell ref="J857:V857"/>
    <mergeCell ref="W854:AC854"/>
    <mergeCell ref="F938:T938"/>
    <mergeCell ref="AC896:AH896"/>
    <mergeCell ref="M885:V885"/>
    <mergeCell ref="W877:AC877"/>
    <mergeCell ref="W881:AC881"/>
    <mergeCell ref="Q839:T839"/>
    <mergeCell ref="M884:V884"/>
    <mergeCell ref="W880:AC880"/>
    <mergeCell ref="B741:F741"/>
    <mergeCell ref="T740:W740"/>
    <mergeCell ref="T739:W739"/>
    <mergeCell ref="AH749:AJ749"/>
    <mergeCell ref="AK748:AO748"/>
    <mergeCell ref="AK749:AO749"/>
    <mergeCell ref="O749:S749"/>
    <mergeCell ref="K746:N746"/>
    <mergeCell ref="T752:W752"/>
    <mergeCell ref="O755:S755"/>
    <mergeCell ref="T755:W755"/>
    <mergeCell ref="AC756:AG756"/>
    <mergeCell ref="T750:W750"/>
    <mergeCell ref="X753:AB753"/>
    <mergeCell ref="AC747:AG747"/>
    <mergeCell ref="AA953:AF953"/>
    <mergeCell ref="AA951:AF951"/>
    <mergeCell ref="C901:AB901"/>
    <mergeCell ref="W876:AC876"/>
    <mergeCell ref="W870:AC870"/>
    <mergeCell ref="X729:AB729"/>
    <mergeCell ref="X735:AB735"/>
    <mergeCell ref="K728:N728"/>
    <mergeCell ref="AC727:AG727"/>
    <mergeCell ref="T735:W735"/>
    <mergeCell ref="X731:AB731"/>
    <mergeCell ref="T727:W727"/>
    <mergeCell ref="O732:S732"/>
    <mergeCell ref="T733:W733"/>
    <mergeCell ref="G732:J732"/>
    <mergeCell ref="T737:W737"/>
    <mergeCell ref="AA940:AF940"/>
    <mergeCell ref="U941:Z941"/>
    <mergeCell ref="AA941:AF941"/>
    <mergeCell ref="F947:T947"/>
    <mergeCell ref="AA935:AF935"/>
    <mergeCell ref="U936:Z936"/>
    <mergeCell ref="AA936:AF936"/>
    <mergeCell ref="W850:AC850"/>
    <mergeCell ref="W855:AC855"/>
    <mergeCell ref="W885:AC885"/>
    <mergeCell ref="O729:S729"/>
    <mergeCell ref="K730:N730"/>
    <mergeCell ref="K731:N731"/>
    <mergeCell ref="T731:W731"/>
    <mergeCell ref="K729:N729"/>
    <mergeCell ref="X733:AB733"/>
    <mergeCell ref="Z908:AE908"/>
    <mergeCell ref="BD910:BE910"/>
    <mergeCell ref="AC895:AH895"/>
    <mergeCell ref="AA938:AF938"/>
    <mergeCell ref="U939:Z939"/>
    <mergeCell ref="AA939:AF939"/>
    <mergeCell ref="C837:H837"/>
    <mergeCell ref="C836:H836"/>
    <mergeCell ref="M838:P838"/>
    <mergeCell ref="C840:L840"/>
    <mergeCell ref="W865:AC865"/>
    <mergeCell ref="M883:V883"/>
    <mergeCell ref="Y839:AB839"/>
    <mergeCell ref="W859:AC859"/>
    <mergeCell ref="W863:AC863"/>
    <mergeCell ref="W860:AC860"/>
    <mergeCell ref="W862:AC862"/>
    <mergeCell ref="W883:AC883"/>
    <mergeCell ref="C845:AJ845"/>
    <mergeCell ref="T866:V866"/>
    <mergeCell ref="BD913:BE913"/>
    <mergeCell ref="BD915:BF915"/>
    <mergeCell ref="BD914:BF914"/>
    <mergeCell ref="BD919:BE919"/>
    <mergeCell ref="BD912:BE912"/>
    <mergeCell ref="AC898:AH898"/>
    <mergeCell ref="U840:X840"/>
    <mergeCell ref="M840:P840"/>
    <mergeCell ref="Q837:T837"/>
    <mergeCell ref="U837:X837"/>
    <mergeCell ref="Q836:T836"/>
    <mergeCell ref="AC840:AF840"/>
    <mergeCell ref="Q838:T838"/>
    <mergeCell ref="AG839:AJ839"/>
    <mergeCell ref="W857:AC857"/>
    <mergeCell ref="Y837:AB837"/>
    <mergeCell ref="U831:X832"/>
    <mergeCell ref="Q831:T832"/>
    <mergeCell ref="Z817:AE817"/>
    <mergeCell ref="O799:S799"/>
    <mergeCell ref="AC805:AG805"/>
    <mergeCell ref="X801:AB801"/>
    <mergeCell ref="U836:X836"/>
    <mergeCell ref="AG836:AJ836"/>
    <mergeCell ref="O802:S802"/>
    <mergeCell ref="AC801:AG801"/>
    <mergeCell ref="AC800:AG800"/>
    <mergeCell ref="Q834:T834"/>
    <mergeCell ref="Y831:AB832"/>
    <mergeCell ref="M837:P837"/>
    <mergeCell ref="Z823:AE823"/>
    <mergeCell ref="Z816:AE816"/>
    <mergeCell ref="O803:S803"/>
    <mergeCell ref="J802:N802"/>
    <mergeCell ref="X803:AB803"/>
    <mergeCell ref="F839:L839"/>
    <mergeCell ref="U835:X835"/>
    <mergeCell ref="C835:H835"/>
    <mergeCell ref="M834:P834"/>
    <mergeCell ref="Q833:T833"/>
    <mergeCell ref="AG838:AJ838"/>
    <mergeCell ref="AG831:AJ832"/>
    <mergeCell ref="J799:N799"/>
    <mergeCell ref="X800:AB800"/>
    <mergeCell ref="M836:P836"/>
    <mergeCell ref="J803:N803"/>
    <mergeCell ref="AC782:AG782"/>
    <mergeCell ref="X785:AB785"/>
    <mergeCell ref="O798:S798"/>
    <mergeCell ref="Z822:AE822"/>
    <mergeCell ref="Z825:AE825"/>
    <mergeCell ref="P824:Y824"/>
    <mergeCell ref="Z821:AE821"/>
    <mergeCell ref="C806:AN807"/>
    <mergeCell ref="J801:N801"/>
    <mergeCell ref="T800:W800"/>
    <mergeCell ref="AC834:AF834"/>
    <mergeCell ref="AC835:AF835"/>
    <mergeCell ref="Q835:T835"/>
    <mergeCell ref="M835:P835"/>
    <mergeCell ref="T784:W784"/>
    <mergeCell ref="T799:W799"/>
    <mergeCell ref="AC785:AG785"/>
    <mergeCell ref="T802:W802"/>
    <mergeCell ref="Z815:AE815"/>
    <mergeCell ref="O782:S782"/>
    <mergeCell ref="O785:S785"/>
    <mergeCell ref="Y809:AC809"/>
    <mergeCell ref="Y808:AC808"/>
    <mergeCell ref="AC804:AG804"/>
    <mergeCell ref="O784:S784"/>
    <mergeCell ref="X796:AB796"/>
    <mergeCell ref="O800:S800"/>
    <mergeCell ref="B742:F742"/>
    <mergeCell ref="X797:AB797"/>
    <mergeCell ref="B736:F736"/>
    <mergeCell ref="K745:N745"/>
    <mergeCell ref="C834:H834"/>
    <mergeCell ref="K760:N760"/>
    <mergeCell ref="O805:S805"/>
    <mergeCell ref="O796:S796"/>
    <mergeCell ref="J800:N800"/>
    <mergeCell ref="Z814:AE814"/>
    <mergeCell ref="X799:AB799"/>
    <mergeCell ref="O791:S794"/>
    <mergeCell ref="M833:P833"/>
    <mergeCell ref="O743:S743"/>
    <mergeCell ref="O801:S801"/>
    <mergeCell ref="J798:N798"/>
    <mergeCell ref="U834:X834"/>
    <mergeCell ref="T803:W803"/>
    <mergeCell ref="X783:AB783"/>
    <mergeCell ref="X784:AB784"/>
    <mergeCell ref="J805:N805"/>
    <mergeCell ref="AC795:AG795"/>
    <mergeCell ref="X740:AB740"/>
    <mergeCell ref="O741:S741"/>
    <mergeCell ref="K739:N739"/>
    <mergeCell ref="K753:N753"/>
    <mergeCell ref="T748:W748"/>
    <mergeCell ref="G749:J749"/>
    <mergeCell ref="T791:W794"/>
    <mergeCell ref="O797:S797"/>
    <mergeCell ref="J783:N783"/>
    <mergeCell ref="AC784:AG784"/>
    <mergeCell ref="AC796:AG796"/>
    <mergeCell ref="G722:J725"/>
    <mergeCell ref="G676:R676"/>
    <mergeCell ref="AC761:AG761"/>
    <mergeCell ref="O761:S761"/>
    <mergeCell ref="AC750:AG750"/>
    <mergeCell ref="AC751:AG751"/>
    <mergeCell ref="AC752:AG752"/>
    <mergeCell ref="AC753:AG753"/>
    <mergeCell ref="AC754:AG754"/>
    <mergeCell ref="G683:R683"/>
    <mergeCell ref="O735:S735"/>
    <mergeCell ref="G727:J727"/>
    <mergeCell ref="AC735:AG735"/>
    <mergeCell ref="X732:AB732"/>
    <mergeCell ref="T726:W726"/>
    <mergeCell ref="AE701:AF701"/>
    <mergeCell ref="T734:W734"/>
    <mergeCell ref="O795:S795"/>
    <mergeCell ref="G730:J730"/>
    <mergeCell ref="J795:N795"/>
    <mergeCell ref="J781:N781"/>
    <mergeCell ref="J784:N784"/>
    <mergeCell ref="G678:R678"/>
    <mergeCell ref="Z677:AK677"/>
    <mergeCell ref="E715:AK715"/>
    <mergeCell ref="W714:AK714"/>
    <mergeCell ref="AH747:AJ747"/>
    <mergeCell ref="AH748:AJ748"/>
    <mergeCell ref="G742:J742"/>
    <mergeCell ref="O737:S737"/>
    <mergeCell ref="P695:R695"/>
    <mergeCell ref="AC799:AG799"/>
    <mergeCell ref="T795:W795"/>
    <mergeCell ref="T796:W796"/>
    <mergeCell ref="T797:W797"/>
    <mergeCell ref="J797:N797"/>
    <mergeCell ref="J777:N780"/>
    <mergeCell ref="AE704:AI704"/>
    <mergeCell ref="K726:N726"/>
    <mergeCell ref="G726:J72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X802:AB802"/>
    <mergeCell ref="O722:S725"/>
    <mergeCell ref="AC797:AG797"/>
    <mergeCell ref="AC798:AG798"/>
    <mergeCell ref="Z826:AE826"/>
    <mergeCell ref="O726:S726"/>
    <mergeCell ref="G669:R669"/>
    <mergeCell ref="B728:F728"/>
    <mergeCell ref="B730:F730"/>
    <mergeCell ref="AG681:AH681"/>
    <mergeCell ref="B733:F733"/>
    <mergeCell ref="B732:F732"/>
    <mergeCell ref="B735:F735"/>
    <mergeCell ref="H688:R688"/>
    <mergeCell ref="B731:F731"/>
    <mergeCell ref="AF638:AJ638"/>
    <mergeCell ref="G693:R693"/>
    <mergeCell ref="G654:R654"/>
    <mergeCell ref="Z660:AK660"/>
    <mergeCell ref="G729:J729"/>
    <mergeCell ref="G760:J760"/>
    <mergeCell ref="T749:W749"/>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O731:S731"/>
    <mergeCell ref="K722:N725"/>
    <mergeCell ref="B739:F739"/>
    <mergeCell ref="B738:F738"/>
    <mergeCell ref="AK642:AN642"/>
    <mergeCell ref="AK643:AN643"/>
    <mergeCell ref="AK739:AO739"/>
    <mergeCell ref="AH735:AJ735"/>
    <mergeCell ref="AK735:AO735"/>
    <mergeCell ref="AH732:AJ732"/>
    <mergeCell ref="N665:O665"/>
    <mergeCell ref="Z668:AK668"/>
    <mergeCell ref="G671:L671"/>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580:L580"/>
    <mergeCell ref="Z589:AE589"/>
    <mergeCell ref="Z594:AK594"/>
    <mergeCell ref="P605:R605"/>
    <mergeCell ref="G605:L605"/>
    <mergeCell ref="G610:R610"/>
    <mergeCell ref="G597:L597"/>
    <mergeCell ref="G577:R577"/>
    <mergeCell ref="H590:R590"/>
    <mergeCell ref="Z587:AK587"/>
    <mergeCell ref="G609:R609"/>
    <mergeCell ref="AA581:AK581"/>
    <mergeCell ref="AG607:AH607"/>
    <mergeCell ref="G603:R603"/>
    <mergeCell ref="G604:R604"/>
    <mergeCell ref="Z585:AK585"/>
    <mergeCell ref="T571:V571"/>
    <mergeCell ref="Z572:AD572"/>
    <mergeCell ref="Z573:AD573"/>
    <mergeCell ref="Z580:AE580"/>
    <mergeCell ref="AG454:AJ454"/>
    <mergeCell ref="AG456:AJ456"/>
    <mergeCell ref="AC463:AF463"/>
    <mergeCell ref="AC541:AF541"/>
    <mergeCell ref="Q399:U399"/>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C545:AF545"/>
    <mergeCell ref="O534:AA534"/>
    <mergeCell ref="AC537:AF537"/>
    <mergeCell ref="AH538:AK538"/>
    <mergeCell ref="Z564:AD564"/>
    <mergeCell ref="AI563:AL563"/>
    <mergeCell ref="C570:L570"/>
    <mergeCell ref="C566:L566"/>
    <mergeCell ref="AC515:AF515"/>
    <mergeCell ref="AE411:AJ411"/>
    <mergeCell ref="C563:L563"/>
    <mergeCell ref="AH537:AK537"/>
    <mergeCell ref="AH542:AK542"/>
    <mergeCell ref="AH547:AK547"/>
    <mergeCell ref="AA348:AF348"/>
    <mergeCell ref="S497:AK498"/>
    <mergeCell ref="P358:AE358"/>
    <mergeCell ref="P348:R348"/>
    <mergeCell ref="AC465:AF465"/>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Q500:AK500"/>
    <mergeCell ref="AF427:AH427"/>
    <mergeCell ref="AC536:AF536"/>
    <mergeCell ref="C562:L562"/>
    <mergeCell ref="D455:AF455"/>
    <mergeCell ref="D456:AF456"/>
    <mergeCell ref="W479:Y479"/>
    <mergeCell ref="Q402:U402"/>
    <mergeCell ref="AG389:AH389"/>
    <mergeCell ref="D457:AF457"/>
    <mergeCell ref="L283:AJ283"/>
    <mergeCell ref="AA333:AF333"/>
    <mergeCell ref="H337:R337"/>
    <mergeCell ref="AI332:AK332"/>
    <mergeCell ref="P332:R332"/>
    <mergeCell ref="AA324:AF324"/>
    <mergeCell ref="AA345:AK345"/>
    <mergeCell ref="H342:R342"/>
    <mergeCell ref="Q501:AK501"/>
    <mergeCell ref="AC510:AF510"/>
    <mergeCell ref="B522:H524"/>
    <mergeCell ref="B525:H527"/>
    <mergeCell ref="D415:AJ416"/>
    <mergeCell ref="D454:AF454"/>
    <mergeCell ref="D460:AJ461"/>
    <mergeCell ref="AA346:AK346"/>
    <mergeCell ref="H336:R336"/>
    <mergeCell ref="AA313:AK313"/>
    <mergeCell ref="AA318:AK318"/>
    <mergeCell ref="AA316:AF316"/>
    <mergeCell ref="AA314:AK314"/>
    <mergeCell ref="AJ364:AK364"/>
    <mergeCell ref="I419:AE419"/>
    <mergeCell ref="AH509:AK509"/>
    <mergeCell ref="G482:V482"/>
    <mergeCell ref="Z441:AA441"/>
    <mergeCell ref="Q495:AK495"/>
    <mergeCell ref="Q494:AK494"/>
    <mergeCell ref="AH510:AK510"/>
    <mergeCell ref="AC507:AK507"/>
    <mergeCell ref="W476:Y476"/>
    <mergeCell ref="B511:H516"/>
    <mergeCell ref="D459:AF459"/>
    <mergeCell ref="N379:Q379"/>
    <mergeCell ref="AH508:AK508"/>
    <mergeCell ref="P430:R430"/>
    <mergeCell ref="AC535:AF535"/>
    <mergeCell ref="AH529:AK529"/>
    <mergeCell ref="N372:O372"/>
    <mergeCell ref="AG451:AJ451"/>
    <mergeCell ref="AG386:AH386"/>
    <mergeCell ref="E427:G427"/>
    <mergeCell ref="AD420:AE420"/>
    <mergeCell ref="F436:AH437"/>
    <mergeCell ref="J396:U396"/>
    <mergeCell ref="D452:AF452"/>
    <mergeCell ref="D477:V477"/>
    <mergeCell ref="W481:Y481"/>
    <mergeCell ref="AC528:AF528"/>
    <mergeCell ref="AD386:AE386"/>
    <mergeCell ref="AC380:AF380"/>
    <mergeCell ref="AG447:AJ447"/>
    <mergeCell ref="B509:H510"/>
    <mergeCell ref="AC527:AF527"/>
    <mergeCell ref="W474:Y474"/>
    <mergeCell ref="AG455:AJ455"/>
    <mergeCell ref="W475:Y475"/>
    <mergeCell ref="M272:R272"/>
    <mergeCell ref="M274:T274"/>
    <mergeCell ref="AA323:AK323"/>
    <mergeCell ref="AA322:AK322"/>
    <mergeCell ref="H328:R328"/>
    <mergeCell ref="AA325:AF325"/>
    <mergeCell ref="AA306:AK306"/>
    <mergeCell ref="D481:V481"/>
    <mergeCell ref="D478:V478"/>
    <mergeCell ref="D447:AF447"/>
    <mergeCell ref="AA334:AK334"/>
    <mergeCell ref="H330:R330"/>
    <mergeCell ref="H331:R331"/>
    <mergeCell ref="L285:S285"/>
    <mergeCell ref="L287:Q287"/>
    <mergeCell ref="D479:V479"/>
    <mergeCell ref="H340:M340"/>
    <mergeCell ref="AA326:AK326"/>
    <mergeCell ref="AA341:AF341"/>
    <mergeCell ref="AA337:AK337"/>
    <mergeCell ref="AA336:AK336"/>
    <mergeCell ref="H341:M341"/>
    <mergeCell ref="AI324:AK324"/>
    <mergeCell ref="AA321:AK321"/>
    <mergeCell ref="AA338:AK338"/>
    <mergeCell ref="M364:N364"/>
    <mergeCell ref="D448:AF448"/>
    <mergeCell ref="AI406:AJ406"/>
    <mergeCell ref="T408:AJ408"/>
    <mergeCell ref="AI348:AK348"/>
    <mergeCell ref="P357:Z357"/>
    <mergeCell ref="N382:AF383"/>
    <mergeCell ref="W243:X243"/>
    <mergeCell ref="T212:U212"/>
    <mergeCell ref="AA247:AK247"/>
    <mergeCell ref="T189:AE189"/>
    <mergeCell ref="M266:T266"/>
    <mergeCell ref="M265:AE265"/>
    <mergeCell ref="H297:R297"/>
    <mergeCell ref="H298:R298"/>
    <mergeCell ref="H300:M300"/>
    <mergeCell ref="AA266:AK266"/>
    <mergeCell ref="M269:AE269"/>
    <mergeCell ref="AA274:AK274"/>
    <mergeCell ref="M270:T270"/>
    <mergeCell ref="AI316:AK316"/>
    <mergeCell ref="P433:Q433"/>
    <mergeCell ref="M263:AE263"/>
    <mergeCell ref="AA299:AK299"/>
    <mergeCell ref="AH271:AK271"/>
    <mergeCell ref="T276:X276"/>
    <mergeCell ref="AA300:AF300"/>
    <mergeCell ref="AI300:AK300"/>
    <mergeCell ref="AA332:AF332"/>
    <mergeCell ref="H329:R329"/>
    <mergeCell ref="H332:M332"/>
    <mergeCell ref="AA339:AK339"/>
    <mergeCell ref="H333:M333"/>
    <mergeCell ref="AA342:AK342"/>
    <mergeCell ref="Q403:U403"/>
    <mergeCell ref="AD421:AE421"/>
    <mergeCell ref="H423:AE424"/>
    <mergeCell ref="L286:AD286"/>
    <mergeCell ref="Z272:AE27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P113:S113"/>
    <mergeCell ref="M253:AE253"/>
    <mergeCell ref="M256:R256"/>
    <mergeCell ref="O159:T159"/>
    <mergeCell ref="P205:U205"/>
    <mergeCell ref="M248:AE248"/>
    <mergeCell ref="AF178:AG178"/>
    <mergeCell ref="I190:N190"/>
    <mergeCell ref="M254:T254"/>
    <mergeCell ref="M255:AE255"/>
    <mergeCell ref="AC254:AE254"/>
    <mergeCell ref="X176:Y176"/>
    <mergeCell ref="AI235:AJ235"/>
    <mergeCell ref="AI238:AJ238"/>
    <mergeCell ref="U175:V175"/>
    <mergeCell ref="R177:S177"/>
    <mergeCell ref="N191:AE192"/>
    <mergeCell ref="D211:M211"/>
    <mergeCell ref="AI237:AJ237"/>
    <mergeCell ref="M244:AE244"/>
    <mergeCell ref="I185:AE185"/>
    <mergeCell ref="U245:W245"/>
    <mergeCell ref="AA302:AK302"/>
    <mergeCell ref="L289:AD289"/>
    <mergeCell ref="L284:AD284"/>
    <mergeCell ref="V285:W285"/>
    <mergeCell ref="AA310:AK310"/>
    <mergeCell ref="M252:AE252"/>
    <mergeCell ref="D204:M204"/>
    <mergeCell ref="M247:T247"/>
    <mergeCell ref="T197:U197"/>
    <mergeCell ref="W262:X262"/>
    <mergeCell ref="M261:AE261"/>
    <mergeCell ref="M262:T262"/>
    <mergeCell ref="AF260:AK260"/>
    <mergeCell ref="T287:V287"/>
    <mergeCell ref="P300:R300"/>
    <mergeCell ref="L288:AD288"/>
    <mergeCell ref="Z264:AE264"/>
    <mergeCell ref="M264:R264"/>
    <mergeCell ref="A291:AT292"/>
    <mergeCell ref="AH263:AK263"/>
    <mergeCell ref="M268:AE268"/>
    <mergeCell ref="AF252:AK252"/>
    <mergeCell ref="M243:T243"/>
    <mergeCell ref="AA258:AK258"/>
    <mergeCell ref="M257:AE257"/>
    <mergeCell ref="M260:AE260"/>
    <mergeCell ref="AC270:AE270"/>
    <mergeCell ref="M271:AE271"/>
    <mergeCell ref="AA308:AF308"/>
    <mergeCell ref="AI308:AK308"/>
    <mergeCell ref="AA309:AF309"/>
    <mergeCell ref="W270:X270"/>
    <mergeCell ref="U272:W27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X180:Y180"/>
    <mergeCell ref="M242:AE242"/>
    <mergeCell ref="V226:W226"/>
    <mergeCell ref="V227:W227"/>
    <mergeCell ref="V228:W228"/>
    <mergeCell ref="V229:W229"/>
    <mergeCell ref="AA307:AK307"/>
    <mergeCell ref="AA301:AF301"/>
    <mergeCell ref="AF268:AK268"/>
    <mergeCell ref="H296:R296"/>
    <mergeCell ref="H299:R299"/>
    <mergeCell ref="Y120:AK120"/>
    <mergeCell ref="O160:T160"/>
    <mergeCell ref="AI178:AK178"/>
    <mergeCell ref="AC262:AE262"/>
    <mergeCell ref="AH255:AK255"/>
    <mergeCell ref="AA320:AK320"/>
    <mergeCell ref="AA315:AK315"/>
    <mergeCell ref="AA312:AK312"/>
    <mergeCell ref="D279:H279"/>
    <mergeCell ref="X279:AC279"/>
    <mergeCell ref="P316:R316"/>
    <mergeCell ref="U264:W264"/>
    <mergeCell ref="P308:R308"/>
    <mergeCell ref="H302:R302"/>
    <mergeCell ref="M273:AE273"/>
    <mergeCell ref="AB285:AD285"/>
    <mergeCell ref="Y287:AD287"/>
    <mergeCell ref="AA304:AK304"/>
    <mergeCell ref="T193:AI193"/>
    <mergeCell ref="AI236:AJ236"/>
    <mergeCell ref="Y123:AK123"/>
    <mergeCell ref="M246:AE246"/>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D208:M208"/>
    <mergeCell ref="AP205:AQ205"/>
    <mergeCell ref="AC356:AE356"/>
    <mergeCell ref="P352:AE352"/>
    <mergeCell ref="AA349:AF349"/>
    <mergeCell ref="P353:AE353"/>
    <mergeCell ref="AA347:AK347"/>
    <mergeCell ref="P354:AE354"/>
    <mergeCell ref="Q438:R438"/>
    <mergeCell ref="D450:AF450"/>
    <mergeCell ref="P434:Q434"/>
    <mergeCell ref="I427:K427"/>
    <mergeCell ref="S422:T422"/>
    <mergeCell ref="AG402:AJ402"/>
    <mergeCell ref="AG400:AJ400"/>
    <mergeCell ref="K413:AJ413"/>
    <mergeCell ref="AC395:AJ395"/>
    <mergeCell ref="K412:AJ412"/>
    <mergeCell ref="P355:AE355"/>
    <mergeCell ref="AI398:AJ398"/>
    <mergeCell ref="P356:Z356"/>
    <mergeCell ref="J395:U395"/>
    <mergeCell ref="T407:AJ407"/>
    <mergeCell ref="AG449:AJ449"/>
    <mergeCell ref="S410:U410"/>
    <mergeCell ref="AG410:AJ410"/>
    <mergeCell ref="AC396:AJ396"/>
    <mergeCell ref="V397:AJ397"/>
    <mergeCell ref="AE434:AF434"/>
    <mergeCell ref="AA350:AK350"/>
    <mergeCell ref="E377:AH378"/>
    <mergeCell ref="Q374:AG374"/>
    <mergeCell ref="AJ365:AK365"/>
    <mergeCell ref="M365:N365"/>
    <mergeCell ref="Y373:Z373"/>
    <mergeCell ref="N387:P387"/>
    <mergeCell ref="W427:Y427"/>
    <mergeCell ref="AG448:AJ448"/>
    <mergeCell ref="AE433:AF433"/>
    <mergeCell ref="N380:Q380"/>
    <mergeCell ref="V391:W391"/>
    <mergeCell ref="J376:K376"/>
    <mergeCell ref="AC379:AF379"/>
    <mergeCell ref="AC394:AJ394"/>
    <mergeCell ref="S411:U411"/>
    <mergeCell ref="AC529:AF529"/>
    <mergeCell ref="AH535:AK535"/>
    <mergeCell ref="R421:S421"/>
    <mergeCell ref="AC525:AF525"/>
    <mergeCell ref="AC512:AF512"/>
    <mergeCell ref="T564:V564"/>
    <mergeCell ref="W559:Y561"/>
    <mergeCell ref="AH523:AK523"/>
    <mergeCell ref="AG452:AJ452"/>
    <mergeCell ref="AG453:AJ453"/>
    <mergeCell ref="AC549:AF549"/>
    <mergeCell ref="D449:AF449"/>
    <mergeCell ref="AC534:AF534"/>
    <mergeCell ref="AH511:AK511"/>
    <mergeCell ref="AC508:AF508"/>
    <mergeCell ref="AH514:AK514"/>
    <mergeCell ref="AH516:AK516"/>
    <mergeCell ref="AC548:AF548"/>
    <mergeCell ref="AC516:AF516"/>
    <mergeCell ref="AH545:AK545"/>
    <mergeCell ref="AC542:AF542"/>
    <mergeCell ref="B737:F737"/>
    <mergeCell ref="AI401:AJ401"/>
    <mergeCell ref="AG403:AJ403"/>
    <mergeCell ref="V386:W386"/>
    <mergeCell ref="S386:T386"/>
    <mergeCell ref="J397:U397"/>
    <mergeCell ref="Z563:AD563"/>
    <mergeCell ref="O543:AA543"/>
    <mergeCell ref="AH531:AK531"/>
    <mergeCell ref="AE562:AH562"/>
    <mergeCell ref="I430:K430"/>
    <mergeCell ref="AH532:AK532"/>
    <mergeCell ref="AH533:AK533"/>
    <mergeCell ref="P427:R427"/>
    <mergeCell ref="M503:P503"/>
    <mergeCell ref="AC509:AF509"/>
    <mergeCell ref="G691:R691"/>
    <mergeCell ref="N689:O689"/>
    <mergeCell ref="X727:AB727"/>
    <mergeCell ref="G694:R694"/>
    <mergeCell ref="C643:L643"/>
    <mergeCell ref="M563:P563"/>
    <mergeCell ref="AH549:AK549"/>
    <mergeCell ref="AC543:AF543"/>
    <mergeCell ref="AI562:AL562"/>
    <mergeCell ref="AI566:AL566"/>
    <mergeCell ref="T559:V561"/>
    <mergeCell ref="Z565:AD565"/>
    <mergeCell ref="Z567:AD567"/>
    <mergeCell ref="Z570:AD570"/>
    <mergeCell ref="W569:Y569"/>
    <mergeCell ref="W570:Y570"/>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O531:AA531"/>
    <mergeCell ref="D458:AF458"/>
    <mergeCell ref="Q562:S562"/>
    <mergeCell ref="AC518:AF518"/>
    <mergeCell ref="AH522:AK522"/>
    <mergeCell ref="Q563:S563"/>
    <mergeCell ref="Q559:S561"/>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Z757:DD757"/>
    <mergeCell ref="CZ756:DD756"/>
    <mergeCell ref="AC758:AG758"/>
    <mergeCell ref="AC759:AG759"/>
    <mergeCell ref="X777:AB780"/>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K750:AO750"/>
    <mergeCell ref="CP753:CT753"/>
    <mergeCell ref="X750:AB750"/>
    <mergeCell ref="AH750:AJ750"/>
    <mergeCell ref="AK747:AO747"/>
    <mergeCell ref="CG753:CH753"/>
    <mergeCell ref="CI753:CJ753"/>
    <mergeCell ref="CM761:CN761"/>
    <mergeCell ref="AI613:AK613"/>
    <mergeCell ref="T782:W782"/>
    <mergeCell ref="Z636:AB636"/>
    <mergeCell ref="AM568:AS568"/>
    <mergeCell ref="AI568:AL568"/>
    <mergeCell ref="AE563:AH563"/>
    <mergeCell ref="CI757:CJ757"/>
    <mergeCell ref="CK757:CL757"/>
    <mergeCell ref="CM757:CN757"/>
    <mergeCell ref="CP757:CT757"/>
    <mergeCell ref="AK756:AO756"/>
    <mergeCell ref="T567:V567"/>
    <mergeCell ref="Z577:AK577"/>
    <mergeCell ref="W565:Y565"/>
    <mergeCell ref="AE565:AH565"/>
    <mergeCell ref="T570:V570"/>
    <mergeCell ref="AH540:AK540"/>
    <mergeCell ref="T562:V562"/>
    <mergeCell ref="AC538:AF538"/>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H550:AK550"/>
    <mergeCell ref="AH515:AK515"/>
    <mergeCell ref="AG459:AJ459"/>
    <mergeCell ref="D475:V475"/>
    <mergeCell ref="AG450:AJ450"/>
    <mergeCell ref="AC546:AF546"/>
    <mergeCell ref="Z562:AD562"/>
    <mergeCell ref="AH539:AK539"/>
    <mergeCell ref="AH548:AK548"/>
    <mergeCell ref="AC523:AF523"/>
    <mergeCell ref="AC522:AF522"/>
    <mergeCell ref="AH546:AK546"/>
    <mergeCell ref="Q502:AK502"/>
    <mergeCell ref="AC464:AF464"/>
    <mergeCell ref="D474:V474"/>
    <mergeCell ref="Q499:AK499"/>
    <mergeCell ref="AH503:AK503"/>
    <mergeCell ref="D473:V473"/>
    <mergeCell ref="AC517:AF517"/>
    <mergeCell ref="Q493:AK493"/>
    <mergeCell ref="AC533:AF533"/>
    <mergeCell ref="W482:Y482"/>
    <mergeCell ref="AC531:AF531"/>
    <mergeCell ref="AH524:AK524"/>
    <mergeCell ref="AC530:AF530"/>
    <mergeCell ref="AC532:AF532"/>
    <mergeCell ref="AH541:AK541"/>
    <mergeCell ref="B528:H550"/>
    <mergeCell ref="W478:Y478"/>
    <mergeCell ref="O540:AA540"/>
    <mergeCell ref="AH513:AK513"/>
    <mergeCell ref="O537:AA53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FY755:GC755"/>
    <mergeCell ref="EE755:EI755"/>
    <mergeCell ref="EJ755:EN755"/>
    <mergeCell ref="EE750:EI750"/>
    <mergeCell ref="EJ750:EN750"/>
    <mergeCell ref="EO750:ES750"/>
    <mergeCell ref="DJ749:DN749"/>
    <mergeCell ref="DO749:DS749"/>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W644:FA644"/>
    <mergeCell ref="ER645:EV645"/>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FJ751:FN751"/>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FY757:GC757"/>
    <mergeCell ref="FE754:FI754"/>
    <mergeCell ref="FO754:FS754"/>
    <mergeCell ref="EJ758:EN758"/>
    <mergeCell ref="FT757:FX757"/>
    <mergeCell ref="EE757:EI757"/>
    <mergeCell ref="EJ757:EN757"/>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Z756:FD756"/>
    <mergeCell ref="ET757:EX757"/>
    <mergeCell ref="DU758:DY758"/>
    <mergeCell ref="DZ749:ED749"/>
    <mergeCell ref="EO758:ES758"/>
    <mergeCell ref="DO755:DS755"/>
    <mergeCell ref="DU753:DY753"/>
    <mergeCell ref="DZ753:ED753"/>
    <mergeCell ref="CU748:CY748"/>
    <mergeCell ref="CI747:CJ74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Z750:FD750"/>
    <mergeCell ref="EJ749:EN749"/>
    <mergeCell ref="FE751:FI751"/>
    <mergeCell ref="EO749:ES749"/>
    <mergeCell ref="FO751:FS751"/>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CP759:CT759"/>
    <mergeCell ref="CM759:CN759"/>
    <mergeCell ref="FJ754:FN754"/>
    <mergeCell ref="CK754:CL754"/>
    <mergeCell ref="CM754:CN754"/>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U752:CY752"/>
    <mergeCell ref="CU757:CY757"/>
    <mergeCell ref="CG747:CH747"/>
    <mergeCell ref="CG748:CH748"/>
    <mergeCell ref="CK745:CL745"/>
    <mergeCell ref="CG740:CH740"/>
    <mergeCell ref="CM744:CN744"/>
    <mergeCell ref="CI746:CJ746"/>
    <mergeCell ref="CP749:CT749"/>
    <mergeCell ref="CP740:CT740"/>
    <mergeCell ref="X782:AB782"/>
    <mergeCell ref="T781:W781"/>
    <mergeCell ref="O781:S781"/>
    <mergeCell ref="T777:W780"/>
    <mergeCell ref="X781:AB781"/>
    <mergeCell ref="CK750:CL750"/>
    <mergeCell ref="CM741:CN741"/>
    <mergeCell ref="CG742:CH742"/>
    <mergeCell ref="AH761:AJ761"/>
    <mergeCell ref="AK753:AO753"/>
    <mergeCell ref="AK760:AO760"/>
    <mergeCell ref="O758:S758"/>
    <mergeCell ref="CK752:CL752"/>
    <mergeCell ref="CM752:CN752"/>
    <mergeCell ref="CG746:CH746"/>
    <mergeCell ref="CK747:CL747"/>
    <mergeCell ref="CI750:CJ750"/>
    <mergeCell ref="CM747:CN747"/>
    <mergeCell ref="O750:S750"/>
    <mergeCell ref="AC755:AG755"/>
    <mergeCell ref="T746:W746"/>
    <mergeCell ref="O748:S748"/>
    <mergeCell ref="CP742:CT742"/>
    <mergeCell ref="O747:S747"/>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CU759:CY759"/>
    <mergeCell ref="CU784:CY784"/>
    <mergeCell ref="CP758:CT758"/>
    <mergeCell ref="CU758:CY758"/>
    <mergeCell ref="DE795:DI795"/>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DO801:DS80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AA296:AK296"/>
    <mergeCell ref="AA298:AK298"/>
    <mergeCell ref="H306:R306"/>
    <mergeCell ref="H305:R305"/>
    <mergeCell ref="H304:R304"/>
    <mergeCell ref="H307:R307"/>
    <mergeCell ref="H308:M308"/>
    <mergeCell ref="H309:M309"/>
    <mergeCell ref="H310:R310"/>
    <mergeCell ref="H314:R314"/>
    <mergeCell ref="AA305:AK305"/>
    <mergeCell ref="H315:R315"/>
    <mergeCell ref="H313:R313"/>
    <mergeCell ref="H312:R312"/>
    <mergeCell ref="H317:M317"/>
    <mergeCell ref="H316:M316"/>
    <mergeCell ref="EO804:ES804"/>
    <mergeCell ref="DO800:DS800"/>
    <mergeCell ref="CI760:CJ760"/>
    <mergeCell ref="DO802:DS802"/>
    <mergeCell ref="DO803:DS803"/>
    <mergeCell ref="DO804:DS804"/>
    <mergeCell ref="AK751:AO751"/>
    <mergeCell ref="AK752:AO752"/>
    <mergeCell ref="X751:AB751"/>
    <mergeCell ref="X752:AB752"/>
    <mergeCell ref="AH751:AJ751"/>
    <mergeCell ref="AH752:AJ752"/>
    <mergeCell ref="G739:J739"/>
    <mergeCell ref="X746:AB746"/>
    <mergeCell ref="X737:AB737"/>
    <mergeCell ref="J787:K787"/>
    <mergeCell ref="H318:R318"/>
    <mergeCell ref="H322:R322"/>
    <mergeCell ref="H320:R320"/>
    <mergeCell ref="H321:R321"/>
    <mergeCell ref="H323:R323"/>
    <mergeCell ref="H325:M325"/>
    <mergeCell ref="H324:M324"/>
    <mergeCell ref="H326:R326"/>
    <mergeCell ref="H345:R345"/>
    <mergeCell ref="H347:R347"/>
    <mergeCell ref="H346:R346"/>
    <mergeCell ref="H344:R344"/>
    <mergeCell ref="H338:R338"/>
    <mergeCell ref="H339:R339"/>
    <mergeCell ref="P340:R340"/>
    <mergeCell ref="H301:M301"/>
    <mergeCell ref="AA297:AK297"/>
    <mergeCell ref="AA317:AF317"/>
    <mergeCell ref="AA340:AF340"/>
    <mergeCell ref="P324:R324"/>
    <mergeCell ref="H334:R334"/>
    <mergeCell ref="AA344:AK34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2" workbookViewId="0">
      <selection activeCell="F98" sqref="F9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81" t="s">
        <v>621</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374</v>
      </c>
      <c r="D2" s="138" t="s">
        <v>373</v>
      </c>
      <c r="E2" s="138" t="s">
        <v>24</v>
      </c>
      <c r="F2" s="139" t="str">
        <f>Application!B635&amp;Application!C635</f>
        <v>1)Citibank - Tax Exempt</v>
      </c>
      <c r="G2" s="139" t="str">
        <f>Application!B636&amp;Application!C636</f>
        <v>2)Safehold - Tenant Improvement Allowance</v>
      </c>
      <c r="H2" s="139" t="str">
        <f>Application!B637&amp;Application!C637</f>
        <v>3)Deferred Dev Fee</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901</v>
      </c>
      <c r="B13" s="146">
        <f>SUM(C13+D13)</f>
        <v>201000</v>
      </c>
      <c r="C13" s="147">
        <v>201000</v>
      </c>
      <c r="D13" s="147"/>
      <c r="E13" s="147">
        <f>C13-SUM(F13:Q13)</f>
        <v>201000</v>
      </c>
      <c r="F13" s="147"/>
      <c r="G13" s="147"/>
      <c r="H13" s="147"/>
      <c r="I13" s="147"/>
      <c r="J13" s="147"/>
      <c r="K13" s="147"/>
      <c r="L13" s="147"/>
      <c r="M13" s="147"/>
      <c r="N13" s="147"/>
      <c r="O13" s="147"/>
      <c r="P13" s="147"/>
      <c r="Q13" s="147"/>
      <c r="R13" s="516">
        <f>SUM(E13:Q13)</f>
        <v>201000</v>
      </c>
      <c r="S13" s="147">
        <v>70125</v>
      </c>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2"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f t="shared" ref="E29:E37" si="7">C29-SUM(F29:Q29)</f>
        <v>0</v>
      </c>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599</v>
      </c>
      <c r="B30" s="146">
        <f t="shared" si="6"/>
        <v>30694000</v>
      </c>
      <c r="C30" s="147">
        <v>30694000</v>
      </c>
      <c r="D30" s="147"/>
      <c r="E30" s="147">
        <f t="shared" si="7"/>
        <v>13185000</v>
      </c>
      <c r="F30" s="147">
        <f>F108</f>
        <v>13709000</v>
      </c>
      <c r="G30" s="147">
        <f>G108</f>
        <v>3800000</v>
      </c>
      <c r="H30" s="147"/>
      <c r="I30" s="147"/>
      <c r="J30" s="147"/>
      <c r="K30" s="147"/>
      <c r="L30" s="147"/>
      <c r="M30" s="147"/>
      <c r="N30" s="147"/>
      <c r="O30" s="147"/>
      <c r="P30" s="147"/>
      <c r="Q30" s="147"/>
      <c r="R30" s="516">
        <f t="shared" si="8"/>
        <v>30694000</v>
      </c>
      <c r="S30" s="147">
        <v>30694000</v>
      </c>
      <c r="T30" s="147"/>
      <c r="U30" s="143"/>
    </row>
    <row r="31" spans="1:21" s="144" customFormat="1">
      <c r="A31" s="145" t="s">
        <v>600</v>
      </c>
      <c r="B31" s="146">
        <f t="shared" si="6"/>
        <v>2086000</v>
      </c>
      <c r="C31" s="147">
        <v>2086000</v>
      </c>
      <c r="D31" s="147"/>
      <c r="E31" s="147">
        <f t="shared" si="7"/>
        <v>2086000</v>
      </c>
      <c r="F31" s="147"/>
      <c r="G31" s="147"/>
      <c r="H31" s="147"/>
      <c r="I31" s="147"/>
      <c r="J31" s="147"/>
      <c r="K31" s="147"/>
      <c r="L31" s="147"/>
      <c r="M31" s="147"/>
      <c r="N31" s="147"/>
      <c r="O31" s="147"/>
      <c r="P31" s="147"/>
      <c r="Q31" s="147"/>
      <c r="R31" s="516">
        <f t="shared" si="8"/>
        <v>2086000</v>
      </c>
      <c r="S31" s="147">
        <v>2086000</v>
      </c>
      <c r="T31" s="147"/>
      <c r="U31" s="143"/>
    </row>
    <row r="32" spans="1:21" s="144" customFormat="1">
      <c r="A32" s="145" t="s">
        <v>137</v>
      </c>
      <c r="B32" s="146">
        <f t="shared" si="6"/>
        <v>0</v>
      </c>
      <c r="C32" s="147"/>
      <c r="D32" s="147"/>
      <c r="E32" s="147">
        <f t="shared" si="7"/>
        <v>0</v>
      </c>
      <c r="F32" s="147"/>
      <c r="G32" s="147"/>
      <c r="H32" s="147"/>
      <c r="I32" s="147"/>
      <c r="J32" s="147"/>
      <c r="K32" s="147"/>
      <c r="L32" s="147"/>
      <c r="M32" s="147"/>
      <c r="N32" s="147"/>
      <c r="O32" s="147"/>
      <c r="P32" s="147"/>
      <c r="Q32" s="147"/>
      <c r="R32" s="516">
        <f t="shared" si="8"/>
        <v>0</v>
      </c>
      <c r="S32" s="147"/>
      <c r="T32" s="147"/>
      <c r="U32" s="143"/>
    </row>
    <row r="33" spans="1:21" s="144" customFormat="1">
      <c r="A33" s="145" t="s">
        <v>138</v>
      </c>
      <c r="B33" s="146">
        <f t="shared" si="6"/>
        <v>1192000</v>
      </c>
      <c r="C33" s="147">
        <v>1192000</v>
      </c>
      <c r="D33" s="147"/>
      <c r="E33" s="147">
        <f t="shared" si="7"/>
        <v>1192000</v>
      </c>
      <c r="F33" s="147"/>
      <c r="G33" s="147"/>
      <c r="H33" s="147"/>
      <c r="I33" s="147"/>
      <c r="J33" s="147"/>
      <c r="K33" s="147"/>
      <c r="L33" s="147"/>
      <c r="M33" s="147"/>
      <c r="N33" s="147"/>
      <c r="O33" s="147"/>
      <c r="P33" s="147"/>
      <c r="Q33" s="147"/>
      <c r="R33" s="516">
        <f t="shared" si="8"/>
        <v>1192000</v>
      </c>
      <c r="S33" s="147">
        <v>1192000</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6"/>
        <v>149000</v>
      </c>
      <c r="C35" s="147">
        <v>149000</v>
      </c>
      <c r="D35" s="147"/>
      <c r="E35" s="147">
        <f t="shared" si="7"/>
        <v>149000</v>
      </c>
      <c r="F35" s="147"/>
      <c r="G35" s="147"/>
      <c r="H35" s="147"/>
      <c r="I35" s="147"/>
      <c r="J35" s="147"/>
      <c r="K35" s="147"/>
      <c r="L35" s="147"/>
      <c r="M35" s="147"/>
      <c r="N35" s="147"/>
      <c r="O35" s="147"/>
      <c r="P35" s="147"/>
      <c r="Q35" s="147"/>
      <c r="R35" s="516">
        <f t="shared" si="8"/>
        <v>149000</v>
      </c>
      <c r="S35" s="147">
        <v>149000</v>
      </c>
      <c r="T35" s="147"/>
      <c r="U35" s="143"/>
    </row>
    <row r="36" spans="1:21" s="144" customFormat="1">
      <c r="A36" s="283" t="s">
        <v>1627</v>
      </c>
      <c r="B36" s="146">
        <f t="shared" si="6"/>
        <v>225000</v>
      </c>
      <c r="C36" s="147">
        <v>225000</v>
      </c>
      <c r="D36" s="147"/>
      <c r="E36" s="147">
        <f t="shared" si="7"/>
        <v>225000</v>
      </c>
      <c r="F36" s="147"/>
      <c r="G36" s="147"/>
      <c r="H36" s="147"/>
      <c r="I36" s="147"/>
      <c r="J36" s="147"/>
      <c r="K36" s="147"/>
      <c r="L36" s="147"/>
      <c r="M36" s="147"/>
      <c r="N36" s="147"/>
      <c r="O36" s="147"/>
      <c r="P36" s="147"/>
      <c r="Q36" s="147"/>
      <c r="R36" s="516">
        <f t="shared" si="8"/>
        <v>225000</v>
      </c>
      <c r="S36" s="147">
        <v>225000</v>
      </c>
      <c r="T36" s="147"/>
      <c r="U36" s="143"/>
    </row>
    <row r="37" spans="1:21" s="144" customFormat="1">
      <c r="A37" s="1142" t="s">
        <v>2771</v>
      </c>
      <c r="B37" s="146">
        <f t="shared" si="6"/>
        <v>298000</v>
      </c>
      <c r="C37" s="147">
        <v>298000</v>
      </c>
      <c r="D37" s="147"/>
      <c r="E37" s="147">
        <f t="shared" si="7"/>
        <v>298000</v>
      </c>
      <c r="F37" s="147"/>
      <c r="G37" s="147"/>
      <c r="H37" s="147"/>
      <c r="I37" s="147"/>
      <c r="J37" s="147"/>
      <c r="K37" s="147"/>
      <c r="L37" s="147"/>
      <c r="M37" s="147"/>
      <c r="N37" s="147"/>
      <c r="O37" s="147"/>
      <c r="P37" s="147"/>
      <c r="Q37" s="147"/>
      <c r="R37" s="516">
        <f t="shared" si="8"/>
        <v>298000</v>
      </c>
      <c r="S37" s="147">
        <v>298000</v>
      </c>
      <c r="T37" s="147"/>
      <c r="U37" s="143"/>
    </row>
    <row r="38" spans="1:21" s="144" customFormat="1">
      <c r="A38" s="149" t="s">
        <v>143</v>
      </c>
      <c r="B38" s="146">
        <f t="shared" si="6"/>
        <v>34644000</v>
      </c>
      <c r="C38" s="146">
        <f>SUM(C29:C37)</f>
        <v>34644000</v>
      </c>
      <c r="D38" s="146">
        <f t="shared" ref="D38:Q38" si="9">SUM(D29:D37)</f>
        <v>0</v>
      </c>
      <c r="E38" s="146">
        <f t="shared" si="9"/>
        <v>17135000</v>
      </c>
      <c r="F38" s="146">
        <f t="shared" si="9"/>
        <v>13709000</v>
      </c>
      <c r="G38" s="146">
        <f t="shared" si="9"/>
        <v>3800000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34644000</v>
      </c>
      <c r="S38" s="150">
        <f>SUM(S29:S37)</f>
        <v>34644000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895000</v>
      </c>
      <c r="C40" s="147">
        <v>895000</v>
      </c>
      <c r="D40" s="147"/>
      <c r="E40" s="147">
        <f t="shared" ref="E40:E41" si="10">C40-SUM(F40:Q40)</f>
        <v>895000</v>
      </c>
      <c r="F40" s="147"/>
      <c r="G40" s="147"/>
      <c r="H40" s="147"/>
      <c r="I40" s="147"/>
      <c r="J40" s="147"/>
      <c r="K40" s="147"/>
      <c r="L40" s="147"/>
      <c r="M40" s="147"/>
      <c r="N40" s="147"/>
      <c r="O40" s="147"/>
      <c r="P40" s="147"/>
      <c r="Q40" s="147"/>
      <c r="R40" s="516">
        <f>SUM(E40:Q40)</f>
        <v>895000</v>
      </c>
      <c r="S40" s="147">
        <v>895000</v>
      </c>
      <c r="T40" s="147"/>
      <c r="U40" s="143"/>
    </row>
    <row r="41" spans="1:21" s="144" customFormat="1">
      <c r="A41" s="145" t="s">
        <v>146</v>
      </c>
      <c r="B41" s="146">
        <f>SUM(C41+D41)</f>
        <v>240000</v>
      </c>
      <c r="C41" s="147">
        <v>240000</v>
      </c>
      <c r="D41" s="147"/>
      <c r="E41" s="147">
        <f t="shared" si="10"/>
        <v>240000</v>
      </c>
      <c r="F41" s="147"/>
      <c r="G41" s="147"/>
      <c r="H41" s="147"/>
      <c r="I41" s="147"/>
      <c r="J41" s="147"/>
      <c r="K41" s="147"/>
      <c r="L41" s="147"/>
      <c r="M41" s="147"/>
      <c r="N41" s="147"/>
      <c r="O41" s="147"/>
      <c r="P41" s="147"/>
      <c r="Q41" s="147"/>
      <c r="R41" s="516">
        <f>SUM(E41:Q41)</f>
        <v>240000</v>
      </c>
      <c r="S41" s="147">
        <v>240000</v>
      </c>
      <c r="T41" s="147"/>
      <c r="U41" s="143"/>
    </row>
    <row r="42" spans="1:21" s="144" customFormat="1">
      <c r="A42" s="149" t="s">
        <v>147</v>
      </c>
      <c r="B42" s="146">
        <f>SUM(C42:D42)</f>
        <v>1135000</v>
      </c>
      <c r="C42" s="146">
        <f>SUM(C39:C41)</f>
        <v>1135000</v>
      </c>
      <c r="D42" s="146">
        <f>SUM(D39:D41)</f>
        <v>0</v>
      </c>
      <c r="E42" s="146">
        <f t="shared" ref="E42:T42" si="11">SUM(E40:E41)</f>
        <v>1135000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1135000</v>
      </c>
      <c r="S42" s="150">
        <f t="shared" si="11"/>
        <v>1135000</v>
      </c>
      <c r="T42" s="150">
        <f t="shared" si="11"/>
        <v>0</v>
      </c>
      <c r="U42" s="143"/>
    </row>
    <row r="43" spans="1:21" s="144" customFormat="1">
      <c r="A43" s="149" t="s">
        <v>148</v>
      </c>
      <c r="B43" s="146">
        <f>SUM(C43:D43)</f>
        <v>944000</v>
      </c>
      <c r="C43" s="147">
        <v>944000</v>
      </c>
      <c r="D43" s="147"/>
      <c r="E43" s="147">
        <f>C43-SUM(F43:Q43)</f>
        <v>944000</v>
      </c>
      <c r="F43" s="147"/>
      <c r="G43" s="147"/>
      <c r="H43" s="147"/>
      <c r="I43" s="147"/>
      <c r="J43" s="147"/>
      <c r="K43" s="147"/>
      <c r="L43" s="147"/>
      <c r="M43" s="147"/>
      <c r="N43" s="147"/>
      <c r="O43" s="147"/>
      <c r="P43" s="147"/>
      <c r="Q43" s="147"/>
      <c r="R43" s="516">
        <f>SUM(E43:Q43)</f>
        <v>944000</v>
      </c>
      <c r="S43" s="147">
        <v>944000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2283456</v>
      </c>
      <c r="C45" s="147">
        <v>2283456</v>
      </c>
      <c r="D45" s="147"/>
      <c r="E45" s="147">
        <f t="shared" ref="E45:E53" si="13">C45-SUM(F45:Q45)</f>
        <v>2283456</v>
      </c>
      <c r="F45" s="147"/>
      <c r="G45" s="147"/>
      <c r="H45" s="147"/>
      <c r="I45" s="147"/>
      <c r="J45" s="147"/>
      <c r="K45" s="147"/>
      <c r="L45" s="147"/>
      <c r="M45" s="147"/>
      <c r="N45" s="147"/>
      <c r="O45" s="147"/>
      <c r="P45" s="147"/>
      <c r="Q45" s="147"/>
      <c r="R45" s="516">
        <f t="shared" ref="R45:R53" si="14">SUM(E45:Q45)</f>
        <v>2283456</v>
      </c>
      <c r="S45" s="147">
        <v>2283456</v>
      </c>
      <c r="T45" s="147"/>
      <c r="U45" s="143"/>
    </row>
    <row r="46" spans="1:21" s="144" customFormat="1">
      <c r="A46" s="145" t="s">
        <v>151</v>
      </c>
      <c r="B46" s="146">
        <f t="shared" si="12"/>
        <v>444550</v>
      </c>
      <c r="C46" s="147">
        <v>444550</v>
      </c>
      <c r="D46" s="147"/>
      <c r="E46" s="147">
        <f t="shared" si="13"/>
        <v>444550</v>
      </c>
      <c r="F46" s="147"/>
      <c r="G46" s="147"/>
      <c r="H46" s="147"/>
      <c r="I46" s="147"/>
      <c r="J46" s="147"/>
      <c r="K46" s="147"/>
      <c r="L46" s="147"/>
      <c r="M46" s="147"/>
      <c r="N46" s="147"/>
      <c r="O46" s="147"/>
      <c r="P46" s="147"/>
      <c r="Q46" s="147"/>
      <c r="R46" s="516">
        <f t="shared" si="14"/>
        <v>444550</v>
      </c>
      <c r="S46" s="147">
        <v>380018</v>
      </c>
      <c r="T46" s="147"/>
      <c r="U46" s="143"/>
    </row>
    <row r="47" spans="1:21" s="144" customFormat="1">
      <c r="A47" s="186" t="s">
        <v>152</v>
      </c>
      <c r="B47" s="146">
        <f t="shared" si="12"/>
        <v>92000</v>
      </c>
      <c r="C47" s="147">
        <v>92000</v>
      </c>
      <c r="D47" s="147"/>
      <c r="E47" s="147">
        <f t="shared" si="13"/>
        <v>92000</v>
      </c>
      <c r="F47" s="147"/>
      <c r="G47" s="147"/>
      <c r="H47" s="147"/>
      <c r="I47" s="147"/>
      <c r="J47" s="147"/>
      <c r="K47" s="147"/>
      <c r="L47" s="147"/>
      <c r="M47" s="147"/>
      <c r="N47" s="147"/>
      <c r="O47" s="147"/>
      <c r="P47" s="147"/>
      <c r="Q47" s="147"/>
      <c r="R47" s="516">
        <f t="shared" si="14"/>
        <v>92000</v>
      </c>
      <c r="S47" s="147">
        <v>88129</v>
      </c>
      <c r="T47" s="147"/>
      <c r="U47" s="143"/>
    </row>
    <row r="48" spans="1:21" s="144" customFormat="1">
      <c r="A48" s="145" t="s">
        <v>153</v>
      </c>
      <c r="B48" s="146">
        <f t="shared" si="12"/>
        <v>156200</v>
      </c>
      <c r="C48" s="147">
        <v>156200</v>
      </c>
      <c r="D48" s="147"/>
      <c r="E48" s="147">
        <f t="shared" si="13"/>
        <v>156200</v>
      </c>
      <c r="F48" s="147"/>
      <c r="G48" s="147"/>
      <c r="H48" s="147"/>
      <c r="I48" s="147"/>
      <c r="J48" s="147"/>
      <c r="K48" s="147"/>
      <c r="L48" s="147"/>
      <c r="M48" s="147"/>
      <c r="N48" s="147"/>
      <c r="O48" s="147"/>
      <c r="P48" s="147"/>
      <c r="Q48" s="147"/>
      <c r="R48" s="516">
        <f t="shared" si="14"/>
        <v>156200</v>
      </c>
      <c r="S48" s="147">
        <v>70000</v>
      </c>
      <c r="T48" s="147"/>
      <c r="U48" s="143"/>
    </row>
    <row r="49" spans="1:21" s="144" customFormat="1">
      <c r="A49" s="145" t="s">
        <v>57</v>
      </c>
      <c r="B49" s="146">
        <f t="shared" si="12"/>
        <v>0</v>
      </c>
      <c r="C49" s="147"/>
      <c r="D49" s="147"/>
      <c r="E49" s="147">
        <f t="shared" si="13"/>
        <v>0</v>
      </c>
      <c r="F49" s="147"/>
      <c r="G49" s="147"/>
      <c r="H49" s="147"/>
      <c r="I49" s="147"/>
      <c r="J49" s="147"/>
      <c r="K49" s="147"/>
      <c r="L49" s="147"/>
      <c r="M49" s="147"/>
      <c r="N49" s="147"/>
      <c r="O49" s="147"/>
      <c r="P49" s="147"/>
      <c r="Q49" s="147"/>
      <c r="R49" s="516">
        <f t="shared" si="14"/>
        <v>0</v>
      </c>
      <c r="S49" s="147"/>
      <c r="T49" s="147"/>
      <c r="U49" s="143"/>
    </row>
    <row r="50" spans="1:21" s="144" customFormat="1">
      <c r="A50" s="145" t="s">
        <v>156</v>
      </c>
      <c r="B50" s="146">
        <f t="shared" si="12"/>
        <v>96000</v>
      </c>
      <c r="C50" s="147">
        <v>96000</v>
      </c>
      <c r="D50" s="147"/>
      <c r="E50" s="147">
        <f t="shared" si="13"/>
        <v>96000</v>
      </c>
      <c r="F50" s="147"/>
      <c r="G50" s="147"/>
      <c r="H50" s="147"/>
      <c r="I50" s="147"/>
      <c r="J50" s="147"/>
      <c r="K50" s="147"/>
      <c r="L50" s="147"/>
      <c r="M50" s="147"/>
      <c r="N50" s="147"/>
      <c r="O50" s="147"/>
      <c r="P50" s="147"/>
      <c r="Q50" s="147"/>
      <c r="R50" s="516">
        <f t="shared" si="14"/>
        <v>96000</v>
      </c>
      <c r="S50" s="147">
        <v>90000</v>
      </c>
      <c r="T50" s="147"/>
      <c r="U50" s="143"/>
    </row>
    <row r="51" spans="1:21" s="144" customFormat="1">
      <c r="A51" s="283" t="s">
        <v>154</v>
      </c>
      <c r="B51" s="146">
        <f t="shared" si="12"/>
        <v>0</v>
      </c>
      <c r="C51" s="147"/>
      <c r="D51" s="147"/>
      <c r="E51" s="147">
        <f t="shared" si="13"/>
        <v>0</v>
      </c>
      <c r="F51" s="147"/>
      <c r="G51" s="147"/>
      <c r="H51" s="147"/>
      <c r="I51" s="147"/>
      <c r="J51" s="147"/>
      <c r="K51" s="147"/>
      <c r="L51" s="147"/>
      <c r="M51" s="147"/>
      <c r="N51" s="147"/>
      <c r="O51" s="147"/>
      <c r="P51" s="147"/>
      <c r="Q51" s="147"/>
      <c r="R51" s="516">
        <f t="shared" si="14"/>
        <v>0</v>
      </c>
      <c r="S51" s="147"/>
      <c r="T51" s="147"/>
      <c r="U51" s="143"/>
    </row>
    <row r="52" spans="1:21" s="144" customFormat="1">
      <c r="A52" s="145" t="s">
        <v>155</v>
      </c>
      <c r="B52" s="146">
        <f t="shared" si="12"/>
        <v>980000</v>
      </c>
      <c r="C52" s="147">
        <v>980000</v>
      </c>
      <c r="D52" s="147"/>
      <c r="E52" s="147">
        <f t="shared" si="13"/>
        <v>980000</v>
      </c>
      <c r="F52" s="147"/>
      <c r="G52" s="147"/>
      <c r="H52" s="147"/>
      <c r="I52" s="147"/>
      <c r="J52" s="147"/>
      <c r="K52" s="147"/>
      <c r="L52" s="147"/>
      <c r="M52" s="147"/>
      <c r="N52" s="147"/>
      <c r="O52" s="147"/>
      <c r="P52" s="147"/>
      <c r="Q52" s="147"/>
      <c r="R52" s="516">
        <f t="shared" si="14"/>
        <v>980000</v>
      </c>
      <c r="S52" s="147">
        <v>980000</v>
      </c>
      <c r="T52" s="147"/>
      <c r="U52" s="143"/>
    </row>
    <row r="53" spans="1:21" s="144" customFormat="1" ht="24">
      <c r="A53" s="1142" t="s">
        <v>2772</v>
      </c>
      <c r="B53" s="146">
        <f t="shared" si="12"/>
        <v>1265244</v>
      </c>
      <c r="C53" s="147">
        <v>1265244</v>
      </c>
      <c r="D53" s="147"/>
      <c r="E53" s="147">
        <f t="shared" si="13"/>
        <v>1265244</v>
      </c>
      <c r="F53" s="147"/>
      <c r="G53" s="147"/>
      <c r="H53" s="147"/>
      <c r="I53" s="147"/>
      <c r="J53" s="147"/>
      <c r="K53" s="147"/>
      <c r="L53" s="147"/>
      <c r="M53" s="147"/>
      <c r="N53" s="147"/>
      <c r="O53" s="147"/>
      <c r="P53" s="147"/>
      <c r="Q53" s="147"/>
      <c r="R53" s="516">
        <f t="shared" si="14"/>
        <v>1265244</v>
      </c>
      <c r="S53" s="147">
        <v>351744</v>
      </c>
      <c r="T53" s="147"/>
      <c r="U53" s="143"/>
    </row>
    <row r="54" spans="1:21" s="153" customFormat="1">
      <c r="A54" s="149" t="s">
        <v>157</v>
      </c>
      <c r="B54" s="150">
        <f>SUM(C54:D54)</f>
        <v>5317450</v>
      </c>
      <c r="C54" s="150">
        <f t="shared" ref="C54:T54" si="15">SUM(C45:C53)</f>
        <v>5317450</v>
      </c>
      <c r="D54" s="150">
        <f t="shared" si="15"/>
        <v>0</v>
      </c>
      <c r="E54" s="150">
        <f t="shared" si="15"/>
        <v>5317450</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5317450</v>
      </c>
      <c r="S54" s="150">
        <f t="shared" si="15"/>
        <v>4243347</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13709</v>
      </c>
      <c r="C56" s="147">
        <v>13709</v>
      </c>
      <c r="D56" s="147"/>
      <c r="E56" s="147">
        <f t="shared" ref="E56:E61" si="17">C56-SUM(F56:Q56)</f>
        <v>13709</v>
      </c>
      <c r="F56" s="147"/>
      <c r="G56" s="147"/>
      <c r="H56" s="147"/>
      <c r="I56" s="147"/>
      <c r="J56" s="147"/>
      <c r="K56" s="147"/>
      <c r="L56" s="147"/>
      <c r="M56" s="147"/>
      <c r="N56" s="147"/>
      <c r="O56" s="147"/>
      <c r="P56" s="147"/>
      <c r="Q56" s="147"/>
      <c r="R56" s="516">
        <f t="shared" ref="R56:R61" si="18">SUM(E56:Q56)</f>
        <v>13709</v>
      </c>
      <c r="S56" s="148"/>
      <c r="T56" s="148"/>
      <c r="U56" s="143"/>
    </row>
    <row r="57" spans="1:21" s="192" customFormat="1">
      <c r="A57" s="186" t="s">
        <v>152</v>
      </c>
      <c r="B57" s="193">
        <f t="shared" si="16"/>
        <v>25500</v>
      </c>
      <c r="C57" s="190">
        <v>25500</v>
      </c>
      <c r="D57" s="190"/>
      <c r="E57" s="190">
        <f t="shared" si="17"/>
        <v>25500</v>
      </c>
      <c r="F57" s="190"/>
      <c r="G57" s="190"/>
      <c r="H57" s="190"/>
      <c r="I57" s="190"/>
      <c r="J57" s="190"/>
      <c r="K57" s="190"/>
      <c r="L57" s="190"/>
      <c r="M57" s="190"/>
      <c r="N57" s="190"/>
      <c r="O57" s="190"/>
      <c r="P57" s="190"/>
      <c r="Q57" s="190"/>
      <c r="R57" s="516">
        <f t="shared" si="18"/>
        <v>25500</v>
      </c>
      <c r="S57" s="194"/>
      <c r="T57" s="194"/>
      <c r="U57" s="191"/>
    </row>
    <row r="58" spans="1:21" s="144" customFormat="1">
      <c r="A58" s="145" t="s">
        <v>156</v>
      </c>
      <c r="B58" s="146">
        <f t="shared" si="16"/>
        <v>45000</v>
      </c>
      <c r="C58" s="147">
        <v>45000</v>
      </c>
      <c r="D58" s="147"/>
      <c r="E58" s="147">
        <f t="shared" si="17"/>
        <v>45000</v>
      </c>
      <c r="F58" s="147"/>
      <c r="G58" s="147"/>
      <c r="H58" s="147"/>
      <c r="I58" s="147"/>
      <c r="J58" s="147"/>
      <c r="K58" s="147"/>
      <c r="L58" s="147"/>
      <c r="M58" s="147"/>
      <c r="N58" s="147"/>
      <c r="O58" s="147"/>
      <c r="P58" s="147"/>
      <c r="Q58" s="147"/>
      <c r="R58" s="516">
        <f t="shared" si="18"/>
        <v>45000</v>
      </c>
      <c r="S58" s="148"/>
      <c r="T58" s="148"/>
      <c r="U58" s="143"/>
    </row>
    <row r="59" spans="1:21" s="144" customFormat="1">
      <c r="A59" s="283" t="s">
        <v>154</v>
      </c>
      <c r="B59" s="146">
        <f t="shared" si="16"/>
        <v>0</v>
      </c>
      <c r="C59" s="147"/>
      <c r="D59" s="147"/>
      <c r="E59" s="147">
        <f t="shared" si="17"/>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16">
        <f t="shared" si="18"/>
        <v>0</v>
      </c>
      <c r="S60" s="148"/>
      <c r="T60" s="148"/>
      <c r="U60" s="143"/>
    </row>
    <row r="61" spans="1:21" s="144" customFormat="1" ht="24">
      <c r="A61" s="1142" t="s">
        <v>2773</v>
      </c>
      <c r="B61" s="146">
        <f t="shared" si="16"/>
        <v>1242139</v>
      </c>
      <c r="C61" s="147">
        <v>1242139</v>
      </c>
      <c r="D61" s="147"/>
      <c r="E61" s="147">
        <f t="shared" si="17"/>
        <v>1242139</v>
      </c>
      <c r="F61" s="147"/>
      <c r="G61" s="147"/>
      <c r="H61" s="147"/>
      <c r="I61" s="147"/>
      <c r="J61" s="147"/>
      <c r="K61" s="147"/>
      <c r="L61" s="147"/>
      <c r="M61" s="147"/>
      <c r="N61" s="147"/>
      <c r="O61" s="147"/>
      <c r="P61" s="147"/>
      <c r="Q61" s="147"/>
      <c r="R61" s="516">
        <f t="shared" si="18"/>
        <v>1242139</v>
      </c>
      <c r="S61" s="148"/>
      <c r="T61" s="148"/>
      <c r="U61" s="143"/>
    </row>
    <row r="62" spans="1:21" s="144" customFormat="1" ht="13.7" customHeight="1">
      <c r="A62" s="149" t="s">
        <v>301</v>
      </c>
      <c r="B62" s="146">
        <f>SUM(C62:D62)</f>
        <v>1326348</v>
      </c>
      <c r="C62" s="146">
        <f t="shared" ref="C62:R62" si="19">SUM(C56:C61)</f>
        <v>1326348</v>
      </c>
      <c r="D62" s="146">
        <f t="shared" si="19"/>
        <v>0</v>
      </c>
      <c r="E62" s="146">
        <f t="shared" si="19"/>
        <v>1326348</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1326348</v>
      </c>
      <c r="S62" s="148"/>
      <c r="T62" s="148"/>
      <c r="U62" s="143"/>
    </row>
    <row r="63" spans="1:21" s="144" customFormat="1">
      <c r="A63" s="154" t="s">
        <v>302</v>
      </c>
      <c r="B63" s="146">
        <f t="shared" ref="B63:R63" si="20">SUM(B8+B11+B13+B14+B15+B26+B27+B38+B42+B43+B54+B62)</f>
        <v>43567798</v>
      </c>
      <c r="C63" s="146">
        <f t="shared" si="20"/>
        <v>43567798</v>
      </c>
      <c r="D63" s="146">
        <f t="shared" si="20"/>
        <v>0</v>
      </c>
      <c r="E63" s="146">
        <f t="shared" si="20"/>
        <v>26058798</v>
      </c>
      <c r="F63" s="146">
        <f t="shared" si="20"/>
        <v>13709000</v>
      </c>
      <c r="G63" s="146">
        <f t="shared" si="20"/>
        <v>3800000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43567798</v>
      </c>
      <c r="S63" s="146">
        <f>SUM(S10+S13+S14+S15+S26+S27+S38+S42+S43+S54)</f>
        <v>41036472</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190000</v>
      </c>
      <c r="C65" s="147">
        <v>190000</v>
      </c>
      <c r="D65" s="147"/>
      <c r="E65" s="147">
        <f t="shared" ref="E65:E69" si="21">C65-SUM(F65:Q65)</f>
        <v>190000</v>
      </c>
      <c r="F65" s="147"/>
      <c r="G65" s="147"/>
      <c r="H65" s="147"/>
      <c r="I65" s="147"/>
      <c r="J65" s="147"/>
      <c r="K65" s="147"/>
      <c r="L65" s="147"/>
      <c r="M65" s="147"/>
      <c r="N65" s="147"/>
      <c r="O65" s="147"/>
      <c r="P65" s="147"/>
      <c r="Q65" s="147"/>
      <c r="R65" s="516">
        <f>SUM(E65:Q65)</f>
        <v>190000</v>
      </c>
      <c r="S65" s="147">
        <v>114516</v>
      </c>
      <c r="T65" s="147"/>
      <c r="U65" s="143"/>
    </row>
    <row r="66" spans="1:21" s="144" customFormat="1" ht="24" customHeight="1">
      <c r="A66" s="283" t="s">
        <v>1628</v>
      </c>
      <c r="B66" s="146">
        <f>SUM(C66+D66)</f>
        <v>0</v>
      </c>
      <c r="C66" s="147"/>
      <c r="D66" s="147"/>
      <c r="E66" s="147">
        <f t="shared" si="21"/>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120000</v>
      </c>
      <c r="C67" s="147">
        <v>120000</v>
      </c>
      <c r="D67" s="147"/>
      <c r="E67" s="147">
        <f t="shared" si="21"/>
        <v>120000</v>
      </c>
      <c r="F67" s="147"/>
      <c r="G67" s="147"/>
      <c r="H67" s="147"/>
      <c r="I67" s="147"/>
      <c r="J67" s="147"/>
      <c r="K67" s="147"/>
      <c r="L67" s="147"/>
      <c r="M67" s="147"/>
      <c r="N67" s="147"/>
      <c r="O67" s="147"/>
      <c r="P67" s="147"/>
      <c r="Q67" s="147"/>
      <c r="R67" s="516">
        <f>SUM(E67:Q67)</f>
        <v>120000</v>
      </c>
      <c r="S67" s="147">
        <v>120000</v>
      </c>
      <c r="T67" s="147"/>
      <c r="U67" s="143"/>
    </row>
    <row r="68" spans="1:21" s="144" customFormat="1" ht="12" customHeight="1">
      <c r="A68" s="283" t="s">
        <v>1635</v>
      </c>
      <c r="B68" s="146">
        <f>SUM(C68+D68)</f>
        <v>0</v>
      </c>
      <c r="C68" s="147"/>
      <c r="D68" s="147"/>
      <c r="E68" s="147">
        <f t="shared" si="21"/>
        <v>0</v>
      </c>
      <c r="F68" s="147"/>
      <c r="G68" s="147"/>
      <c r="H68" s="147"/>
      <c r="I68" s="147"/>
      <c r="J68" s="147"/>
      <c r="K68" s="147"/>
      <c r="L68" s="147"/>
      <c r="M68" s="147"/>
      <c r="N68" s="147"/>
      <c r="O68" s="147"/>
      <c r="P68" s="147"/>
      <c r="Q68" s="147"/>
      <c r="R68" s="516">
        <f>SUM(E68:Q68)</f>
        <v>0</v>
      </c>
      <c r="S68" s="147"/>
      <c r="T68" s="147"/>
      <c r="U68" s="143"/>
    </row>
    <row r="69" spans="1:21" s="144" customFormat="1">
      <c r="A69" s="1142" t="s">
        <v>2774</v>
      </c>
      <c r="B69" s="146">
        <f>SUM(C69+D69)</f>
        <v>260000</v>
      </c>
      <c r="C69" s="147">
        <v>260000</v>
      </c>
      <c r="D69" s="147"/>
      <c r="E69" s="147">
        <f t="shared" si="21"/>
        <v>260000</v>
      </c>
      <c r="F69" s="147"/>
      <c r="G69" s="147"/>
      <c r="H69" s="147"/>
      <c r="I69" s="147"/>
      <c r="J69" s="147"/>
      <c r="K69" s="147"/>
      <c r="L69" s="147"/>
      <c r="M69" s="147"/>
      <c r="N69" s="147"/>
      <c r="O69" s="147"/>
      <c r="P69" s="147"/>
      <c r="Q69" s="147"/>
      <c r="R69" s="516">
        <f>SUM(E69:Q69)</f>
        <v>260000</v>
      </c>
      <c r="S69" s="147">
        <v>135000</v>
      </c>
      <c r="T69" s="147"/>
      <c r="U69" s="143"/>
    </row>
    <row r="70" spans="1:21" s="144" customFormat="1">
      <c r="A70" s="149" t="s">
        <v>1632</v>
      </c>
      <c r="B70" s="146">
        <f>SUM(C70:D70)</f>
        <v>570000</v>
      </c>
      <c r="C70" s="146">
        <f>SUM(C65:C69)</f>
        <v>570000</v>
      </c>
      <c r="D70" s="146">
        <f>SUM(D65:D69)</f>
        <v>0</v>
      </c>
      <c r="E70" s="146">
        <f t="shared" ref="E70:T70" si="22">SUM(E65:E69)</f>
        <v>570000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570000</v>
      </c>
      <c r="S70" s="150">
        <f t="shared" si="22"/>
        <v>369516</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3">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3"/>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f t="shared" si="23"/>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623643</v>
      </c>
      <c r="C75" s="147">
        <v>623643</v>
      </c>
      <c r="D75" s="147"/>
      <c r="E75" s="147">
        <f t="shared" si="23"/>
        <v>623643</v>
      </c>
      <c r="F75" s="147"/>
      <c r="G75" s="147"/>
      <c r="H75" s="147"/>
      <c r="I75" s="147"/>
      <c r="J75" s="147"/>
      <c r="K75" s="147"/>
      <c r="L75" s="147"/>
      <c r="M75" s="147"/>
      <c r="N75" s="147"/>
      <c r="O75" s="147"/>
      <c r="P75" s="147"/>
      <c r="Q75" s="147"/>
      <c r="R75" s="516">
        <f>SUM(E75:Q75)</f>
        <v>623643</v>
      </c>
      <c r="S75" s="148"/>
      <c r="T75" s="148"/>
      <c r="U75" s="143"/>
    </row>
    <row r="76" spans="1:21" s="144" customFormat="1">
      <c r="A76" s="1142" t="s">
        <v>34</v>
      </c>
      <c r="B76" s="146">
        <f>SUM(C76+D76)</f>
        <v>0</v>
      </c>
      <c r="C76" s="147"/>
      <c r="D76" s="147"/>
      <c r="E76" s="147">
        <f t="shared" si="23"/>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623643</v>
      </c>
      <c r="C77" s="146">
        <f>SUM(C72:C76)</f>
        <v>623643</v>
      </c>
      <c r="D77" s="146">
        <f>SUM(D72:D76)</f>
        <v>0</v>
      </c>
      <c r="E77" s="146">
        <f t="shared" ref="E77:Q77" si="24">SUM(E72:E76)</f>
        <v>623643</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623643</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1720950</v>
      </c>
      <c r="C79" s="147">
        <v>1720950</v>
      </c>
      <c r="D79" s="147"/>
      <c r="E79" s="147">
        <f t="shared" ref="E79:E80" si="25">C79-SUM(F79:Q79)</f>
        <v>1720950</v>
      </c>
      <c r="F79" s="147"/>
      <c r="G79" s="147"/>
      <c r="H79" s="147"/>
      <c r="I79" s="147"/>
      <c r="J79" s="147"/>
      <c r="K79" s="147"/>
      <c r="L79" s="147"/>
      <c r="M79" s="147"/>
      <c r="N79" s="147"/>
      <c r="O79" s="147"/>
      <c r="P79" s="147"/>
      <c r="Q79" s="147"/>
      <c r="R79" s="516">
        <f>SUM(E79:Q79)</f>
        <v>1720950</v>
      </c>
      <c r="S79" s="147">
        <v>1720950</v>
      </c>
      <c r="T79" s="147"/>
      <c r="U79" s="143"/>
    </row>
    <row r="80" spans="1:21" s="144" customFormat="1">
      <c r="A80" s="283" t="s">
        <v>58</v>
      </c>
      <c r="B80" s="146">
        <f>SUM(C80:D80)</f>
        <v>1000000</v>
      </c>
      <c r="C80" s="147">
        <v>1000000</v>
      </c>
      <c r="D80" s="147"/>
      <c r="E80" s="147">
        <f t="shared" si="25"/>
        <v>1000000</v>
      </c>
      <c r="F80" s="147"/>
      <c r="G80" s="147"/>
      <c r="H80" s="147"/>
      <c r="I80" s="147"/>
      <c r="J80" s="147"/>
      <c r="K80" s="147"/>
      <c r="L80" s="147"/>
      <c r="M80" s="147"/>
      <c r="N80" s="147"/>
      <c r="O80" s="147"/>
      <c r="P80" s="147"/>
      <c r="Q80" s="147"/>
      <c r="R80" s="516">
        <f>SUM(E80:Q80)</f>
        <v>1000000</v>
      </c>
      <c r="S80" s="147">
        <v>928000</v>
      </c>
      <c r="T80" s="147"/>
      <c r="U80" s="143"/>
    </row>
    <row r="81" spans="1:21" s="144" customFormat="1">
      <c r="A81" s="149" t="s">
        <v>1207</v>
      </c>
      <c r="B81" s="146">
        <f>SUM(C81:D81)</f>
        <v>2720950</v>
      </c>
      <c r="C81" s="509">
        <f>SUM(C79:C80)</f>
        <v>2720950</v>
      </c>
      <c r="D81" s="509">
        <f t="shared" ref="D81:T81" si="26">SUM(D79:D80)</f>
        <v>0</v>
      </c>
      <c r="E81" s="509">
        <f t="shared" si="26"/>
        <v>2720950</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2720950</v>
      </c>
      <c r="S81" s="509">
        <f t="shared" si="26"/>
        <v>2648950</v>
      </c>
      <c r="T81" s="509">
        <f t="shared" si="26"/>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2047</v>
      </c>
      <c r="B83" s="146">
        <f t="shared" ref="B83:B95" si="27">SUM(C83+D83)</f>
        <v>128683</v>
      </c>
      <c r="C83" s="147">
        <v>128683</v>
      </c>
      <c r="D83" s="147"/>
      <c r="E83" s="147">
        <f t="shared" ref="E83:E95" si="28">C83-SUM(F83:Q83)</f>
        <v>128683</v>
      </c>
      <c r="F83" s="147"/>
      <c r="G83" s="147"/>
      <c r="H83" s="147"/>
      <c r="I83" s="147"/>
      <c r="J83" s="147"/>
      <c r="K83" s="147"/>
      <c r="L83" s="147"/>
      <c r="M83" s="147"/>
      <c r="N83" s="147"/>
      <c r="O83" s="147"/>
      <c r="P83" s="147"/>
      <c r="Q83" s="147"/>
      <c r="R83" s="516">
        <f t="shared" ref="R83:R95" si="29">SUM(E83:Q83)</f>
        <v>128683</v>
      </c>
      <c r="S83" s="148"/>
      <c r="T83" s="148"/>
      <c r="U83" s="143"/>
    </row>
    <row r="84" spans="1:21" s="144" customFormat="1">
      <c r="A84" s="145" t="s">
        <v>767</v>
      </c>
      <c r="B84" s="146">
        <f t="shared" si="27"/>
        <v>15000</v>
      </c>
      <c r="C84" s="147">
        <v>15000</v>
      </c>
      <c r="D84" s="147"/>
      <c r="E84" s="147">
        <f t="shared" si="28"/>
        <v>15000</v>
      </c>
      <c r="F84" s="147"/>
      <c r="G84" s="147"/>
      <c r="H84" s="147"/>
      <c r="I84" s="147"/>
      <c r="J84" s="147"/>
      <c r="K84" s="147"/>
      <c r="L84" s="147"/>
      <c r="M84" s="147"/>
      <c r="N84" s="147"/>
      <c r="O84" s="147"/>
      <c r="P84" s="147"/>
      <c r="Q84" s="147"/>
      <c r="R84" s="516">
        <f t="shared" si="29"/>
        <v>15000</v>
      </c>
      <c r="S84" s="147">
        <v>15000</v>
      </c>
      <c r="T84" s="147"/>
      <c r="U84" s="143"/>
    </row>
    <row r="85" spans="1:21" s="144" customFormat="1">
      <c r="A85" s="145" t="s">
        <v>768</v>
      </c>
      <c r="B85" s="146">
        <f t="shared" si="27"/>
        <v>422951</v>
      </c>
      <c r="C85" s="147">
        <v>422951</v>
      </c>
      <c r="D85" s="147"/>
      <c r="E85" s="147">
        <f t="shared" si="28"/>
        <v>422951</v>
      </c>
      <c r="F85" s="147"/>
      <c r="G85" s="147"/>
      <c r="H85" s="147"/>
      <c r="I85" s="147"/>
      <c r="J85" s="147"/>
      <c r="K85" s="147"/>
      <c r="L85" s="147"/>
      <c r="M85" s="147"/>
      <c r="N85" s="147"/>
      <c r="O85" s="147"/>
      <c r="P85" s="147"/>
      <c r="Q85" s="147"/>
      <c r="R85" s="516">
        <f t="shared" si="29"/>
        <v>422951</v>
      </c>
      <c r="S85" s="147">
        <v>422951</v>
      </c>
      <c r="T85" s="147"/>
      <c r="U85" s="143"/>
    </row>
    <row r="86" spans="1:21" s="144" customFormat="1">
      <c r="A86" s="145" t="s">
        <v>769</v>
      </c>
      <c r="B86" s="146">
        <f t="shared" si="27"/>
        <v>1022837</v>
      </c>
      <c r="C86" s="147">
        <v>1022837</v>
      </c>
      <c r="D86" s="147"/>
      <c r="E86" s="147">
        <f t="shared" si="28"/>
        <v>1022837</v>
      </c>
      <c r="F86" s="147"/>
      <c r="G86" s="147"/>
      <c r="H86" s="147"/>
      <c r="I86" s="147"/>
      <c r="J86" s="147"/>
      <c r="K86" s="147"/>
      <c r="L86" s="147"/>
      <c r="M86" s="147"/>
      <c r="N86" s="147"/>
      <c r="O86" s="147"/>
      <c r="P86" s="147"/>
      <c r="Q86" s="147"/>
      <c r="R86" s="516">
        <f t="shared" si="29"/>
        <v>1022837</v>
      </c>
      <c r="S86" s="147">
        <v>1022837</v>
      </c>
      <c r="T86" s="147"/>
      <c r="U86" s="143"/>
    </row>
    <row r="87" spans="1:21" s="144" customFormat="1">
      <c r="A87" s="145" t="s">
        <v>770</v>
      </c>
      <c r="B87" s="146">
        <f t="shared" si="27"/>
        <v>0</v>
      </c>
      <c r="C87" s="147"/>
      <c r="D87" s="147"/>
      <c r="E87" s="147">
        <f t="shared" si="28"/>
        <v>0</v>
      </c>
      <c r="F87" s="147"/>
      <c r="G87" s="147"/>
      <c r="H87" s="147"/>
      <c r="I87" s="147"/>
      <c r="J87" s="147"/>
      <c r="K87" s="147"/>
      <c r="L87" s="147"/>
      <c r="M87" s="147"/>
      <c r="N87" s="147"/>
      <c r="O87" s="147"/>
      <c r="P87" s="147"/>
      <c r="Q87" s="147"/>
      <c r="R87" s="516">
        <f t="shared" si="29"/>
        <v>0</v>
      </c>
      <c r="S87" s="147"/>
      <c r="T87" s="147"/>
      <c r="U87" s="143"/>
    </row>
    <row r="88" spans="1:21" s="144" customFormat="1">
      <c r="A88" s="145" t="s">
        <v>771</v>
      </c>
      <c r="B88" s="146">
        <f t="shared" si="27"/>
        <v>205000</v>
      </c>
      <c r="C88" s="147">
        <v>205000</v>
      </c>
      <c r="D88" s="147"/>
      <c r="E88" s="147">
        <f t="shared" si="28"/>
        <v>205000</v>
      </c>
      <c r="F88" s="147"/>
      <c r="G88" s="147"/>
      <c r="H88" s="147"/>
      <c r="I88" s="147"/>
      <c r="J88" s="147"/>
      <c r="K88" s="147"/>
      <c r="L88" s="147"/>
      <c r="M88" s="147"/>
      <c r="N88" s="147"/>
      <c r="O88" s="147"/>
      <c r="P88" s="147"/>
      <c r="Q88" s="147"/>
      <c r="R88" s="516">
        <f t="shared" si="29"/>
        <v>205000</v>
      </c>
      <c r="S88" s="148"/>
      <c r="T88" s="148"/>
      <c r="U88" s="143"/>
    </row>
    <row r="89" spans="1:21" s="144" customFormat="1">
      <c r="A89" s="145" t="s">
        <v>772</v>
      </c>
      <c r="B89" s="146">
        <f t="shared" si="27"/>
        <v>598200</v>
      </c>
      <c r="C89" s="147">
        <v>598200</v>
      </c>
      <c r="D89" s="147"/>
      <c r="E89" s="147">
        <f t="shared" si="28"/>
        <v>598200</v>
      </c>
      <c r="F89" s="147"/>
      <c r="G89" s="147"/>
      <c r="H89" s="147"/>
      <c r="I89" s="147"/>
      <c r="J89" s="147"/>
      <c r="K89" s="147"/>
      <c r="L89" s="147"/>
      <c r="M89" s="147"/>
      <c r="N89" s="147"/>
      <c r="O89" s="147"/>
      <c r="P89" s="147"/>
      <c r="Q89" s="147"/>
      <c r="R89" s="516">
        <f t="shared" si="29"/>
        <v>598200</v>
      </c>
      <c r="S89" s="147">
        <v>598200</v>
      </c>
      <c r="T89" s="147"/>
      <c r="U89" s="143"/>
    </row>
    <row r="90" spans="1:21" s="144" customFormat="1">
      <c r="A90" s="145" t="s">
        <v>773</v>
      </c>
      <c r="B90" s="146">
        <f t="shared" si="27"/>
        <v>7000</v>
      </c>
      <c r="C90" s="147">
        <v>7000</v>
      </c>
      <c r="D90" s="147"/>
      <c r="E90" s="147">
        <f t="shared" si="28"/>
        <v>7000</v>
      </c>
      <c r="F90" s="147"/>
      <c r="G90" s="147"/>
      <c r="H90" s="147"/>
      <c r="I90" s="147"/>
      <c r="J90" s="147"/>
      <c r="K90" s="147"/>
      <c r="L90" s="147"/>
      <c r="M90" s="147"/>
      <c r="N90" s="147"/>
      <c r="O90" s="147"/>
      <c r="P90" s="147"/>
      <c r="Q90" s="147"/>
      <c r="R90" s="516">
        <f t="shared" si="29"/>
        <v>7000</v>
      </c>
      <c r="S90" s="147">
        <v>7000</v>
      </c>
      <c r="T90" s="147"/>
      <c r="U90" s="143"/>
    </row>
    <row r="91" spans="1:21" s="144" customFormat="1">
      <c r="A91" s="145" t="s">
        <v>372</v>
      </c>
      <c r="B91" s="146">
        <f t="shared" si="27"/>
        <v>135000</v>
      </c>
      <c r="C91" s="147">
        <v>135000</v>
      </c>
      <c r="D91" s="147"/>
      <c r="E91" s="147">
        <f t="shared" si="28"/>
        <v>135000</v>
      </c>
      <c r="F91" s="147"/>
      <c r="G91" s="147"/>
      <c r="H91" s="147"/>
      <c r="I91" s="147"/>
      <c r="J91" s="147"/>
      <c r="K91" s="147"/>
      <c r="L91" s="147"/>
      <c r="M91" s="147"/>
      <c r="N91" s="147"/>
      <c r="O91" s="147"/>
      <c r="P91" s="147"/>
      <c r="Q91" s="147"/>
      <c r="R91" s="516">
        <f t="shared" si="29"/>
        <v>135000</v>
      </c>
      <c r="S91" s="147">
        <v>20000</v>
      </c>
      <c r="T91" s="147"/>
      <c r="U91" s="143"/>
    </row>
    <row r="92" spans="1:21" s="144" customFormat="1">
      <c r="A92" s="283" t="s">
        <v>1209</v>
      </c>
      <c r="B92" s="146">
        <f t="shared" si="27"/>
        <v>0</v>
      </c>
      <c r="C92" s="147"/>
      <c r="D92" s="147"/>
      <c r="E92" s="147">
        <f t="shared" si="28"/>
        <v>0</v>
      </c>
      <c r="F92" s="147"/>
      <c r="G92" s="147"/>
      <c r="H92" s="147"/>
      <c r="I92" s="147"/>
      <c r="J92" s="147"/>
      <c r="K92" s="147"/>
      <c r="L92" s="147"/>
      <c r="M92" s="147"/>
      <c r="N92" s="147"/>
      <c r="O92" s="147"/>
      <c r="P92" s="147"/>
      <c r="Q92" s="147"/>
      <c r="R92" s="516">
        <f t="shared" si="29"/>
        <v>0</v>
      </c>
      <c r="S92" s="147"/>
      <c r="T92" s="147"/>
      <c r="U92" s="143"/>
    </row>
    <row r="93" spans="1:21" s="144" customFormat="1">
      <c r="A93" s="1142" t="s">
        <v>2775</v>
      </c>
      <c r="B93" s="146">
        <f t="shared" si="27"/>
        <v>32383</v>
      </c>
      <c r="C93" s="147">
        <v>32383</v>
      </c>
      <c r="D93" s="147"/>
      <c r="E93" s="147">
        <f t="shared" si="28"/>
        <v>32383</v>
      </c>
      <c r="F93" s="147"/>
      <c r="G93" s="147"/>
      <c r="H93" s="147"/>
      <c r="I93" s="147"/>
      <c r="J93" s="147"/>
      <c r="K93" s="147"/>
      <c r="L93" s="147"/>
      <c r="M93" s="147"/>
      <c r="N93" s="147"/>
      <c r="O93" s="147"/>
      <c r="P93" s="147"/>
      <c r="Q93" s="147"/>
      <c r="R93" s="516">
        <f t="shared" si="29"/>
        <v>32383</v>
      </c>
      <c r="S93" s="147">
        <v>0</v>
      </c>
      <c r="T93" s="147"/>
      <c r="U93" s="143"/>
    </row>
    <row r="94" spans="1:21" s="144" customFormat="1">
      <c r="A94" s="1142" t="s">
        <v>2776</v>
      </c>
      <c r="B94" s="146">
        <f t="shared" si="27"/>
        <v>85000</v>
      </c>
      <c r="C94" s="147">
        <v>85000</v>
      </c>
      <c r="D94" s="147"/>
      <c r="E94" s="147">
        <f t="shared" si="28"/>
        <v>85000</v>
      </c>
      <c r="F94" s="147"/>
      <c r="G94" s="147"/>
      <c r="H94" s="147"/>
      <c r="I94" s="147"/>
      <c r="J94" s="147"/>
      <c r="K94" s="147"/>
      <c r="L94" s="147"/>
      <c r="M94" s="147"/>
      <c r="N94" s="147"/>
      <c r="O94" s="147"/>
      <c r="P94" s="147"/>
      <c r="Q94" s="147"/>
      <c r="R94" s="516">
        <f t="shared" si="29"/>
        <v>85000</v>
      </c>
      <c r="S94" s="147">
        <v>0</v>
      </c>
      <c r="T94" s="147"/>
      <c r="U94" s="143"/>
    </row>
    <row r="95" spans="1:21" s="144" customFormat="1">
      <c r="A95" s="1142" t="s">
        <v>2777</v>
      </c>
      <c r="B95" s="146">
        <f t="shared" si="27"/>
        <v>1070000</v>
      </c>
      <c r="C95" s="147">
        <v>1070000</v>
      </c>
      <c r="D95" s="147"/>
      <c r="E95" s="147">
        <f t="shared" si="28"/>
        <v>1070000</v>
      </c>
      <c r="F95" s="147"/>
      <c r="G95" s="147"/>
      <c r="H95" s="147"/>
      <c r="I95" s="147"/>
      <c r="J95" s="147"/>
      <c r="K95" s="147"/>
      <c r="L95" s="147"/>
      <c r="M95" s="147"/>
      <c r="N95" s="147"/>
      <c r="O95" s="147"/>
      <c r="P95" s="147"/>
      <c r="Q95" s="147"/>
      <c r="R95" s="516">
        <f t="shared" si="29"/>
        <v>1070000</v>
      </c>
      <c r="S95" s="147">
        <v>920000</v>
      </c>
      <c r="T95" s="147"/>
      <c r="U95" s="143"/>
    </row>
    <row r="96" spans="1:21" s="144" customFormat="1">
      <c r="A96" s="149" t="s">
        <v>774</v>
      </c>
      <c r="B96" s="146">
        <f>SUM(C96:D96)</f>
        <v>3722054</v>
      </c>
      <c r="C96" s="146">
        <f t="shared" ref="C96:R96" si="30">SUM(C83:C95)</f>
        <v>3722054</v>
      </c>
      <c r="D96" s="146">
        <f t="shared" si="30"/>
        <v>0</v>
      </c>
      <c r="E96" s="146">
        <f t="shared" si="30"/>
        <v>3722054</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42">
        <f t="shared" si="30"/>
        <v>3722054</v>
      </c>
      <c r="S96" s="150">
        <f>SUM(S84:S87,S89:S95)</f>
        <v>3005988</v>
      </c>
      <c r="T96" s="146">
        <f>SUM(T84:T87,T89:T95)</f>
        <v>0</v>
      </c>
      <c r="U96" s="143"/>
    </row>
    <row r="97" spans="1:21" s="144" customFormat="1">
      <c r="A97" s="149" t="s">
        <v>775</v>
      </c>
      <c r="B97" s="146">
        <f>SUM(C97:D97)</f>
        <v>51204445</v>
      </c>
      <c r="C97" s="146">
        <f t="shared" ref="C97:R97" si="31">SUM(C63+C70+C77+C81+C96)</f>
        <v>51204445</v>
      </c>
      <c r="D97" s="146">
        <f t="shared" si="31"/>
        <v>0</v>
      </c>
      <c r="E97" s="146">
        <f t="shared" si="31"/>
        <v>33695445</v>
      </c>
      <c r="F97" s="146">
        <f t="shared" si="31"/>
        <v>13709000</v>
      </c>
      <c r="G97" s="146">
        <f t="shared" si="31"/>
        <v>3800000</v>
      </c>
      <c r="H97" s="146">
        <f t="shared" si="31"/>
        <v>0</v>
      </c>
      <c r="I97" s="146">
        <f t="shared" si="31"/>
        <v>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51204445</v>
      </c>
      <c r="S97" s="146">
        <f>SUM(S63+S70+S81+S96)</f>
        <v>47060926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7059139</v>
      </c>
      <c r="C99" s="973">
        <v>7059139</v>
      </c>
      <c r="D99" s="973"/>
      <c r="E99" s="973">
        <f t="shared" ref="E99:E103" si="32">C99-SUM(F99:Q99)</f>
        <v>3018052</v>
      </c>
      <c r="F99" s="147"/>
      <c r="G99" s="147"/>
      <c r="H99" s="147">
        <f>H108</f>
        <v>4041087</v>
      </c>
      <c r="I99" s="147"/>
      <c r="J99" s="147"/>
      <c r="K99" s="147"/>
      <c r="L99" s="147"/>
      <c r="M99" s="147"/>
      <c r="N99" s="147"/>
      <c r="O99" s="147"/>
      <c r="P99" s="147"/>
      <c r="Q99" s="147"/>
      <c r="R99" s="516">
        <f>SUM(E99:Q99)</f>
        <v>7059139</v>
      </c>
      <c r="S99" s="147">
        <v>7059139</v>
      </c>
      <c r="T99" s="147"/>
      <c r="U99" s="143"/>
    </row>
    <row r="100" spans="1:21" s="144" customFormat="1">
      <c r="A100" s="283" t="s">
        <v>1633</v>
      </c>
      <c r="B100" s="146">
        <f>SUM(C100+D100)</f>
        <v>0</v>
      </c>
      <c r="C100" s="147"/>
      <c r="D100" s="147"/>
      <c r="E100" s="147">
        <f t="shared" si="32"/>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2"/>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f t="shared" si="32"/>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2" t="s">
        <v>34</v>
      </c>
      <c r="B103" s="146">
        <f>SUM(C103+D103)</f>
        <v>0</v>
      </c>
      <c r="C103" s="147"/>
      <c r="D103" s="147"/>
      <c r="E103" s="147">
        <f t="shared" si="32"/>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7059139</v>
      </c>
      <c r="C104" s="146">
        <f>SUM(C99:C103)</f>
        <v>7059139</v>
      </c>
      <c r="D104" s="146">
        <f t="shared" ref="D104:T104" si="33">SUM(D99:D103)</f>
        <v>0</v>
      </c>
      <c r="E104" s="146">
        <f t="shared" si="33"/>
        <v>3018052</v>
      </c>
      <c r="F104" s="146">
        <f t="shared" si="33"/>
        <v>0</v>
      </c>
      <c r="G104" s="146">
        <f t="shared" si="33"/>
        <v>0</v>
      </c>
      <c r="H104" s="146">
        <f t="shared" si="33"/>
        <v>4041087</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7059139</v>
      </c>
      <c r="S104" s="150">
        <f t="shared" si="33"/>
        <v>7059139</v>
      </c>
      <c r="T104" s="150">
        <f t="shared" si="33"/>
        <v>0</v>
      </c>
      <c r="U104" s="143"/>
    </row>
    <row r="105" spans="1:21" s="144" customFormat="1">
      <c r="A105" s="149" t="s">
        <v>780</v>
      </c>
      <c r="B105" s="150">
        <f>SUM(C105:D105)</f>
        <v>58263584</v>
      </c>
      <c r="C105" s="150">
        <f t="shared" ref="C105:R105" si="34">SUM(C97+C104)</f>
        <v>58263584</v>
      </c>
      <c r="D105" s="150">
        <f t="shared" si="34"/>
        <v>0</v>
      </c>
      <c r="E105" s="150">
        <f t="shared" si="34"/>
        <v>36713497</v>
      </c>
      <c r="F105" s="150">
        <f t="shared" si="34"/>
        <v>13709000</v>
      </c>
      <c r="G105" s="150">
        <f t="shared" si="34"/>
        <v>3800000</v>
      </c>
      <c r="H105" s="150">
        <f t="shared" si="34"/>
        <v>4041087</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58263584</v>
      </c>
      <c r="S105" s="150">
        <f>S97+S104</f>
        <v>54120065</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54120065</v>
      </c>
      <c r="T107" s="150">
        <f>T105+T106</f>
        <v>0</v>
      </c>
    </row>
    <row r="108" spans="1:21" s="189" customFormat="1">
      <c r="A108" s="162" t="s">
        <v>878</v>
      </c>
      <c r="B108" s="157"/>
      <c r="C108" s="157"/>
      <c r="D108" s="157"/>
      <c r="E108" s="301">
        <f>Application!AO648</f>
        <v>36713497</v>
      </c>
      <c r="F108" s="301">
        <f>Application!AO635</f>
        <v>13709000</v>
      </c>
      <c r="G108" s="301">
        <f>Application!AO636</f>
        <v>3800000</v>
      </c>
      <c r="H108" s="301">
        <f>Application!AO637</f>
        <v>4041087</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85" t="s">
        <v>988</v>
      </c>
      <c r="E122" s="1885"/>
      <c r="F122" s="1885"/>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7" t="s">
        <v>1222</v>
      </c>
      <c r="E123" s="1499"/>
      <c r="F123" s="1499"/>
      <c r="G123" s="1499"/>
      <c r="H123" s="1499"/>
      <c r="I123" s="1499"/>
      <c r="J123" s="1499"/>
      <c r="K123" s="1499"/>
      <c r="L123" s="1499"/>
      <c r="M123" s="1499"/>
      <c r="N123" s="1499"/>
      <c r="O123" s="1499"/>
      <c r="P123" s="1499"/>
      <c r="Q123" s="1499"/>
      <c r="R123" s="1499"/>
      <c r="S123" s="1499"/>
      <c r="T123" s="324"/>
      <c r="U123" s="326"/>
    </row>
    <row r="124" spans="1:21" ht="12.75">
      <c r="A124" s="117" t="s">
        <v>990</v>
      </c>
      <c r="B124" s="333"/>
      <c r="C124" s="117"/>
      <c r="D124" s="1499"/>
      <c r="E124" s="1499"/>
      <c r="F124" s="1499"/>
      <c r="G124" s="1499"/>
      <c r="H124" s="1499"/>
      <c r="I124" s="1499"/>
      <c r="J124" s="1499"/>
      <c r="K124" s="1499"/>
      <c r="L124" s="1499"/>
      <c r="M124" s="1499"/>
      <c r="N124" s="1499"/>
      <c r="O124" s="1499"/>
      <c r="P124" s="1499"/>
      <c r="Q124" s="1499"/>
      <c r="R124" s="1499"/>
      <c r="S124" s="1499"/>
      <c r="T124" s="324"/>
      <c r="U124" s="326"/>
    </row>
    <row r="125" spans="1:21" ht="12.75">
      <c r="A125" s="117" t="s">
        <v>991</v>
      </c>
      <c r="B125" s="333"/>
      <c r="C125" s="117"/>
      <c r="D125" s="1499"/>
      <c r="E125" s="1499"/>
      <c r="F125" s="1499"/>
      <c r="G125" s="1499"/>
      <c r="H125" s="1499"/>
      <c r="I125" s="1499"/>
      <c r="J125" s="1499"/>
      <c r="K125" s="1499"/>
      <c r="L125" s="1499"/>
      <c r="M125" s="1499"/>
      <c r="N125" s="1499"/>
      <c r="O125" s="1499"/>
      <c r="P125" s="1499"/>
      <c r="Q125" s="1499"/>
      <c r="R125" s="1499"/>
      <c r="S125" s="1499"/>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80"/>
      <c r="E128" s="1880"/>
      <c r="F128" s="1880"/>
      <c r="G128" s="1880"/>
      <c r="H128" s="1880"/>
      <c r="I128" s="117"/>
      <c r="J128" s="1876"/>
      <c r="K128" s="1876"/>
      <c r="L128" s="117"/>
      <c r="M128" s="117"/>
      <c r="N128" s="117"/>
      <c r="O128" s="117"/>
      <c r="P128" s="117"/>
      <c r="Q128" s="117"/>
      <c r="R128" s="117"/>
      <c r="S128" s="117"/>
      <c r="T128" s="324"/>
      <c r="U128" s="326"/>
    </row>
    <row r="129" spans="1:21" ht="12.75">
      <c r="A129" s="117" t="s">
        <v>300</v>
      </c>
      <c r="B129" s="333"/>
      <c r="C129" s="117"/>
      <c r="D129" s="1884" t="s">
        <v>995</v>
      </c>
      <c r="E129" s="1884"/>
      <c r="F129" s="1884"/>
      <c r="G129" s="1884"/>
      <c r="H129" s="1884"/>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516"/>
      <c r="E131" s="1516"/>
      <c r="F131" s="1516"/>
      <c r="G131" s="1516"/>
      <c r="H131" s="1516"/>
      <c r="I131" s="117"/>
      <c r="J131" s="1516"/>
      <c r="K131" s="1516"/>
      <c r="L131" s="1516"/>
      <c r="M131" s="1516"/>
      <c r="N131" s="117"/>
      <c r="O131" s="117"/>
      <c r="P131" s="117"/>
      <c r="Q131" s="117"/>
      <c r="R131" s="117"/>
      <c r="S131" s="117"/>
      <c r="T131" s="324"/>
      <c r="U131" s="326"/>
    </row>
    <row r="132" spans="1:21" ht="12" customHeight="1">
      <c r="A132" s="336"/>
      <c r="B132" s="117"/>
      <c r="C132" s="117"/>
      <c r="D132" s="1878" t="s">
        <v>998</v>
      </c>
      <c r="E132" s="1878"/>
      <c r="F132" s="1878"/>
      <c r="G132" s="1878"/>
      <c r="H132" s="1878"/>
      <c r="I132" s="117"/>
      <c r="J132" s="1878" t="s">
        <v>999</v>
      </c>
      <c r="K132" s="1878"/>
      <c r="L132" s="1878"/>
      <c r="M132" s="187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9"/>
      <c r="B138" s="1880"/>
      <c r="C138" s="1880"/>
      <c r="D138" s="328"/>
      <c r="E138" s="1876"/>
      <c r="F138" s="1876"/>
      <c r="G138" s="117"/>
      <c r="H138" s="117"/>
      <c r="I138" s="117"/>
      <c r="J138" s="117"/>
      <c r="K138" s="117"/>
      <c r="L138" s="117"/>
      <c r="M138" s="117"/>
      <c r="N138" s="117"/>
      <c r="O138" s="117"/>
      <c r="P138" s="117"/>
      <c r="Q138" s="117"/>
      <c r="R138" s="117"/>
      <c r="S138" s="117"/>
      <c r="T138" s="330"/>
      <c r="U138" s="331"/>
    </row>
    <row r="139" spans="1:21" ht="12.75">
      <c r="A139" s="1875" t="s">
        <v>1002</v>
      </c>
      <c r="B139" s="1875"/>
      <c r="C139" s="1875"/>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7" workbookViewId="0">
      <selection activeCell="F43" sqref="F4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8" t="s">
        <v>1225</v>
      </c>
      <c r="B1" s="1889"/>
      <c r="C1" s="1889"/>
      <c r="D1" s="1889"/>
      <c r="E1" s="1889"/>
      <c r="F1" s="1889"/>
      <c r="G1" s="1889"/>
      <c r="H1" s="1889"/>
      <c r="I1" s="1889"/>
      <c r="J1" s="1890"/>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901</v>
      </c>
      <c r="B13" s="361">
        <f>'Sources and Uses Budget'!C13</f>
        <v>201000</v>
      </c>
      <c r="C13" s="362">
        <f>B13</f>
        <v>201000</v>
      </c>
      <c r="D13" s="362"/>
      <c r="E13" s="361">
        <f>'Sources and Uses Budget'!S13</f>
        <v>70125</v>
      </c>
      <c r="F13" s="362">
        <f>E13</f>
        <v>70125</v>
      </c>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f t="shared" ref="C29:C36" si="0">B29</f>
        <v>0</v>
      </c>
      <c r="D29" s="362"/>
      <c r="E29" s="361">
        <f>'Sources and Uses Budget'!S29</f>
        <v>0</v>
      </c>
      <c r="F29" s="362">
        <f t="shared" ref="F29:F37" si="1">E29</f>
        <v>0</v>
      </c>
      <c r="G29" s="362"/>
      <c r="H29" s="361">
        <f>'Sources and Uses Budget'!T29</f>
        <v>0</v>
      </c>
      <c r="I29" s="362"/>
      <c r="J29" s="362"/>
      <c r="K29" s="359"/>
    </row>
    <row r="30" spans="1:11" s="360" customFormat="1">
      <c r="A30" s="145" t="s">
        <v>599</v>
      </c>
      <c r="B30" s="361">
        <f>'Sources and Uses Budget'!C30</f>
        <v>30694000</v>
      </c>
      <c r="C30" s="362">
        <f t="shared" si="0"/>
        <v>30694000</v>
      </c>
      <c r="D30" s="362"/>
      <c r="E30" s="361">
        <f>'Sources and Uses Budget'!S30</f>
        <v>30694000</v>
      </c>
      <c r="F30" s="362">
        <f t="shared" si="1"/>
        <v>30694000</v>
      </c>
      <c r="G30" s="362"/>
      <c r="H30" s="361">
        <f>'Sources and Uses Budget'!T30</f>
        <v>0</v>
      </c>
      <c r="I30" s="362"/>
      <c r="J30" s="362"/>
      <c r="K30" s="359"/>
    </row>
    <row r="31" spans="1:11" s="360" customFormat="1">
      <c r="A31" s="145" t="s">
        <v>600</v>
      </c>
      <c r="B31" s="361">
        <f>'Sources and Uses Budget'!C31</f>
        <v>2086000</v>
      </c>
      <c r="C31" s="362">
        <f t="shared" si="0"/>
        <v>2086000</v>
      </c>
      <c r="D31" s="362"/>
      <c r="E31" s="361">
        <f>'Sources and Uses Budget'!S31</f>
        <v>2086000</v>
      </c>
      <c r="F31" s="362">
        <f t="shared" si="1"/>
        <v>2086000</v>
      </c>
      <c r="G31" s="362"/>
      <c r="H31" s="361">
        <f>'Sources and Uses Budget'!T31</f>
        <v>0</v>
      </c>
      <c r="I31" s="362"/>
      <c r="J31" s="362"/>
      <c r="K31" s="359"/>
    </row>
    <row r="32" spans="1:11" s="360" customFormat="1">
      <c r="A32" s="145" t="s">
        <v>137</v>
      </c>
      <c r="B32" s="361">
        <f>'Sources and Uses Budget'!C32</f>
        <v>0</v>
      </c>
      <c r="C32" s="362">
        <f t="shared" si="0"/>
        <v>0</v>
      </c>
      <c r="D32" s="362"/>
      <c r="E32" s="361">
        <f>'Sources and Uses Budget'!S32</f>
        <v>0</v>
      </c>
      <c r="F32" s="362">
        <f t="shared" si="1"/>
        <v>0</v>
      </c>
      <c r="G32" s="362"/>
      <c r="H32" s="361">
        <f>'Sources and Uses Budget'!T32</f>
        <v>0</v>
      </c>
      <c r="I32" s="362"/>
      <c r="J32" s="362"/>
      <c r="K32" s="359"/>
    </row>
    <row r="33" spans="1:11" s="360" customFormat="1">
      <c r="A33" s="145" t="s">
        <v>138</v>
      </c>
      <c r="B33" s="361">
        <f>'Sources and Uses Budget'!C33</f>
        <v>1192000</v>
      </c>
      <c r="C33" s="362">
        <f t="shared" si="0"/>
        <v>1192000</v>
      </c>
      <c r="D33" s="362"/>
      <c r="E33" s="361">
        <f>'Sources and Uses Budget'!S33</f>
        <v>1192000</v>
      </c>
      <c r="F33" s="362">
        <f t="shared" si="1"/>
        <v>1192000</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149000</v>
      </c>
      <c r="C35" s="362">
        <f t="shared" si="0"/>
        <v>149000</v>
      </c>
      <c r="D35" s="362"/>
      <c r="E35" s="361">
        <f>'Sources and Uses Budget'!S35</f>
        <v>149000</v>
      </c>
      <c r="F35" s="362">
        <f t="shared" si="1"/>
        <v>149000</v>
      </c>
      <c r="G35" s="362"/>
      <c r="H35" s="361">
        <f>'Sources and Uses Budget'!T35</f>
        <v>0</v>
      </c>
      <c r="I35" s="362"/>
      <c r="J35" s="362"/>
      <c r="K35" s="359"/>
    </row>
    <row r="36" spans="1:11" s="360" customFormat="1">
      <c r="A36" s="508" t="s">
        <v>1627</v>
      </c>
      <c r="B36" s="361">
        <f>'Sources and Uses Budget'!C36</f>
        <v>225000</v>
      </c>
      <c r="C36" s="362">
        <f t="shared" si="0"/>
        <v>225000</v>
      </c>
      <c r="D36" s="362"/>
      <c r="E36" s="361">
        <f>'Sources and Uses Budget'!S36</f>
        <v>225000</v>
      </c>
      <c r="F36" s="362">
        <f t="shared" si="1"/>
        <v>225000</v>
      </c>
      <c r="G36" s="362"/>
      <c r="H36" s="361">
        <f>'Sources and Uses Budget'!T36</f>
        <v>0</v>
      </c>
      <c r="I36" s="362"/>
      <c r="J36" s="362"/>
      <c r="K36" s="359"/>
    </row>
    <row r="37" spans="1:11" s="360" customFormat="1" ht="24">
      <c r="A37" s="364" t="str">
        <f>'Sources and Uses Budget'!$A37</f>
        <v>Other: Payment and Performance Bonds</v>
      </c>
      <c r="B37" s="361">
        <f>'Sources and Uses Budget'!C37</f>
        <v>298000</v>
      </c>
      <c r="C37" s="362">
        <f>B37</f>
        <v>298000</v>
      </c>
      <c r="D37" s="362"/>
      <c r="E37" s="361">
        <f>'Sources and Uses Budget'!S37</f>
        <v>298000</v>
      </c>
      <c r="F37" s="362">
        <f t="shared" si="1"/>
        <v>298000</v>
      </c>
      <c r="G37" s="362"/>
      <c r="H37" s="361">
        <f>'Sources and Uses Budget'!T37</f>
        <v>0</v>
      </c>
      <c r="I37" s="362"/>
      <c r="J37" s="362"/>
      <c r="K37" s="359"/>
    </row>
    <row r="38" spans="1:11" s="360" customFormat="1">
      <c r="A38" s="365" t="s">
        <v>143</v>
      </c>
      <c r="B38" s="361">
        <f>'Sources and Uses Budget'!C38</f>
        <v>34644000</v>
      </c>
      <c r="C38" s="361">
        <f>SUM(C29:C37)</f>
        <v>34644000</v>
      </c>
      <c r="D38" s="361">
        <f>SUM(D29:D37)</f>
        <v>0</v>
      </c>
      <c r="E38" s="361">
        <f>'Sources and Uses Budget'!S38</f>
        <v>34644000</v>
      </c>
      <c r="F38" s="367">
        <f>SUM(F29:F37)</f>
        <v>34644000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895000</v>
      </c>
      <c r="C40" s="362">
        <f t="shared" ref="C40:C41" si="2">B40</f>
        <v>895000</v>
      </c>
      <c r="D40" s="362"/>
      <c r="E40" s="361">
        <f>'Sources and Uses Budget'!S40</f>
        <v>895000</v>
      </c>
      <c r="F40" s="362">
        <f t="shared" ref="F40:F43" si="3">E40</f>
        <v>895000</v>
      </c>
      <c r="G40" s="362"/>
      <c r="H40" s="361">
        <f>'Sources and Uses Budget'!T40</f>
        <v>0</v>
      </c>
      <c r="I40" s="362"/>
      <c r="J40" s="362"/>
      <c r="K40" s="359"/>
    </row>
    <row r="41" spans="1:11" s="360" customFormat="1">
      <c r="A41" s="364" t="s">
        <v>146</v>
      </c>
      <c r="B41" s="361">
        <f>'Sources and Uses Budget'!C41</f>
        <v>240000</v>
      </c>
      <c r="C41" s="362">
        <f t="shared" si="2"/>
        <v>240000</v>
      </c>
      <c r="D41" s="362"/>
      <c r="E41" s="361">
        <f>'Sources and Uses Budget'!S41</f>
        <v>240000</v>
      </c>
      <c r="F41" s="362">
        <f t="shared" si="3"/>
        <v>240000</v>
      </c>
      <c r="G41" s="362"/>
      <c r="H41" s="361">
        <f>'Sources and Uses Budget'!T41</f>
        <v>0</v>
      </c>
      <c r="I41" s="362"/>
      <c r="J41" s="362"/>
      <c r="K41" s="359"/>
    </row>
    <row r="42" spans="1:11" s="360" customFormat="1">
      <c r="A42" s="365" t="s">
        <v>147</v>
      </c>
      <c r="B42" s="361">
        <f>'Sources and Uses Budget'!C42</f>
        <v>1135000</v>
      </c>
      <c r="C42" s="361">
        <f>SUM(C39:C41)</f>
        <v>1135000</v>
      </c>
      <c r="D42" s="361">
        <f>SUM(D39:D41)</f>
        <v>0</v>
      </c>
      <c r="E42" s="361">
        <f>'Sources and Uses Budget'!S42</f>
        <v>1135000</v>
      </c>
      <c r="F42" s="367">
        <f>SUM(F40:F41)</f>
        <v>1135000</v>
      </c>
      <c r="G42" s="367">
        <f>SUM(G40:G41)</f>
        <v>0</v>
      </c>
      <c r="H42" s="361">
        <f>'Sources and Uses Budget'!T42</f>
        <v>0</v>
      </c>
      <c r="I42" s="367">
        <f>SUM(I40:I41)</f>
        <v>0</v>
      </c>
      <c r="J42" s="367">
        <f>SUM(J40:J41)</f>
        <v>0</v>
      </c>
      <c r="K42" s="359"/>
    </row>
    <row r="43" spans="1:11" s="360" customFormat="1">
      <c r="A43" s="365" t="s">
        <v>148</v>
      </c>
      <c r="B43" s="361">
        <f>'Sources and Uses Budget'!C43</f>
        <v>944000</v>
      </c>
      <c r="C43" s="362">
        <f>B43</f>
        <v>944000</v>
      </c>
      <c r="D43" s="362"/>
      <c r="E43" s="361">
        <f>'Sources and Uses Budget'!S43</f>
        <v>944000</v>
      </c>
      <c r="F43" s="362">
        <f t="shared" si="3"/>
        <v>944000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2283456</v>
      </c>
      <c r="C45" s="362">
        <f t="shared" ref="C45:C53" si="4">B45</f>
        <v>2283456</v>
      </c>
      <c r="D45" s="362"/>
      <c r="E45" s="361">
        <f>'Sources and Uses Budget'!S45</f>
        <v>2283456</v>
      </c>
      <c r="F45" s="362">
        <f t="shared" ref="F45:F53" si="5">E45</f>
        <v>2283456</v>
      </c>
      <c r="G45" s="362"/>
      <c r="H45" s="361">
        <f>'Sources and Uses Budget'!T45</f>
        <v>0</v>
      </c>
      <c r="I45" s="362"/>
      <c r="J45" s="362"/>
      <c r="K45" s="359"/>
    </row>
    <row r="46" spans="1:11" s="360" customFormat="1">
      <c r="A46" s="364" t="s">
        <v>151</v>
      </c>
      <c r="B46" s="361">
        <f>'Sources and Uses Budget'!C46</f>
        <v>444550</v>
      </c>
      <c r="C46" s="362">
        <f t="shared" si="4"/>
        <v>444550</v>
      </c>
      <c r="D46" s="362"/>
      <c r="E46" s="361">
        <f>'Sources and Uses Budget'!S46</f>
        <v>380018</v>
      </c>
      <c r="F46" s="362">
        <f t="shared" si="5"/>
        <v>380018</v>
      </c>
      <c r="G46" s="362"/>
      <c r="H46" s="361">
        <f>'Sources and Uses Budget'!T46</f>
        <v>0</v>
      </c>
      <c r="I46" s="362"/>
      <c r="J46" s="362"/>
      <c r="K46" s="359"/>
    </row>
    <row r="47" spans="1:11" s="360" customFormat="1" ht="12" customHeight="1">
      <c r="A47" s="364" t="s">
        <v>152</v>
      </c>
      <c r="B47" s="361">
        <f>'Sources and Uses Budget'!C47</f>
        <v>92000</v>
      </c>
      <c r="C47" s="362">
        <f t="shared" si="4"/>
        <v>92000</v>
      </c>
      <c r="D47" s="362"/>
      <c r="E47" s="361">
        <f>'Sources and Uses Budget'!S47</f>
        <v>88129</v>
      </c>
      <c r="F47" s="362">
        <f t="shared" si="5"/>
        <v>88129</v>
      </c>
      <c r="G47" s="362"/>
      <c r="H47" s="361">
        <f>'Sources and Uses Budget'!T47</f>
        <v>0</v>
      </c>
      <c r="I47" s="362"/>
      <c r="J47" s="362"/>
      <c r="K47" s="359"/>
    </row>
    <row r="48" spans="1:11" s="360" customFormat="1">
      <c r="A48" s="364" t="s">
        <v>153</v>
      </c>
      <c r="B48" s="361">
        <f>'Sources and Uses Budget'!C48</f>
        <v>156200</v>
      </c>
      <c r="C48" s="362">
        <f t="shared" si="4"/>
        <v>156200</v>
      </c>
      <c r="D48" s="362"/>
      <c r="E48" s="361">
        <f>'Sources and Uses Budget'!S48</f>
        <v>70000</v>
      </c>
      <c r="F48" s="362">
        <f t="shared" si="5"/>
        <v>70000</v>
      </c>
      <c r="G48" s="362"/>
      <c r="H48" s="361">
        <f>'Sources and Uses Budget'!T48</f>
        <v>0</v>
      </c>
      <c r="I48" s="362"/>
      <c r="J48" s="362"/>
      <c r="K48" s="359"/>
    </row>
    <row r="49" spans="1:11" s="360" customFormat="1">
      <c r="A49" s="283" t="s">
        <v>57</v>
      </c>
      <c r="B49" s="361">
        <f>'Sources and Uses Budget'!C49</f>
        <v>0</v>
      </c>
      <c r="C49" s="362">
        <f t="shared" si="4"/>
        <v>0</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96000</v>
      </c>
      <c r="C50" s="362">
        <f t="shared" si="4"/>
        <v>96000</v>
      </c>
      <c r="D50" s="362"/>
      <c r="E50" s="361">
        <f>'Sources and Uses Budget'!S50</f>
        <v>90000</v>
      </c>
      <c r="F50" s="362">
        <f t="shared" si="5"/>
        <v>90000</v>
      </c>
      <c r="G50" s="362"/>
      <c r="H50" s="361">
        <f>'Sources and Uses Budget'!T50</f>
        <v>0</v>
      </c>
      <c r="I50" s="362"/>
      <c r="J50" s="362"/>
      <c r="K50" s="359"/>
    </row>
    <row r="51" spans="1:11" s="360" customFormat="1">
      <c r="A51" s="364" t="s">
        <v>154</v>
      </c>
      <c r="B51" s="361">
        <f>'Sources and Uses Budget'!C51</f>
        <v>0</v>
      </c>
      <c r="C51" s="362">
        <f t="shared" si="4"/>
        <v>0</v>
      </c>
      <c r="D51" s="362"/>
      <c r="E51" s="361">
        <f>'Sources and Uses Budget'!S51</f>
        <v>0</v>
      </c>
      <c r="F51" s="362">
        <f t="shared" si="5"/>
        <v>0</v>
      </c>
      <c r="G51" s="362"/>
      <c r="H51" s="361">
        <f>'Sources and Uses Budget'!T51</f>
        <v>0</v>
      </c>
      <c r="I51" s="362"/>
      <c r="J51" s="362"/>
      <c r="K51" s="359"/>
    </row>
    <row r="52" spans="1:11" s="360" customFormat="1">
      <c r="A52" s="364" t="s">
        <v>155</v>
      </c>
      <c r="B52" s="361">
        <f>'Sources and Uses Budget'!C52</f>
        <v>980000</v>
      </c>
      <c r="C52" s="362">
        <f t="shared" si="4"/>
        <v>980000</v>
      </c>
      <c r="D52" s="362"/>
      <c r="E52" s="361">
        <f>'Sources and Uses Budget'!S52</f>
        <v>980000</v>
      </c>
      <c r="F52" s="362">
        <f t="shared" si="5"/>
        <v>980000</v>
      </c>
      <c r="G52" s="362"/>
      <c r="H52" s="361">
        <f>'Sources and Uses Budget'!T52</f>
        <v>0</v>
      </c>
      <c r="I52" s="362"/>
      <c r="J52" s="362"/>
      <c r="K52" s="359"/>
    </row>
    <row r="53" spans="1:11" s="360" customFormat="1" ht="24">
      <c r="A53" s="364" t="str">
        <f>'Sources and Uses Budget'!$A53</f>
        <v>Other: Construction Loan Interest (Soft Debt Lenders)</v>
      </c>
      <c r="B53" s="361">
        <f>'Sources and Uses Budget'!C53</f>
        <v>1265244</v>
      </c>
      <c r="C53" s="362">
        <f t="shared" si="4"/>
        <v>1265244</v>
      </c>
      <c r="D53" s="362"/>
      <c r="E53" s="361">
        <f>'Sources and Uses Budget'!S53</f>
        <v>351744</v>
      </c>
      <c r="F53" s="362">
        <f t="shared" si="5"/>
        <v>351744</v>
      </c>
      <c r="G53" s="362"/>
      <c r="H53" s="361">
        <f>'Sources and Uses Budget'!T53</f>
        <v>0</v>
      </c>
      <c r="I53" s="362"/>
      <c r="J53" s="362"/>
      <c r="K53" s="359"/>
    </row>
    <row r="54" spans="1:11" s="369" customFormat="1">
      <c r="A54" s="365" t="s">
        <v>157</v>
      </c>
      <c r="B54" s="361">
        <f>'Sources and Uses Budget'!C54</f>
        <v>5317450</v>
      </c>
      <c r="C54" s="367">
        <f>SUM(C45:C53)</f>
        <v>5317450</v>
      </c>
      <c r="D54" s="367">
        <f>SUM(D45:D53)</f>
        <v>0</v>
      </c>
      <c r="E54" s="361">
        <f>'Sources and Uses Budget'!S54</f>
        <v>4243347</v>
      </c>
      <c r="F54" s="367">
        <f>SUM(F45:F53)</f>
        <v>4243347</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13709</v>
      </c>
      <c r="C56" s="362">
        <f t="shared" ref="C56:C61" si="6">B56</f>
        <v>13709</v>
      </c>
      <c r="D56" s="362"/>
      <c r="E56" s="363"/>
      <c r="F56" s="363"/>
      <c r="G56" s="363"/>
      <c r="H56" s="363"/>
      <c r="I56" s="363"/>
      <c r="J56" s="363"/>
      <c r="K56" s="359"/>
    </row>
    <row r="57" spans="1:11" s="360" customFormat="1" ht="12" customHeight="1">
      <c r="A57" s="364" t="s">
        <v>152</v>
      </c>
      <c r="B57" s="361">
        <f>'Sources and Uses Budget'!C57</f>
        <v>25500</v>
      </c>
      <c r="C57" s="362">
        <f t="shared" si="6"/>
        <v>25500</v>
      </c>
      <c r="D57" s="362"/>
      <c r="E57" s="363"/>
      <c r="F57" s="363"/>
      <c r="G57" s="363"/>
      <c r="H57" s="363"/>
      <c r="I57" s="363"/>
      <c r="J57" s="363"/>
      <c r="K57" s="359"/>
    </row>
    <row r="58" spans="1:11" s="360" customFormat="1">
      <c r="A58" s="364" t="s">
        <v>156</v>
      </c>
      <c r="B58" s="361">
        <f>'Sources and Uses Budget'!C58</f>
        <v>45000</v>
      </c>
      <c r="C58" s="362">
        <f t="shared" si="6"/>
        <v>45000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ht="36">
      <c r="A61" s="364" t="str">
        <f>'Sources and Uses Budget'!$A61</f>
        <v xml:space="preserve">Other: Perm Loan Interest (Construction Lender &amp; Soft Debt Lender) </v>
      </c>
      <c r="B61" s="361">
        <f>'Sources and Uses Budget'!C61</f>
        <v>1242139</v>
      </c>
      <c r="C61" s="362">
        <f t="shared" si="6"/>
        <v>1242139</v>
      </c>
      <c r="D61" s="362"/>
      <c r="E61" s="363"/>
      <c r="F61" s="363"/>
      <c r="G61" s="363"/>
      <c r="H61" s="363"/>
      <c r="I61" s="363"/>
      <c r="J61" s="363"/>
      <c r="K61" s="359"/>
    </row>
    <row r="62" spans="1:11" s="360" customFormat="1" ht="13.7" customHeight="1">
      <c r="A62" s="365" t="s">
        <v>301</v>
      </c>
      <c r="B62" s="361">
        <f>'Sources and Uses Budget'!C62</f>
        <v>1326348</v>
      </c>
      <c r="C62" s="361">
        <f>SUM(C56:C61)</f>
        <v>1326348</v>
      </c>
      <c r="D62" s="361">
        <f>SUM(D56:D61)</f>
        <v>0</v>
      </c>
      <c r="E62" s="363"/>
      <c r="F62" s="363"/>
      <c r="G62" s="363"/>
      <c r="H62" s="363"/>
      <c r="I62" s="363"/>
      <c r="J62" s="363"/>
      <c r="K62" s="359"/>
    </row>
    <row r="63" spans="1:11" s="360" customFormat="1">
      <c r="A63" s="370" t="s">
        <v>302</v>
      </c>
      <c r="B63" s="361">
        <f>'Sources and Uses Budget'!C63</f>
        <v>43567798</v>
      </c>
      <c r="C63" s="361">
        <f>SUM(C8+C11+C13+C14+C15+C26+C27+C38+C42+C43+C54+C62)</f>
        <v>43567798</v>
      </c>
      <c r="D63" s="361">
        <f>SUM(D8+D11+D13+D14+D15+D26+D27+D38+D42+D43+D54+D62)</f>
        <v>0</v>
      </c>
      <c r="E63" s="361">
        <f>'Sources and Uses Budget'!S63</f>
        <v>41036472</v>
      </c>
      <c r="F63" s="361">
        <f>SUM(F10+F13+F14+F15+F26+F27+F38+F42+F43+F54)</f>
        <v>41036472</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190000</v>
      </c>
      <c r="C65" s="362">
        <f t="shared" ref="C65:C69" si="7">B65</f>
        <v>190000</v>
      </c>
      <c r="D65" s="362"/>
      <c r="E65" s="361">
        <f>'Sources and Uses Budget'!S65</f>
        <v>114516</v>
      </c>
      <c r="F65" s="362">
        <f t="shared" ref="F65:F69" si="8">E65</f>
        <v>114516</v>
      </c>
      <c r="G65" s="362"/>
      <c r="H65" s="361">
        <f>'Sources and Uses Budget'!T65</f>
        <v>0</v>
      </c>
      <c r="I65" s="362"/>
      <c r="J65" s="362"/>
      <c r="K65" s="359"/>
    </row>
    <row r="66" spans="1:11" s="360" customFormat="1" ht="24">
      <c r="A66" s="283" t="s">
        <v>1628</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1629</v>
      </c>
      <c r="B67" s="361">
        <f>'Sources and Uses Budget'!C67</f>
        <v>120000</v>
      </c>
      <c r="C67" s="362">
        <f t="shared" si="7"/>
        <v>120000</v>
      </c>
      <c r="D67" s="362"/>
      <c r="E67" s="361">
        <f>'Sources and Uses Budget'!S67</f>
        <v>120000</v>
      </c>
      <c r="F67" s="362">
        <f t="shared" si="8"/>
        <v>120000</v>
      </c>
      <c r="G67" s="362"/>
      <c r="H67" s="361">
        <f>'Sources and Uses Budget'!T67</f>
        <v>0</v>
      </c>
      <c r="I67" s="362"/>
      <c r="J67" s="362"/>
      <c r="K67" s="359"/>
    </row>
    <row r="68" spans="1:11" s="360" customFormat="1">
      <c r="A68" s="283" t="s">
        <v>1635</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 xml:space="preserve">Other: Partnership Legal/Other </v>
      </c>
      <c r="B69" s="361">
        <f>'Sources and Uses Budget'!C69</f>
        <v>260000</v>
      </c>
      <c r="C69" s="362">
        <f t="shared" si="7"/>
        <v>260000</v>
      </c>
      <c r="D69" s="362"/>
      <c r="E69" s="361">
        <f>'Sources and Uses Budget'!S69</f>
        <v>135000</v>
      </c>
      <c r="F69" s="362">
        <f t="shared" si="8"/>
        <v>135000</v>
      </c>
      <c r="G69" s="362"/>
      <c r="H69" s="361">
        <f>'Sources and Uses Budget'!T69</f>
        <v>0</v>
      </c>
      <c r="I69" s="362"/>
      <c r="J69" s="362"/>
      <c r="K69" s="359"/>
    </row>
    <row r="70" spans="1:11" s="360" customFormat="1">
      <c r="A70" s="365" t="s">
        <v>601</v>
      </c>
      <c r="B70" s="361">
        <f>'Sources and Uses Budget'!C70</f>
        <v>570000</v>
      </c>
      <c r="C70" s="361">
        <f>SUM(C64:C69)</f>
        <v>570000</v>
      </c>
      <c r="D70" s="361">
        <f>SUM(D64:D69)</f>
        <v>0</v>
      </c>
      <c r="E70" s="361">
        <f>'Sources and Uses Budget'!S70</f>
        <v>369516</v>
      </c>
      <c r="F70" s="367">
        <f>SUM(F65:F69)</f>
        <v>369516</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f t="shared" ref="C72:C76" si="9">B72</f>
        <v>0</v>
      </c>
      <c r="D72" s="362"/>
      <c r="E72" s="363"/>
      <c r="F72" s="363"/>
      <c r="G72" s="363"/>
      <c r="H72" s="363"/>
      <c r="I72" s="363"/>
      <c r="J72" s="363"/>
      <c r="K72" s="359"/>
    </row>
    <row r="73" spans="1:11" s="360" customFormat="1">
      <c r="A73" s="364" t="s">
        <v>604</v>
      </c>
      <c r="B73" s="361">
        <f>'Sources and Uses Budget'!C73</f>
        <v>0</v>
      </c>
      <c r="C73" s="362">
        <f t="shared" si="9"/>
        <v>0</v>
      </c>
      <c r="D73" s="362"/>
      <c r="E73" s="363"/>
      <c r="F73" s="363"/>
      <c r="G73" s="363"/>
      <c r="H73" s="363"/>
      <c r="I73" s="363"/>
      <c r="J73" s="363"/>
      <c r="K73" s="359"/>
    </row>
    <row r="74" spans="1:11" s="360" customFormat="1">
      <c r="A74" s="366" t="s">
        <v>984</v>
      </c>
      <c r="B74" s="361">
        <f>'Sources and Uses Budget'!C74</f>
        <v>0</v>
      </c>
      <c r="C74" s="362">
        <f t="shared" si="9"/>
        <v>0</v>
      </c>
      <c r="D74" s="362"/>
      <c r="E74" s="363"/>
      <c r="F74" s="363"/>
      <c r="G74" s="363"/>
      <c r="H74" s="363"/>
      <c r="I74" s="363"/>
      <c r="J74" s="363"/>
      <c r="K74" s="359"/>
    </row>
    <row r="75" spans="1:11" s="360" customFormat="1">
      <c r="A75" s="364" t="s">
        <v>605</v>
      </c>
      <c r="B75" s="361">
        <f>'Sources and Uses Budget'!C75</f>
        <v>623643</v>
      </c>
      <c r="C75" s="362">
        <f t="shared" si="9"/>
        <v>623643</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606</v>
      </c>
      <c r="B77" s="361">
        <f>'Sources and Uses Budget'!C77</f>
        <v>623643</v>
      </c>
      <c r="C77" s="361">
        <f>SUM(C72:C76)</f>
        <v>623643</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1720950</v>
      </c>
      <c r="C79" s="362">
        <f t="shared" ref="C79:C80" si="10">B79</f>
        <v>1720950</v>
      </c>
      <c r="D79" s="362"/>
      <c r="E79" s="361">
        <f>'Sources and Uses Budget'!S79</f>
        <v>1720950</v>
      </c>
      <c r="F79" s="362">
        <f t="shared" ref="F79:F80" si="11">E79</f>
        <v>1720950</v>
      </c>
      <c r="G79" s="362"/>
      <c r="H79" s="361">
        <f>'Sources and Uses Budget'!T79</f>
        <v>0</v>
      </c>
      <c r="I79" s="362"/>
      <c r="J79" s="362"/>
      <c r="K79" s="359"/>
    </row>
    <row r="80" spans="1:11" s="360" customFormat="1">
      <c r="A80" s="364" t="s">
        <v>58</v>
      </c>
      <c r="B80" s="361">
        <f>'Sources and Uses Budget'!C80</f>
        <v>1000000</v>
      </c>
      <c r="C80" s="362">
        <f t="shared" si="10"/>
        <v>1000000</v>
      </c>
      <c r="D80" s="362"/>
      <c r="E80" s="361">
        <f>'Sources and Uses Budget'!S80</f>
        <v>928000</v>
      </c>
      <c r="F80" s="362">
        <f t="shared" si="11"/>
        <v>928000</v>
      </c>
      <c r="G80" s="362"/>
      <c r="H80" s="361">
        <f>'Sources and Uses Budget'!T80</f>
        <v>0</v>
      </c>
      <c r="I80" s="362"/>
      <c r="J80" s="362"/>
      <c r="K80" s="359"/>
    </row>
    <row r="81" spans="1:11" s="360" customFormat="1">
      <c r="A81" s="365" t="s">
        <v>1207</v>
      </c>
      <c r="B81" s="361">
        <f>'Sources and Uses Budget'!C81</f>
        <v>2720950</v>
      </c>
      <c r="C81" s="361">
        <f>SUM(C79:C80)</f>
        <v>2720950</v>
      </c>
      <c r="D81" s="361">
        <f>SUM(D79:D80)</f>
        <v>0</v>
      </c>
      <c r="E81" s="361">
        <f>'Sources and Uses Budget'!S81</f>
        <v>2648950</v>
      </c>
      <c r="F81" s="361">
        <f>SUM(F79:F80)</f>
        <v>2648950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2047</v>
      </c>
      <c r="B83" s="361">
        <f>'Sources and Uses Budget'!C83</f>
        <v>128683</v>
      </c>
      <c r="C83" s="362">
        <f t="shared" ref="C83:C95" si="12">B83</f>
        <v>128683</v>
      </c>
      <c r="D83" s="362"/>
      <c r="E83" s="363"/>
      <c r="F83" s="363"/>
      <c r="G83" s="363"/>
      <c r="H83" s="363"/>
      <c r="I83" s="363"/>
      <c r="J83" s="363"/>
      <c r="K83" s="359"/>
    </row>
    <row r="84" spans="1:11" s="360" customFormat="1">
      <c r="A84" s="145" t="s">
        <v>767</v>
      </c>
      <c r="B84" s="361">
        <f>'Sources and Uses Budget'!C84</f>
        <v>15000</v>
      </c>
      <c r="C84" s="362">
        <f t="shared" si="12"/>
        <v>15000</v>
      </c>
      <c r="D84" s="362"/>
      <c r="E84" s="361">
        <f>'Sources and Uses Budget'!S84</f>
        <v>15000</v>
      </c>
      <c r="F84" s="362">
        <f t="shared" ref="F84:F87" si="13">E84</f>
        <v>15000</v>
      </c>
      <c r="G84" s="362"/>
      <c r="H84" s="361">
        <f>'Sources and Uses Budget'!T84</f>
        <v>0</v>
      </c>
      <c r="I84" s="362"/>
      <c r="J84" s="362"/>
      <c r="K84" s="359"/>
    </row>
    <row r="85" spans="1:11" s="360" customFormat="1">
      <c r="A85" s="145" t="s">
        <v>768</v>
      </c>
      <c r="B85" s="361">
        <f>'Sources and Uses Budget'!C85</f>
        <v>422951</v>
      </c>
      <c r="C85" s="362">
        <f t="shared" si="12"/>
        <v>422951</v>
      </c>
      <c r="D85" s="362"/>
      <c r="E85" s="361">
        <f>'Sources and Uses Budget'!S85</f>
        <v>422951</v>
      </c>
      <c r="F85" s="362">
        <f t="shared" si="13"/>
        <v>422951</v>
      </c>
      <c r="G85" s="362"/>
      <c r="H85" s="361">
        <f>'Sources and Uses Budget'!T85</f>
        <v>0</v>
      </c>
      <c r="I85" s="362"/>
      <c r="J85" s="362"/>
      <c r="K85" s="359"/>
    </row>
    <row r="86" spans="1:11" s="360" customFormat="1">
      <c r="A86" s="145" t="s">
        <v>769</v>
      </c>
      <c r="B86" s="361">
        <f>'Sources and Uses Budget'!C86</f>
        <v>1022837</v>
      </c>
      <c r="C86" s="362">
        <f t="shared" si="12"/>
        <v>1022837</v>
      </c>
      <c r="D86" s="362"/>
      <c r="E86" s="361">
        <f>'Sources and Uses Budget'!S86</f>
        <v>1022837</v>
      </c>
      <c r="F86" s="362">
        <f t="shared" si="13"/>
        <v>1022837</v>
      </c>
      <c r="G86" s="362"/>
      <c r="H86" s="361">
        <f>'Sources and Uses Budget'!T86</f>
        <v>0</v>
      </c>
      <c r="I86" s="362"/>
      <c r="J86" s="362"/>
      <c r="K86" s="359"/>
    </row>
    <row r="87" spans="1:11" s="360" customFormat="1">
      <c r="A87" s="145" t="s">
        <v>770</v>
      </c>
      <c r="B87" s="361">
        <f>'Sources and Uses Budget'!C87</f>
        <v>0</v>
      </c>
      <c r="C87" s="362">
        <f t="shared" si="12"/>
        <v>0</v>
      </c>
      <c r="D87" s="362"/>
      <c r="E87" s="361">
        <f>'Sources and Uses Budget'!S87</f>
        <v>0</v>
      </c>
      <c r="F87" s="362">
        <f t="shared" si="13"/>
        <v>0</v>
      </c>
      <c r="G87" s="362"/>
      <c r="H87" s="361">
        <f>'Sources and Uses Budget'!T87</f>
        <v>0</v>
      </c>
      <c r="I87" s="362"/>
      <c r="J87" s="362"/>
      <c r="K87" s="359"/>
    </row>
    <row r="88" spans="1:11" s="360" customFormat="1">
      <c r="A88" s="145" t="s">
        <v>771</v>
      </c>
      <c r="B88" s="361">
        <f>'Sources and Uses Budget'!C88</f>
        <v>205000</v>
      </c>
      <c r="C88" s="362">
        <f t="shared" si="12"/>
        <v>205000</v>
      </c>
      <c r="D88" s="362"/>
      <c r="E88" s="363"/>
      <c r="F88" s="363"/>
      <c r="G88" s="363"/>
      <c r="H88" s="363"/>
      <c r="I88" s="363"/>
      <c r="J88" s="363"/>
      <c r="K88" s="359"/>
    </row>
    <row r="89" spans="1:11" s="360" customFormat="1">
      <c r="A89" s="145" t="s">
        <v>772</v>
      </c>
      <c r="B89" s="361">
        <f>'Sources and Uses Budget'!C89</f>
        <v>598200</v>
      </c>
      <c r="C89" s="362">
        <f t="shared" si="12"/>
        <v>598200</v>
      </c>
      <c r="D89" s="362"/>
      <c r="E89" s="361">
        <f>'Sources and Uses Budget'!S89</f>
        <v>598200</v>
      </c>
      <c r="F89" s="362">
        <f t="shared" ref="F89:F95" si="14">E89</f>
        <v>598200</v>
      </c>
      <c r="G89" s="362"/>
      <c r="H89" s="361">
        <f>'Sources and Uses Budget'!T89</f>
        <v>0</v>
      </c>
      <c r="I89" s="362"/>
      <c r="J89" s="362"/>
      <c r="K89" s="359"/>
    </row>
    <row r="90" spans="1:11" s="360" customFormat="1">
      <c r="A90" s="145" t="s">
        <v>773</v>
      </c>
      <c r="B90" s="361">
        <f>'Sources and Uses Budget'!C90</f>
        <v>7000</v>
      </c>
      <c r="C90" s="362">
        <f t="shared" si="12"/>
        <v>7000</v>
      </c>
      <c r="D90" s="362"/>
      <c r="E90" s="361">
        <f>'Sources and Uses Budget'!S90</f>
        <v>7000</v>
      </c>
      <c r="F90" s="362">
        <f t="shared" si="14"/>
        <v>7000</v>
      </c>
      <c r="G90" s="362"/>
      <c r="H90" s="361">
        <f>'Sources and Uses Budget'!T90</f>
        <v>0</v>
      </c>
      <c r="I90" s="362"/>
      <c r="J90" s="362"/>
      <c r="K90" s="359"/>
    </row>
    <row r="91" spans="1:11" s="360" customFormat="1">
      <c r="A91" s="155" t="s">
        <v>372</v>
      </c>
      <c r="B91" s="361">
        <f>'Sources and Uses Budget'!C91</f>
        <v>135000</v>
      </c>
      <c r="C91" s="362">
        <f t="shared" si="12"/>
        <v>135000</v>
      </c>
      <c r="D91" s="362"/>
      <c r="E91" s="361">
        <f>'Sources and Uses Budget'!S91</f>
        <v>20000</v>
      </c>
      <c r="F91" s="362">
        <f t="shared" si="14"/>
        <v>20000</v>
      </c>
      <c r="G91" s="362"/>
      <c r="H91" s="361">
        <f>'Sources and Uses Budget'!T91</f>
        <v>0</v>
      </c>
      <c r="I91" s="362"/>
      <c r="J91" s="362"/>
      <c r="K91" s="359"/>
    </row>
    <row r="92" spans="1:11" s="360" customFormat="1">
      <c r="A92" s="508" t="s">
        <v>1209</v>
      </c>
      <c r="B92" s="361">
        <f>'Sources and Uses Budget'!C92</f>
        <v>0</v>
      </c>
      <c r="C92" s="362">
        <f t="shared" si="12"/>
        <v>0</v>
      </c>
      <c r="D92" s="362"/>
      <c r="E92" s="361">
        <f>'Sources and Uses Budget'!S92</f>
        <v>0</v>
      </c>
      <c r="F92" s="362">
        <f t="shared" si="14"/>
        <v>0</v>
      </c>
      <c r="G92" s="362"/>
      <c r="H92" s="361">
        <f>'Sources and Uses Budget'!T92</f>
        <v>0</v>
      </c>
      <c r="I92" s="362"/>
      <c r="J92" s="362"/>
      <c r="K92" s="359"/>
    </row>
    <row r="93" spans="1:11" s="360" customFormat="1">
      <c r="A93" s="364" t="str">
        <f>'Sources and Uses Budget'!$A93</f>
        <v>Other: Misc. City/County/Other Fees</v>
      </c>
      <c r="B93" s="361">
        <f>'Sources and Uses Budget'!C93</f>
        <v>32383</v>
      </c>
      <c r="C93" s="362">
        <f t="shared" si="12"/>
        <v>32383</v>
      </c>
      <c r="D93" s="362"/>
      <c r="E93" s="361">
        <f>'Sources and Uses Budget'!S93</f>
        <v>0</v>
      </c>
      <c r="F93" s="362">
        <f t="shared" si="14"/>
        <v>0</v>
      </c>
      <c r="G93" s="362"/>
      <c r="H93" s="361">
        <f>'Sources and Uses Budget'!T93</f>
        <v>0</v>
      </c>
      <c r="I93" s="362"/>
      <c r="J93" s="362"/>
      <c r="K93" s="359"/>
    </row>
    <row r="94" spans="1:11" s="360" customFormat="1">
      <c r="A94" s="364" t="str">
        <f>'Sources and Uses Budget'!$A94</f>
        <v xml:space="preserve">Other: Organizational Costs </v>
      </c>
      <c r="B94" s="361">
        <f>'Sources and Uses Budget'!C94</f>
        <v>85000</v>
      </c>
      <c r="C94" s="362">
        <f t="shared" si="12"/>
        <v>85000</v>
      </c>
      <c r="D94" s="362"/>
      <c r="E94" s="361">
        <f>'Sources and Uses Budget'!S94</f>
        <v>0</v>
      </c>
      <c r="F94" s="362">
        <f t="shared" si="14"/>
        <v>0</v>
      </c>
      <c r="G94" s="362"/>
      <c r="H94" s="361">
        <f>'Sources and Uses Budget'!T94</f>
        <v>0</v>
      </c>
      <c r="I94" s="362"/>
      <c r="J94" s="362"/>
      <c r="K94" s="359"/>
    </row>
    <row r="95" spans="1:11" s="360" customFormat="1">
      <c r="A95" s="364" t="str">
        <f>'Sources and Uses Budget'!$A95</f>
        <v>Other: Utility Connections/Deposits</v>
      </c>
      <c r="B95" s="361">
        <f>'Sources and Uses Budget'!C95</f>
        <v>1070000</v>
      </c>
      <c r="C95" s="362">
        <f t="shared" si="12"/>
        <v>1070000</v>
      </c>
      <c r="D95" s="362"/>
      <c r="E95" s="361">
        <f>'Sources and Uses Budget'!S95</f>
        <v>920000</v>
      </c>
      <c r="F95" s="362">
        <f t="shared" si="14"/>
        <v>920000</v>
      </c>
      <c r="G95" s="362"/>
      <c r="H95" s="361">
        <f>'Sources and Uses Budget'!T95</f>
        <v>0</v>
      </c>
      <c r="I95" s="362"/>
      <c r="J95" s="362"/>
      <c r="K95" s="359"/>
    </row>
    <row r="96" spans="1:11" s="360" customFormat="1">
      <c r="A96" s="365" t="s">
        <v>774</v>
      </c>
      <c r="B96" s="361">
        <f>'Sources and Uses Budget'!C96</f>
        <v>3722054</v>
      </c>
      <c r="C96" s="361">
        <f>SUM(C83:C95)</f>
        <v>3722054</v>
      </c>
      <c r="D96" s="361">
        <f>SUM(D83:D95)</f>
        <v>0</v>
      </c>
      <c r="E96" s="361">
        <f>'Sources and Uses Budget'!S96</f>
        <v>3005988</v>
      </c>
      <c r="F96" s="367">
        <f>SUM(F84:F87,F89:F95)</f>
        <v>3005988</v>
      </c>
      <c r="G96" s="367">
        <f>SUM(G84:G87,G89:G95)</f>
        <v>0</v>
      </c>
      <c r="H96" s="361">
        <f>'Sources and Uses Budget'!T96</f>
        <v>0</v>
      </c>
      <c r="I96" s="361">
        <f>SUM(I84:I87,I89:I95)</f>
        <v>0</v>
      </c>
      <c r="J96" s="361">
        <f>SUM(J84:J87,J89:J95)</f>
        <v>0</v>
      </c>
      <c r="K96" s="359"/>
    </row>
    <row r="97" spans="1:11" s="360" customFormat="1">
      <c r="A97" s="365" t="s">
        <v>1027</v>
      </c>
      <c r="B97" s="361">
        <f>'Sources and Uses Budget'!C97</f>
        <v>51204445</v>
      </c>
      <c r="C97" s="361">
        <f>SUM(C63+C70+C77+C81+C96)</f>
        <v>51204445</v>
      </c>
      <c r="D97" s="361">
        <f>SUM(D63+D70+D77+D81+D96)</f>
        <v>0</v>
      </c>
      <c r="E97" s="361">
        <f>'Sources and Uses Budget'!S97</f>
        <v>47060926</v>
      </c>
      <c r="F97" s="367">
        <f>SUM(+F63+F70+F81+F96)</f>
        <v>47060926</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7059139</v>
      </c>
      <c r="C99" s="362">
        <f>B99</f>
        <v>7059139</v>
      </c>
      <c r="D99" s="362"/>
      <c r="E99" s="361">
        <f>'Sources and Uses Budget'!S99</f>
        <v>7059139</v>
      </c>
      <c r="F99" s="362">
        <f t="shared" ref="F99:F103" si="15">E99</f>
        <v>7059139</v>
      </c>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f t="shared" si="15"/>
        <v>0</v>
      </c>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f t="shared" si="15"/>
        <v>0</v>
      </c>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f t="shared" si="15"/>
        <v>0</v>
      </c>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f t="shared" si="15"/>
        <v>0</v>
      </c>
      <c r="G103" s="362"/>
      <c r="H103" s="361">
        <f>'Sources and Uses Budget'!T103</f>
        <v>0</v>
      </c>
      <c r="I103" s="362"/>
      <c r="J103" s="362"/>
      <c r="K103" s="359"/>
    </row>
    <row r="104" spans="1:11" s="360" customFormat="1">
      <c r="A104" s="365" t="s">
        <v>779</v>
      </c>
      <c r="B104" s="361">
        <f>'Sources and Uses Budget'!C104</f>
        <v>7059139</v>
      </c>
      <c r="C104" s="361">
        <f>SUM(C99:C103)</f>
        <v>7059139</v>
      </c>
      <c r="D104" s="361">
        <f>SUM(D99:D103)</f>
        <v>0</v>
      </c>
      <c r="E104" s="361">
        <f>'Sources and Uses Budget'!S104</f>
        <v>7059139</v>
      </c>
      <c r="F104" s="367">
        <f>SUM(F99:F103)</f>
        <v>7059139</v>
      </c>
      <c r="G104" s="367">
        <f>SUM(G99:G103)</f>
        <v>0</v>
      </c>
      <c r="H104" s="361">
        <f>'Sources and Uses Budget'!T104</f>
        <v>0</v>
      </c>
      <c r="I104" s="367">
        <f>SUM(I99:I103)</f>
        <v>0</v>
      </c>
      <c r="J104" s="367">
        <f>SUM(J99:J103)</f>
        <v>0</v>
      </c>
      <c r="K104" s="359"/>
    </row>
    <row r="105" spans="1:11" s="360" customFormat="1">
      <c r="A105" s="365" t="s">
        <v>1028</v>
      </c>
      <c r="B105" s="361">
        <f>'Sources and Uses Budget'!C105</f>
        <v>58263584</v>
      </c>
      <c r="C105" s="367">
        <f>SUM(C97+C104)</f>
        <v>58263584</v>
      </c>
      <c r="D105" s="367">
        <f>SUM(D97+D104)</f>
        <v>0</v>
      </c>
      <c r="E105" s="361">
        <f>'Sources and Uses Budget'!S105</f>
        <v>54120065</v>
      </c>
      <c r="F105" s="367">
        <f>F97+F104</f>
        <v>54120065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54120065</v>
      </c>
      <c r="F107" s="367">
        <f>F105+F106</f>
        <v>54120065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6"/>
      <c r="E124" s="1855"/>
      <c r="F124" s="1855"/>
      <c r="G124" s="1855"/>
      <c r="H124" s="1855"/>
      <c r="I124" s="1855"/>
      <c r="J124" s="376"/>
      <c r="K124" s="359"/>
    </row>
    <row r="125" spans="1:11" s="360" customFormat="1" ht="12.75">
      <c r="A125" s="385"/>
      <c r="B125" s="384"/>
      <c r="C125" s="385"/>
      <c r="D125" s="1855"/>
      <c r="E125" s="1855"/>
      <c r="F125" s="1855"/>
      <c r="G125" s="1855"/>
      <c r="H125" s="1855"/>
      <c r="I125" s="1855"/>
      <c r="J125" s="376"/>
      <c r="K125" s="359"/>
    </row>
    <row r="126" spans="1:11" s="360" customFormat="1" ht="12.75">
      <c r="A126" s="385"/>
      <c r="B126" s="384"/>
      <c r="C126" s="385"/>
      <c r="D126" s="1855"/>
      <c r="E126" s="1855"/>
      <c r="F126" s="1855"/>
      <c r="G126" s="1855"/>
      <c r="H126" s="1855"/>
      <c r="I126" s="185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7"/>
      <c r="B139" s="1855"/>
      <c r="C139" s="1855"/>
      <c r="D139" s="356"/>
      <c r="E139" s="385"/>
      <c r="F139" s="385"/>
      <c r="G139" s="385"/>
    </row>
    <row r="140" spans="1:11" ht="12" customHeight="1">
      <c r="A140" s="1828"/>
      <c r="B140" s="1828"/>
      <c r="C140" s="182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3"/>
    <col min="9" max="9" width="7.7109375" style="1203" customWidth="1"/>
    <col min="10" max="13" width="2.7109375" style="1203"/>
    <col min="14" max="14" width="4.7109375" style="1203" customWidth="1"/>
    <col min="15" max="19" width="2.7109375" style="1203"/>
    <col min="20" max="20" width="3.7109375" style="1203" customWidth="1"/>
    <col min="21" max="37" width="2.7109375" style="1203"/>
    <col min="38" max="38" width="3" style="1203" customWidth="1"/>
    <col min="39" max="45" width="2.7109375" style="1203"/>
    <col min="46" max="46" width="4.7109375" style="1203" customWidth="1"/>
    <col min="47" max="51" width="2.7109375" style="1203"/>
    <col min="52" max="52" width="3.5703125" style="1203" customWidth="1"/>
    <col min="53" max="53" width="2.7109375" style="1203"/>
    <col min="54" max="54" width="4.42578125" style="1203" customWidth="1"/>
    <col min="55" max="64" width="2.7109375" style="1203"/>
    <col min="65" max="65" width="10.42578125" style="1203" hidden="1" customWidth="1"/>
    <col min="66" max="66" width="5.5703125" style="1204" bestFit="1" customWidth="1"/>
    <col min="67" max="68" width="5.5703125" style="1204" customWidth="1"/>
    <col min="69" max="69" width="8" style="1204" customWidth="1"/>
    <col min="70" max="70" width="6" style="1204" customWidth="1"/>
    <col min="71" max="71" width="6.140625" style="1204" customWidth="1"/>
    <col min="72" max="76" width="5.5703125" style="1204" customWidth="1"/>
    <col min="77" max="77" width="6.140625" style="1204" bestFit="1" customWidth="1"/>
    <col min="78" max="78" width="5.5703125" style="1203" bestFit="1" customWidth="1"/>
    <col min="79" max="16384" width="2.7109375" style="1203"/>
  </cols>
  <sheetData>
    <row r="1" spans="1:65" ht="15.75" customHeight="1">
      <c r="A1" s="2327" t="s">
        <v>2386</v>
      </c>
      <c r="B1" s="2328"/>
      <c r="C1" s="2328"/>
      <c r="D1" s="2328"/>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8"/>
      <c r="AW1" s="2328"/>
      <c r="AX1" s="2328"/>
      <c r="AY1" s="2328"/>
      <c r="AZ1" s="2328"/>
      <c r="BA1" s="2328"/>
      <c r="BB1" s="2328"/>
      <c r="BC1" s="2328"/>
      <c r="BD1" s="2328"/>
      <c r="BE1" s="2329"/>
    </row>
    <row r="2" spans="1:65" ht="15.75" customHeight="1">
      <c r="A2" s="2330" t="s">
        <v>2385</v>
      </c>
      <c r="B2" s="2331"/>
      <c r="C2" s="2331"/>
      <c r="D2" s="2331"/>
      <c r="E2" s="2331"/>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331"/>
      <c r="AO2" s="2331"/>
      <c r="AP2" s="2331"/>
      <c r="AQ2" s="2331"/>
      <c r="AR2" s="2331"/>
      <c r="AS2" s="2331"/>
      <c r="AT2" s="2331"/>
      <c r="AU2" s="2331"/>
      <c r="AV2" s="2331"/>
      <c r="AW2" s="2331"/>
      <c r="AX2" s="2331"/>
      <c r="AY2" s="2331"/>
      <c r="AZ2" s="2331"/>
      <c r="BA2" s="2331"/>
      <c r="BB2" s="2331"/>
      <c r="BC2" s="2331"/>
      <c r="BD2" s="2331"/>
      <c r="BE2" s="233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2181" t="s">
        <v>2586</v>
      </c>
      <c r="AY3" s="2182"/>
      <c r="AZ3" s="2182"/>
      <c r="BA3" s="2333"/>
      <c r="BB3" s="2181" t="s">
        <v>2587</v>
      </c>
      <c r="BC3" s="2182"/>
      <c r="BD3" s="2182"/>
      <c r="BE3" s="2333"/>
    </row>
    <row r="4" spans="1:65" ht="15.75" customHeight="1" thickBot="1">
      <c r="A4" s="1206"/>
      <c r="B4" s="1208" t="s">
        <v>656</v>
      </c>
      <c r="C4" s="1208"/>
      <c r="D4" s="1208"/>
      <c r="E4" s="1208"/>
      <c r="F4" s="1208"/>
      <c r="G4" s="1207"/>
      <c r="H4" s="1207"/>
      <c r="I4" s="1207"/>
      <c r="J4" s="1207"/>
      <c r="K4" s="1207"/>
      <c r="L4" s="2324" t="str">
        <f>IF(Application!H18="","",Application!H18)</f>
        <v xml:space="preserve">Hartsook Apartments </v>
      </c>
      <c r="M4" s="2325"/>
      <c r="N4" s="2325"/>
      <c r="O4" s="2325"/>
      <c r="P4" s="2325"/>
      <c r="Q4" s="2325"/>
      <c r="R4" s="2325"/>
      <c r="S4" s="2325"/>
      <c r="T4" s="2325"/>
      <c r="U4" s="2325"/>
      <c r="V4" s="2325"/>
      <c r="W4" s="2325"/>
      <c r="X4" s="2325"/>
      <c r="Y4" s="2325"/>
      <c r="Z4" s="2325"/>
      <c r="AA4" s="2325"/>
      <c r="AB4" s="2325"/>
      <c r="AC4" s="2326"/>
      <c r="AD4" s="1207"/>
      <c r="AE4" s="1207"/>
      <c r="AF4" s="2313" t="s">
        <v>2384</v>
      </c>
      <c r="AG4" s="2313"/>
      <c r="AH4" s="2313"/>
      <c r="AI4" s="2313"/>
      <c r="AJ4" s="2313"/>
      <c r="AK4" s="2313"/>
      <c r="AL4" s="2313"/>
      <c r="AM4" s="2313"/>
      <c r="AN4" s="2313"/>
      <c r="AO4" s="2313"/>
      <c r="AP4" s="2314"/>
      <c r="AQ4" s="2315"/>
      <c r="AR4" s="2315"/>
      <c r="AS4" s="2315"/>
      <c r="AT4" s="2315"/>
      <c r="AU4" s="2315"/>
      <c r="AV4" s="1207"/>
      <c r="AW4" s="1207"/>
      <c r="AX4" s="2321" t="s">
        <v>2588</v>
      </c>
      <c r="AY4" s="2322"/>
      <c r="AZ4" s="2322"/>
      <c r="BA4" s="2323"/>
      <c r="BB4" s="1209">
        <f t="array" ref="BB4">ROUNDDOWN(SUM(IF((B19:I27&gt;0)*(B19:I27&lt;=30%),J19:O27,0))/J29,2)</f>
        <v>0.09</v>
      </c>
      <c r="BC4" s="1210"/>
      <c r="BD4" s="1210"/>
      <c r="BE4" s="1211"/>
    </row>
    <row r="5" spans="1:65"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313" t="s">
        <v>2383</v>
      </c>
      <c r="AG5" s="2313"/>
      <c r="AH5" s="2313"/>
      <c r="AI5" s="2313"/>
      <c r="AJ5" s="2313"/>
      <c r="AK5" s="2313"/>
      <c r="AL5" s="2313"/>
      <c r="AM5" s="2313"/>
      <c r="AN5" s="2313"/>
      <c r="AO5" s="2313"/>
      <c r="AP5" s="2314"/>
      <c r="AQ5" s="2315"/>
      <c r="AR5" s="2315"/>
      <c r="AS5" s="2315"/>
      <c r="AT5" s="2315"/>
      <c r="AU5" s="2315"/>
      <c r="AV5" s="1207"/>
      <c r="AW5" s="1207"/>
      <c r="AX5" s="2321" t="s">
        <v>2589</v>
      </c>
      <c r="AY5" s="2322"/>
      <c r="AZ5" s="2322"/>
      <c r="BA5" s="2323"/>
      <c r="BB5" s="1209">
        <f t="array" ref="BB5">ROUNDDOWN(SUM(IF((B19:I27&gt;0%)*(B19:I27&lt;=50%),J19:O27,0))/J29,2)</f>
        <v>0.2</v>
      </c>
      <c r="BC5" s="1210"/>
      <c r="BD5" s="1210"/>
      <c r="BE5" s="1211"/>
    </row>
    <row r="6" spans="1:65" ht="15.75" customHeight="1" thickBot="1">
      <c r="A6" s="1206"/>
      <c r="B6" s="1208" t="s">
        <v>2382</v>
      </c>
      <c r="C6" s="1207"/>
      <c r="D6" s="1207"/>
      <c r="E6" s="1207"/>
      <c r="F6" s="1207"/>
      <c r="G6" s="1207"/>
      <c r="H6" s="1207"/>
      <c r="I6" s="1207"/>
      <c r="J6" s="1207"/>
      <c r="K6" s="1207"/>
      <c r="L6" s="2324" t="str">
        <f>IF(Application!H16="","",Application!H16)</f>
        <v>11043 Hartsook, LP</v>
      </c>
      <c r="M6" s="2325"/>
      <c r="N6" s="2325"/>
      <c r="O6" s="2325"/>
      <c r="P6" s="2325"/>
      <c r="Q6" s="2325"/>
      <c r="R6" s="2325"/>
      <c r="S6" s="2325"/>
      <c r="T6" s="2325"/>
      <c r="U6" s="2325"/>
      <c r="V6" s="2325"/>
      <c r="W6" s="2325"/>
      <c r="X6" s="2325"/>
      <c r="Y6" s="2325"/>
      <c r="Z6" s="2325"/>
      <c r="AA6" s="2325"/>
      <c r="AB6" s="2325"/>
      <c r="AC6" s="2326"/>
      <c r="AD6" s="1207"/>
      <c r="AE6" s="1207"/>
      <c r="AF6" s="2316" t="s">
        <v>2381</v>
      </c>
      <c r="AG6" s="2316"/>
      <c r="AH6" s="2316"/>
      <c r="AI6" s="2316"/>
      <c r="AJ6" s="2316"/>
      <c r="AK6" s="2316"/>
      <c r="AL6" s="2316"/>
      <c r="AM6" s="2316"/>
      <c r="AN6" s="2316"/>
      <c r="AO6" s="2316"/>
      <c r="AP6" s="2317"/>
      <c r="AQ6" s="2317"/>
      <c r="AR6" s="2317"/>
      <c r="AS6" s="2317"/>
      <c r="AT6" s="2317"/>
      <c r="AU6" s="2317"/>
      <c r="AV6" s="1207"/>
      <c r="AW6" s="1207"/>
      <c r="AX6" s="2321" t="s">
        <v>2590</v>
      </c>
      <c r="AY6" s="2322"/>
      <c r="AZ6" s="2322"/>
      <c r="BA6" s="2323"/>
      <c r="BB6" s="1209">
        <f t="array" ref="BB6">ROUNDDOWN(SUM(IF((B19:I27&gt;60%)*(B19:I27&lt;=80%),J19:O27,0))/J29,2)</f>
        <v>0.4</v>
      </c>
      <c r="BC6" s="1210"/>
      <c r="BD6" s="1210"/>
      <c r="BE6" s="1211"/>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316" t="s">
        <v>2380</v>
      </c>
      <c r="AG7" s="2316"/>
      <c r="AH7" s="2316"/>
      <c r="AI7" s="2316"/>
      <c r="AJ7" s="2316"/>
      <c r="AK7" s="2316"/>
      <c r="AL7" s="2316"/>
      <c r="AM7" s="2316"/>
      <c r="AN7" s="2316"/>
      <c r="AO7" s="2316"/>
      <c r="AP7" s="2317"/>
      <c r="AQ7" s="2317"/>
      <c r="AR7" s="2317"/>
      <c r="AS7" s="2317"/>
      <c r="AT7" s="2317"/>
      <c r="AU7" s="2317"/>
      <c r="AV7" s="1207"/>
      <c r="AW7" s="1207"/>
      <c r="AX7" s="1207"/>
      <c r="AY7" s="1207"/>
      <c r="AZ7" s="1207"/>
      <c r="BA7" s="1207"/>
      <c r="BB7" s="1207"/>
      <c r="BC7" s="1207"/>
      <c r="BD7" s="1207"/>
      <c r="BE7" s="1212"/>
    </row>
    <row r="8" spans="1:65" thickBot="1">
      <c r="A8" s="1206"/>
      <c r="B8" s="1208" t="s">
        <v>2627</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318" t="str">
        <f>Application!T197</f>
        <v>No</v>
      </c>
      <c r="AC8" s="2319"/>
      <c r="AD8" s="2320"/>
      <c r="AE8" s="1207"/>
      <c r="AF8" s="2316" t="s">
        <v>2379</v>
      </c>
      <c r="AG8" s="2316"/>
      <c r="AH8" s="2316"/>
      <c r="AI8" s="2316"/>
      <c r="AJ8" s="2316"/>
      <c r="AK8" s="2316"/>
      <c r="AL8" s="2316"/>
      <c r="AM8" s="2316"/>
      <c r="AN8" s="2316"/>
      <c r="AO8" s="2316"/>
      <c r="AP8" s="2317" t="s">
        <v>2051</v>
      </c>
      <c r="AQ8" s="2317"/>
      <c r="AR8" s="2317"/>
      <c r="AS8" s="2317"/>
      <c r="AT8" s="2317"/>
      <c r="AU8" s="2317"/>
      <c r="AV8" s="1207"/>
      <c r="AW8" s="1207"/>
      <c r="AX8" s="1207"/>
      <c r="AY8" s="1207"/>
      <c r="AZ8" s="1207"/>
      <c r="BA8" s="1207"/>
      <c r="BB8" s="1207"/>
      <c r="BC8" s="1207"/>
      <c r="BD8" s="1207"/>
      <c r="BE8" s="1212"/>
      <c r="BM8" s="1203" t="s">
        <v>1954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2313" t="s">
        <v>2378</v>
      </c>
      <c r="AG9" s="2313"/>
      <c r="AH9" s="2313"/>
      <c r="AI9" s="2313"/>
      <c r="AJ9" s="2313"/>
      <c r="AK9" s="2313"/>
      <c r="AL9" s="2313"/>
      <c r="AM9" s="2313"/>
      <c r="AN9" s="2313"/>
      <c r="AO9" s="2313"/>
      <c r="AP9" s="2314"/>
      <c r="AQ9" s="2315"/>
      <c r="AR9" s="2315"/>
      <c r="AS9" s="2315"/>
      <c r="AT9" s="2315"/>
      <c r="AU9" s="2315"/>
      <c r="AV9" s="1207"/>
      <c r="AW9" s="1207"/>
      <c r="AX9" s="1207"/>
      <c r="AY9" s="1207"/>
      <c r="AZ9" s="1207"/>
      <c r="BA9" s="1207"/>
      <c r="BB9" s="1207"/>
      <c r="BC9" s="1207"/>
      <c r="BD9" s="1207"/>
      <c r="BE9" s="1212"/>
      <c r="BM9" s="1203" t="s">
        <v>2377</v>
      </c>
    </row>
    <row r="10" spans="1:65" ht="15">
      <c r="A10" s="1206"/>
      <c r="B10" s="1208" t="s">
        <v>2376</v>
      </c>
      <c r="C10" s="1208"/>
      <c r="D10" s="1208"/>
      <c r="E10" s="1208"/>
      <c r="F10" s="1208"/>
      <c r="G10" s="1208"/>
      <c r="H10" s="1208"/>
      <c r="I10" s="1208"/>
      <c r="J10" s="1208"/>
      <c r="K10" s="1208"/>
      <c r="L10" s="1208"/>
      <c r="M10" s="1207"/>
      <c r="N10" s="2312">
        <f>Application!AO635</f>
        <v>13709000</v>
      </c>
      <c r="O10" s="2312"/>
      <c r="P10" s="2312"/>
      <c r="Q10" s="2312"/>
      <c r="R10" s="2312"/>
      <c r="S10" s="2312"/>
      <c r="T10" s="2312"/>
      <c r="U10" s="1207"/>
      <c r="V10" s="1207"/>
      <c r="W10" s="1207"/>
      <c r="X10" s="1213"/>
      <c r="Y10" s="1213"/>
      <c r="Z10" s="1213"/>
      <c r="AA10" s="1213"/>
      <c r="AB10" s="1213"/>
      <c r="AC10" s="1213"/>
      <c r="AD10" s="1213"/>
      <c r="AE10" s="1213"/>
      <c r="AF10" s="2313" t="s">
        <v>2375</v>
      </c>
      <c r="AG10" s="2313"/>
      <c r="AH10" s="2313"/>
      <c r="AI10" s="2313"/>
      <c r="AJ10" s="2313"/>
      <c r="AK10" s="2313"/>
      <c r="AL10" s="2313"/>
      <c r="AM10" s="2313"/>
      <c r="AN10" s="2313"/>
      <c r="AO10" s="2313"/>
      <c r="AP10" s="2314"/>
      <c r="AQ10" s="2315"/>
      <c r="AR10" s="2315"/>
      <c r="AS10" s="2315"/>
      <c r="AT10" s="2315"/>
      <c r="AU10" s="2315"/>
      <c r="AV10" s="1213"/>
      <c r="AW10" s="1213"/>
      <c r="AX10" s="1207"/>
      <c r="AY10" s="1207"/>
      <c r="AZ10" s="1207"/>
      <c r="BA10" s="1207"/>
      <c r="BB10" s="1207"/>
      <c r="BC10" s="1207"/>
      <c r="BD10" s="1207"/>
      <c r="BE10" s="1212"/>
      <c r="BM10" s="1203" t="s">
        <v>2374</v>
      </c>
    </row>
    <row r="11" spans="1:65" ht="15">
      <c r="A11" s="1206"/>
      <c r="B11" s="1208" t="s">
        <v>2373</v>
      </c>
      <c r="C11" s="1208"/>
      <c r="D11" s="1208"/>
      <c r="E11" s="1208"/>
      <c r="F11" s="1208"/>
      <c r="G11" s="1208"/>
      <c r="H11" s="1208"/>
      <c r="I11" s="1208"/>
      <c r="J11" s="1208"/>
      <c r="K11" s="1208"/>
      <c r="L11" s="1208"/>
      <c r="M11" s="1207"/>
      <c r="N11" s="2312">
        <f>Application!AA943</f>
        <v>0</v>
      </c>
      <c r="O11" s="2312"/>
      <c r="P11" s="2312"/>
      <c r="Q11" s="2312"/>
      <c r="R11" s="2312"/>
      <c r="S11" s="2312"/>
      <c r="T11" s="2312"/>
      <c r="U11" s="1207"/>
      <c r="V11" s="1207"/>
      <c r="W11" s="1207"/>
      <c r="X11" s="1213"/>
      <c r="Y11" s="1213"/>
      <c r="Z11" s="1213"/>
      <c r="AA11" s="1213"/>
      <c r="AB11" s="1213"/>
      <c r="AC11" s="1213"/>
      <c r="AD11" s="1213"/>
      <c r="AE11" s="1213"/>
      <c r="AF11" s="2313" t="s">
        <v>2372</v>
      </c>
      <c r="AG11" s="2313"/>
      <c r="AH11" s="2313"/>
      <c r="AI11" s="2313"/>
      <c r="AJ11" s="2313"/>
      <c r="AK11" s="2313"/>
      <c r="AL11" s="2313"/>
      <c r="AM11" s="2313"/>
      <c r="AN11" s="2313"/>
      <c r="AO11" s="2313"/>
      <c r="AP11" s="2314"/>
      <c r="AQ11" s="2315"/>
      <c r="AR11" s="2315"/>
      <c r="AS11" s="2315"/>
      <c r="AT11" s="2315"/>
      <c r="AU11" s="2315"/>
      <c r="AV11" s="1213"/>
      <c r="AW11" s="1213"/>
      <c r="AX11" s="1207"/>
      <c r="AY11" s="1207"/>
      <c r="AZ11" s="1207"/>
      <c r="BA11" s="1207"/>
      <c r="BB11" s="1207"/>
      <c r="BC11" s="1207"/>
      <c r="BD11" s="1207"/>
      <c r="BE11" s="1212"/>
      <c r="BM11" s="1203" t="s">
        <v>2051</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1213"/>
      <c r="Y12" s="1213"/>
      <c r="Z12" s="1213"/>
      <c r="AA12" s="1213"/>
      <c r="AB12" s="1213"/>
      <c r="AC12" s="1213"/>
      <c r="AD12" s="1213"/>
      <c r="AE12" s="1213"/>
      <c r="AF12" s="1213"/>
      <c r="AG12" s="1213"/>
      <c r="AH12" s="1213"/>
      <c r="AI12" s="1213"/>
      <c r="AJ12" s="1213"/>
      <c r="AK12" s="1213"/>
      <c r="AL12" s="1213"/>
      <c r="AM12" s="1213"/>
      <c r="AN12" s="1213"/>
      <c r="AO12" s="1213"/>
      <c r="AP12" s="1213"/>
      <c r="AQ12" s="1213"/>
      <c r="AR12" s="1213"/>
      <c r="AS12" s="1213"/>
      <c r="AT12" s="1213"/>
      <c r="AU12" s="1213"/>
      <c r="AV12" s="1207"/>
      <c r="AW12" s="1207"/>
      <c r="AX12" s="1207"/>
      <c r="AY12" s="1207"/>
      <c r="AZ12" s="1207"/>
      <c r="BA12" s="1207"/>
      <c r="BB12" s="1207"/>
      <c r="BC12" s="1207"/>
      <c r="BD12" s="1207"/>
      <c r="BE12" s="1214"/>
      <c r="BM12" s="1203" t="s">
        <v>2371</v>
      </c>
    </row>
    <row r="13" spans="1:65" thickBot="1">
      <c r="A13" s="1207"/>
      <c r="B13" s="2303" t="s">
        <v>2370</v>
      </c>
      <c r="C13" s="2304"/>
      <c r="D13" s="2304"/>
      <c r="E13" s="2304"/>
      <c r="F13" s="2304"/>
      <c r="G13" s="2304"/>
      <c r="H13" s="2304"/>
      <c r="I13" s="2304"/>
      <c r="J13" s="2304"/>
      <c r="K13" s="2304"/>
      <c r="L13" s="2304"/>
      <c r="M13" s="2304"/>
      <c r="N13" s="2304"/>
      <c r="O13" s="2304"/>
      <c r="P13" s="2305"/>
      <c r="Q13" s="2306" t="s">
        <v>669</v>
      </c>
      <c r="R13" s="2307"/>
      <c r="S13" s="2307"/>
      <c r="T13" s="2308"/>
      <c r="U13" s="1213"/>
      <c r="V13" s="1207"/>
      <c r="W13" s="1207"/>
      <c r="X13" s="1207"/>
      <c r="Y13" s="1207"/>
      <c r="Z13" s="1207"/>
      <c r="AA13" s="2293" t="s">
        <v>2369</v>
      </c>
      <c r="AB13" s="2293"/>
      <c r="AC13" s="2293"/>
      <c r="AD13" s="2293"/>
      <c r="AE13" s="2293"/>
      <c r="AF13" s="2293"/>
      <c r="AG13" s="2293"/>
      <c r="AH13" s="2293"/>
      <c r="AI13" s="2293"/>
      <c r="AJ13" s="2293"/>
      <c r="AK13" s="2293"/>
      <c r="AL13" s="2293"/>
      <c r="AM13" s="2293"/>
      <c r="AN13" s="2293"/>
      <c r="AO13" s="2309">
        <f>Application!W481</f>
        <v>32</v>
      </c>
      <c r="AP13" s="2310"/>
      <c r="AQ13" s="2310"/>
      <c r="AR13" s="2310"/>
      <c r="AS13" s="2310"/>
      <c r="AT13" s="1213"/>
      <c r="AU13" s="1213"/>
      <c r="AV13" s="1213"/>
      <c r="AW13" s="1213"/>
      <c r="AX13" s="1213"/>
      <c r="AY13" s="1213"/>
      <c r="AZ13" s="1213"/>
      <c r="BA13" s="1213"/>
      <c r="BB13" s="1213"/>
      <c r="BC13" s="1213"/>
      <c r="BD13" s="1213"/>
      <c r="BE13" s="1214"/>
      <c r="BM13" s="1203" t="s">
        <v>2368</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2311" t="s">
        <v>2367</v>
      </c>
      <c r="AB14" s="2311"/>
      <c r="AC14" s="2311"/>
      <c r="AD14" s="2311"/>
      <c r="AE14" s="2311"/>
      <c r="AF14" s="2311"/>
      <c r="AG14" s="2311"/>
      <c r="AH14" s="2311"/>
      <c r="AI14" s="2311"/>
      <c r="AJ14" s="2311"/>
      <c r="AK14" s="2311"/>
      <c r="AL14" s="2311"/>
      <c r="AM14" s="2311"/>
      <c r="AN14" s="2311"/>
      <c r="AO14" s="2294"/>
      <c r="AP14" s="2295"/>
      <c r="AQ14" s="2295"/>
      <c r="AR14" s="2295"/>
      <c r="AS14" s="2295"/>
      <c r="AT14" s="1213"/>
      <c r="AU14" s="1213"/>
      <c r="AV14" s="1213"/>
      <c r="AW14" s="1213"/>
      <c r="AX14" s="1213"/>
      <c r="AY14" s="1213"/>
      <c r="AZ14" s="1213"/>
      <c r="BA14" s="1213"/>
      <c r="BB14" s="1213"/>
      <c r="BC14" s="1213"/>
      <c r="BD14" s="1213"/>
      <c r="BE14" s="1214"/>
    </row>
    <row r="15" spans="1:65" thickBot="1">
      <c r="A15" s="1207"/>
      <c r="B15" s="2288" t="s">
        <v>2366</v>
      </c>
      <c r="C15" s="2289"/>
      <c r="D15" s="2289"/>
      <c r="E15" s="2289"/>
      <c r="F15" s="2289"/>
      <c r="G15" s="2289"/>
      <c r="H15" s="2289"/>
      <c r="I15" s="2289"/>
      <c r="J15" s="2289"/>
      <c r="K15" s="2289"/>
      <c r="L15" s="2289"/>
      <c r="M15" s="2289"/>
      <c r="N15" s="2289"/>
      <c r="O15" s="2289"/>
      <c r="P15" s="2289"/>
      <c r="Q15" s="2289"/>
      <c r="R15" s="2290"/>
      <c r="S15" s="2291" t="str">
        <f>IF(Application!AB215="","",Application!AB215)</f>
        <v/>
      </c>
      <c r="T15" s="2291"/>
      <c r="U15" s="2291"/>
      <c r="V15" s="2291"/>
      <c r="W15" s="2292"/>
      <c r="X15" s="1213"/>
      <c r="Y15" s="1207"/>
      <c r="Z15" s="1207"/>
      <c r="AA15" s="2293" t="s">
        <v>2365</v>
      </c>
      <c r="AB15" s="2293"/>
      <c r="AC15" s="2293"/>
      <c r="AD15" s="2293"/>
      <c r="AE15" s="2293"/>
      <c r="AF15" s="2293"/>
      <c r="AG15" s="2293"/>
      <c r="AH15" s="2293"/>
      <c r="AI15" s="2293"/>
      <c r="AJ15" s="2293"/>
      <c r="AK15" s="2293"/>
      <c r="AL15" s="2293"/>
      <c r="AM15" s="2293"/>
      <c r="AN15" s="2293"/>
      <c r="AO15" s="2294"/>
      <c r="AP15" s="2295"/>
      <c r="AQ15" s="2295"/>
      <c r="AR15" s="2295"/>
      <c r="AS15" s="2295"/>
      <c r="AT15" s="1213"/>
      <c r="AU15" s="1213"/>
      <c r="AV15" s="1213"/>
      <c r="AW15" s="1213"/>
      <c r="AX15" s="1213"/>
      <c r="AY15" s="1213"/>
      <c r="AZ15" s="1213"/>
      <c r="BA15" s="1213"/>
      <c r="BB15" s="1213"/>
      <c r="BC15" s="1213"/>
      <c r="BD15" s="1213"/>
      <c r="BE15" s="1214"/>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4"/>
    </row>
    <row r="17" spans="1:58" ht="15">
      <c r="A17" s="1207"/>
      <c r="B17" s="2116" t="s">
        <v>2364</v>
      </c>
      <c r="C17" s="2117"/>
      <c r="D17" s="2117"/>
      <c r="E17" s="2117"/>
      <c r="F17" s="2117"/>
      <c r="G17" s="2117"/>
      <c r="H17" s="2117"/>
      <c r="I17" s="2117"/>
      <c r="J17" s="2117"/>
      <c r="K17" s="2117"/>
      <c r="L17" s="211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c r="AS17" s="2117"/>
      <c r="AT17" s="2117"/>
      <c r="AU17" s="2117"/>
      <c r="AV17" s="2117"/>
      <c r="AW17" s="2117"/>
      <c r="AX17" s="2117"/>
      <c r="AY17" s="2118"/>
      <c r="AZ17" s="1207"/>
      <c r="BA17" s="1207"/>
      <c r="BB17" s="1207"/>
      <c r="BC17" s="1207"/>
      <c r="BD17" s="1207"/>
      <c r="BE17" s="1214"/>
      <c r="BF17" s="1205"/>
    </row>
    <row r="18" spans="1:58" ht="15.75" customHeight="1">
      <c r="A18" s="1207"/>
      <c r="B18" s="2296" t="s">
        <v>2363</v>
      </c>
      <c r="C18" s="2297"/>
      <c r="D18" s="2297"/>
      <c r="E18" s="2297"/>
      <c r="F18" s="2297"/>
      <c r="G18" s="2297"/>
      <c r="H18" s="2297"/>
      <c r="I18" s="2298"/>
      <c r="J18" s="2299" t="s">
        <v>1573</v>
      </c>
      <c r="K18" s="2300"/>
      <c r="L18" s="2300"/>
      <c r="M18" s="2300"/>
      <c r="N18" s="2300"/>
      <c r="O18" s="2301"/>
      <c r="P18" s="2299" t="s">
        <v>324</v>
      </c>
      <c r="Q18" s="2300"/>
      <c r="R18" s="2300"/>
      <c r="S18" s="2300"/>
      <c r="T18" s="2300"/>
      <c r="U18" s="2301"/>
      <c r="V18" s="2299" t="s">
        <v>325</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2362</v>
      </c>
      <c r="AU18" s="2300"/>
      <c r="AV18" s="2300"/>
      <c r="AW18" s="2300"/>
      <c r="AX18" s="2300"/>
      <c r="AY18" s="2302"/>
      <c r="AZ18" s="1207"/>
      <c r="BA18" s="1207"/>
      <c r="BB18" s="1207"/>
      <c r="BC18" s="1207"/>
      <c r="BD18" s="1207"/>
      <c r="BE18" s="1214"/>
    </row>
    <row r="19" spans="1:58" ht="15">
      <c r="A19" s="1207"/>
      <c r="B19" s="2282">
        <v>0.3</v>
      </c>
      <c r="C19" s="2283"/>
      <c r="D19" s="2283"/>
      <c r="E19" s="2283"/>
      <c r="F19" s="2283"/>
      <c r="G19" s="2283"/>
      <c r="H19" s="2283"/>
      <c r="I19" s="2284"/>
      <c r="J19" s="2285">
        <f t="shared" ref="J19:J24" si="0">SUM(P19:AS19)</f>
        <v>12</v>
      </c>
      <c r="K19" s="2286"/>
      <c r="L19" s="2286"/>
      <c r="M19" s="2286"/>
      <c r="N19" s="2286"/>
      <c r="O19" s="2287"/>
      <c r="P19" s="2285" cm="1">
        <f t="array" ref="P19">SUMPRODUCT((Application!$B$726:$B$760 = 'CalHFA Addendum'!P$18)*(Application!$AC$726:$AC$760 = 'CalHFA Addendum'!$B19),Application!$G$726:$G$760)</f>
        <v>7</v>
      </c>
      <c r="Q19" s="2286"/>
      <c r="R19" s="2286"/>
      <c r="S19" s="2286"/>
      <c r="T19" s="2286"/>
      <c r="U19" s="2287"/>
      <c r="V19" s="2285" cm="1">
        <f t="array" ref="V19">SUMPRODUCT((Application!$B$726:$B$760 = 'CalHFA Addendum'!V$18)*(Application!$AC$726:$AC$760 = 'CalHFA Addendum'!$B19),Application!$G$726:$G$760)</f>
        <v>0</v>
      </c>
      <c r="W19" s="2286"/>
      <c r="X19" s="2286"/>
      <c r="Y19" s="2286"/>
      <c r="Z19" s="2286"/>
      <c r="AA19" s="2287"/>
      <c r="AB19" s="2285" cm="1">
        <f t="array" ref="AB19">SUMPRODUCT((Application!$B$726:$B$760 = 'CalHFA Addendum'!AB$18)*(Application!$AC$726:$AC$760 = 'CalHFA Addendum'!$B19),Application!$G$726:$G$760)</f>
        <v>2</v>
      </c>
      <c r="AC19" s="2286"/>
      <c r="AD19" s="2286"/>
      <c r="AE19" s="2286"/>
      <c r="AF19" s="2286"/>
      <c r="AG19" s="2287"/>
      <c r="AH19" s="2285" cm="1">
        <f t="array" ref="AH19">SUMPRODUCT((Application!$B$726:$B$760 = 'CalHFA Addendum'!AH$18)*(Application!$AC$726:$AC$760 = 'CalHFA Addendum'!$B19),Application!$G$726:$G$760)</f>
        <v>3</v>
      </c>
      <c r="AI19" s="2286"/>
      <c r="AJ19" s="2286"/>
      <c r="AK19" s="2286"/>
      <c r="AL19" s="2286"/>
      <c r="AM19" s="2287"/>
      <c r="AN19" s="2285" cm="1">
        <f t="array" ref="AN19">SUMPRODUCT((Application!$B$726:$B$760 = 'CalHFA Addendum'!AN$18)*(Application!$AC$726:$AC$760 = 'CalHFA Addendum'!$B19),Application!$G$726:$G$760)</f>
        <v>0</v>
      </c>
      <c r="AO19" s="2286"/>
      <c r="AP19" s="2286"/>
      <c r="AQ19" s="2286"/>
      <c r="AR19" s="2286"/>
      <c r="AS19" s="2287"/>
      <c r="AT19" s="2270">
        <f>J19/$J$29</f>
        <v>9.9173553719008267E-2</v>
      </c>
      <c r="AU19" s="2271"/>
      <c r="AV19" s="2271"/>
      <c r="AW19" s="2271"/>
      <c r="AX19" s="2271"/>
      <c r="AY19" s="2272"/>
      <c r="AZ19" s="1215"/>
      <c r="BA19" s="1207"/>
      <c r="BB19" s="1207"/>
      <c r="BC19" s="1207"/>
      <c r="BD19" s="1207"/>
      <c r="BE19" s="1214"/>
    </row>
    <row r="20" spans="1:58" ht="15" customHeight="1">
      <c r="A20" s="1207"/>
      <c r="B20" s="2282">
        <v>0.4</v>
      </c>
      <c r="C20" s="2283"/>
      <c r="D20" s="2283"/>
      <c r="E20" s="2283"/>
      <c r="F20" s="2283"/>
      <c r="G20" s="2283"/>
      <c r="H20" s="2283"/>
      <c r="I20" s="2284"/>
      <c r="J20" s="2285">
        <f t="shared" si="0"/>
        <v>0</v>
      </c>
      <c r="K20" s="2286"/>
      <c r="L20" s="2286"/>
      <c r="M20" s="2286"/>
      <c r="N20" s="2286"/>
      <c r="O20" s="2287"/>
      <c r="P20" s="2285" cm="1">
        <f t="array" ref="P20">SUMPRODUCT((Application!$B$726:$B$760 = 'CalHFA Addendum'!P$18)*(Application!$AC$726:$AC$760 = 'CalHFA Addendum'!$B20),Application!$G$726:$G$760)</f>
        <v>0</v>
      </c>
      <c r="Q20" s="2286"/>
      <c r="R20" s="2286"/>
      <c r="S20" s="2286"/>
      <c r="T20" s="2286"/>
      <c r="U20" s="2287"/>
      <c r="V20" s="2285" cm="1">
        <f t="array" ref="V20">SUMPRODUCT((Application!$B$726:$B$760 = 'CalHFA Addendum'!V$18)*(Application!$AC$726:$AC$760 = 'CalHFA Addendum'!$B20),Application!$G$726:$G$760)</f>
        <v>0</v>
      </c>
      <c r="W20" s="2286"/>
      <c r="X20" s="2286"/>
      <c r="Y20" s="2286"/>
      <c r="Z20" s="2286"/>
      <c r="AA20" s="2287"/>
      <c r="AB20" s="2285" cm="1">
        <f t="array" ref="AB20">SUMPRODUCT((Application!$B$726:$B$760 = 'CalHFA Addendum'!AB$18)*(Application!$AC$726:$AC$760 = 'CalHFA Addendum'!$B20),Application!$G$726:$G$760)</f>
        <v>0</v>
      </c>
      <c r="AC20" s="2286"/>
      <c r="AD20" s="2286"/>
      <c r="AE20" s="2286"/>
      <c r="AF20" s="2286"/>
      <c r="AG20" s="2287"/>
      <c r="AH20" s="2285" cm="1">
        <f t="array" ref="AH20">SUMPRODUCT((Application!$B$726:$B$760 = 'CalHFA Addendum'!AH$18)*(Application!$AC$726:$AC$760 = 'CalHFA Addendum'!$B20),Application!$G$726:$G$760)</f>
        <v>0</v>
      </c>
      <c r="AI20" s="2286"/>
      <c r="AJ20" s="2286"/>
      <c r="AK20" s="2286"/>
      <c r="AL20" s="2286"/>
      <c r="AM20" s="2287"/>
      <c r="AN20" s="2285" cm="1">
        <f t="array" ref="AN20">SUMPRODUCT((Application!$B$726:$B$760 = 'CalHFA Addendum'!AN$18)*(Application!$AC$726:$AC$760 = 'CalHFA Addendum'!$B20),Application!$G$726:$G$760)</f>
        <v>0</v>
      </c>
      <c r="AO20" s="2286"/>
      <c r="AP20" s="2286"/>
      <c r="AQ20" s="2286"/>
      <c r="AR20" s="2286"/>
      <c r="AS20" s="2287"/>
      <c r="AT20" s="2270">
        <f t="shared" ref="AT20:AT29" si="1">J20/$J$29</f>
        <v>0</v>
      </c>
      <c r="AU20" s="2271"/>
      <c r="AV20" s="2271"/>
      <c r="AW20" s="2271"/>
      <c r="AX20" s="2271"/>
      <c r="AY20" s="2272"/>
      <c r="AZ20" s="1207"/>
      <c r="BA20" s="1207"/>
      <c r="BB20" s="1207"/>
      <c r="BC20" s="1207"/>
      <c r="BD20" s="1207"/>
      <c r="BE20" s="1214"/>
    </row>
    <row r="21" spans="1:58" ht="15">
      <c r="A21" s="1207"/>
      <c r="B21" s="2282">
        <v>0.5</v>
      </c>
      <c r="C21" s="2283"/>
      <c r="D21" s="2283"/>
      <c r="E21" s="2283"/>
      <c r="F21" s="2283"/>
      <c r="G21" s="2283"/>
      <c r="H21" s="2283"/>
      <c r="I21" s="2284"/>
      <c r="J21" s="2285">
        <f t="shared" si="0"/>
        <v>13</v>
      </c>
      <c r="K21" s="2286"/>
      <c r="L21" s="2286"/>
      <c r="M21" s="2286"/>
      <c r="N21" s="2286"/>
      <c r="O21" s="2287"/>
      <c r="P21" s="2285" cm="1">
        <f t="array" ref="P21">SUMPRODUCT((Application!$B$726:$B$760 = 'CalHFA Addendum'!P$18)*(Application!$AC$726:$AC$760 = 'CalHFA Addendum'!$B21),Application!$G$726:$G$760)</f>
        <v>7</v>
      </c>
      <c r="Q21" s="2286"/>
      <c r="R21" s="2286"/>
      <c r="S21" s="2286"/>
      <c r="T21" s="2286"/>
      <c r="U21" s="2287"/>
      <c r="V21" s="2285" cm="1">
        <f t="array" ref="V21">SUMPRODUCT((Application!$B$726:$B$760 = 'CalHFA Addendum'!V$18)*(Application!$AC$726:$AC$760 = 'CalHFA Addendum'!$B21),Application!$G$726:$G$760)</f>
        <v>0</v>
      </c>
      <c r="W21" s="2286"/>
      <c r="X21" s="2286"/>
      <c r="Y21" s="2286"/>
      <c r="Z21" s="2286"/>
      <c r="AA21" s="2287"/>
      <c r="AB21" s="2285" cm="1">
        <f t="array" ref="AB21">SUMPRODUCT((Application!$B$726:$B$760 = 'CalHFA Addendum'!AB$18)*(Application!$AC$726:$AC$760 = 'CalHFA Addendum'!$B21),Application!$G$726:$G$760)</f>
        <v>3</v>
      </c>
      <c r="AC21" s="2286"/>
      <c r="AD21" s="2286"/>
      <c r="AE21" s="2286"/>
      <c r="AF21" s="2286"/>
      <c r="AG21" s="2287"/>
      <c r="AH21" s="2285" cm="1">
        <f t="array" ref="AH21">SUMPRODUCT((Application!$B$726:$B$760 = 'CalHFA Addendum'!AH$18)*(Application!$AC$726:$AC$760 = 'CalHFA Addendum'!$B21),Application!$G$726:$G$760)</f>
        <v>3</v>
      </c>
      <c r="AI21" s="2286"/>
      <c r="AJ21" s="2286"/>
      <c r="AK21" s="2286"/>
      <c r="AL21" s="2286"/>
      <c r="AM21" s="2287"/>
      <c r="AN21" s="2285" cm="1">
        <f t="array" ref="AN21">SUMPRODUCT((Application!$B$726:$B$760 = 'CalHFA Addendum'!AN$18)*(Application!$AC$726:$AC$760 = 'CalHFA Addendum'!$B21),Application!$G$726:$G$760)</f>
        <v>0</v>
      </c>
      <c r="AO21" s="2286"/>
      <c r="AP21" s="2286"/>
      <c r="AQ21" s="2286"/>
      <c r="AR21" s="2286"/>
      <c r="AS21" s="2287"/>
      <c r="AT21" s="2270">
        <f t="shared" si="1"/>
        <v>0.10743801652892562</v>
      </c>
      <c r="AU21" s="2271"/>
      <c r="AV21" s="2271"/>
      <c r="AW21" s="2271"/>
      <c r="AX21" s="2271"/>
      <c r="AY21" s="2272"/>
      <c r="AZ21" s="1207"/>
      <c r="BA21" s="1207"/>
      <c r="BB21" s="1207"/>
      <c r="BC21" s="1207"/>
      <c r="BD21" s="1207"/>
      <c r="BE21" s="1214"/>
    </row>
    <row r="22" spans="1:58" ht="15">
      <c r="A22" s="1207"/>
      <c r="B22" s="2282">
        <v>0.6</v>
      </c>
      <c r="C22" s="2283"/>
      <c r="D22" s="2283"/>
      <c r="E22" s="2283"/>
      <c r="F22" s="2283"/>
      <c r="G22" s="2283"/>
      <c r="H22" s="2283"/>
      <c r="I22" s="2284"/>
      <c r="J22" s="2285">
        <f t="shared" si="0"/>
        <v>46</v>
      </c>
      <c r="K22" s="2286"/>
      <c r="L22" s="2286"/>
      <c r="M22" s="2286"/>
      <c r="N22" s="2286"/>
      <c r="O22" s="2287"/>
      <c r="P22" s="2285" cm="1">
        <f t="array" ref="P22">SUMPRODUCT((Application!$B$726:$B$760 = 'CalHFA Addendum'!P$18)*(Application!$AC$726:$AC$760 = 'CalHFA Addendum'!$B22),Application!$G$726:$G$760)</f>
        <v>46</v>
      </c>
      <c r="Q22" s="2286"/>
      <c r="R22" s="2286"/>
      <c r="S22" s="2286"/>
      <c r="T22" s="2286"/>
      <c r="U22" s="2287"/>
      <c r="V22" s="2285" cm="1">
        <f t="array" ref="V22">SUMPRODUCT((Application!$B$726:$B$760 = 'CalHFA Addendum'!V$18)*(Application!$AC$726:$AC$760 = 'CalHFA Addendum'!$B22),Application!$G$726:$G$760)</f>
        <v>0</v>
      </c>
      <c r="W22" s="2286"/>
      <c r="X22" s="2286"/>
      <c r="Y22" s="2286"/>
      <c r="Z22" s="2286"/>
      <c r="AA22" s="2287"/>
      <c r="AB22" s="2285" cm="1">
        <f t="array" ref="AB22">SUMPRODUCT((Application!$B$726:$B$760 = 'CalHFA Addendum'!AB$18)*(Application!$AC$726:$AC$760 = 'CalHFA Addendum'!$B22),Application!$G$726:$G$760)</f>
        <v>0</v>
      </c>
      <c r="AC22" s="2286"/>
      <c r="AD22" s="2286"/>
      <c r="AE22" s="2286"/>
      <c r="AF22" s="2286"/>
      <c r="AG22" s="2287"/>
      <c r="AH22" s="2285" cm="1">
        <f t="array" ref="AH22">SUMPRODUCT((Application!$B$726:$B$760 = 'CalHFA Addendum'!AH$18)*(Application!$AC$726:$AC$760 = 'CalHFA Addendum'!$B22),Application!$G$726:$G$760)</f>
        <v>0</v>
      </c>
      <c r="AI22" s="2286"/>
      <c r="AJ22" s="2286"/>
      <c r="AK22" s="2286"/>
      <c r="AL22" s="2286"/>
      <c r="AM22" s="2287"/>
      <c r="AN22" s="2285" cm="1">
        <f t="array" ref="AN22">SUMPRODUCT((Application!$B$726:$B$760 = 'CalHFA Addendum'!AN$18)*(Application!$AC$726:$AC$760 = 'CalHFA Addendum'!$B22),Application!$G$726:$G$760)</f>
        <v>0</v>
      </c>
      <c r="AO22" s="2286"/>
      <c r="AP22" s="2286"/>
      <c r="AQ22" s="2286"/>
      <c r="AR22" s="2286"/>
      <c r="AS22" s="2287"/>
      <c r="AT22" s="2270">
        <f t="shared" si="1"/>
        <v>0.38016528925619836</v>
      </c>
      <c r="AU22" s="2271"/>
      <c r="AV22" s="2271"/>
      <c r="AW22" s="2271"/>
      <c r="AX22" s="2271"/>
      <c r="AY22" s="2272"/>
      <c r="AZ22" s="1207"/>
      <c r="BA22" s="1207"/>
      <c r="BB22" s="1207"/>
      <c r="BC22" s="1207"/>
      <c r="BD22" s="1207"/>
      <c r="BE22" s="1214"/>
    </row>
    <row r="23" spans="1:58" ht="15">
      <c r="A23" s="1207"/>
      <c r="B23" s="2282">
        <v>0.7</v>
      </c>
      <c r="C23" s="2283"/>
      <c r="D23" s="2283"/>
      <c r="E23" s="2283"/>
      <c r="F23" s="2283"/>
      <c r="G23" s="2283"/>
      <c r="H23" s="2283"/>
      <c r="I23" s="2284"/>
      <c r="J23" s="2285">
        <f t="shared" si="0"/>
        <v>49</v>
      </c>
      <c r="K23" s="2286"/>
      <c r="L23" s="2286"/>
      <c r="M23" s="2286"/>
      <c r="N23" s="2286"/>
      <c r="O23" s="2287"/>
      <c r="P23" s="2285" cm="1">
        <f t="array" ref="P23">SUMPRODUCT((Application!$B$726:$B$760 = 'CalHFA Addendum'!P$18)*(Application!$AC$726:$AC$760 = 'CalHFA Addendum'!$B23),Application!$G$726:$G$760)</f>
        <v>0</v>
      </c>
      <c r="Q23" s="2286"/>
      <c r="R23" s="2286"/>
      <c r="S23" s="2286"/>
      <c r="T23" s="2286"/>
      <c r="U23" s="2287"/>
      <c r="V23" s="2285" cm="1">
        <f t="array" ref="V23">SUMPRODUCT((Application!$B$726:$B$760 = 'CalHFA Addendum'!V$18)*(Application!$AC$726:$AC$760 = 'CalHFA Addendum'!$B23),Application!$G$726:$G$760)</f>
        <v>0</v>
      </c>
      <c r="W23" s="2286"/>
      <c r="X23" s="2286"/>
      <c r="Y23" s="2286"/>
      <c r="Z23" s="2286"/>
      <c r="AA23" s="2287"/>
      <c r="AB23" s="2285" cm="1">
        <f t="array" ref="AB23">SUMPRODUCT((Application!$B$726:$B$760 = 'CalHFA Addendum'!AB$18)*(Application!$AC$726:$AC$760 = 'CalHFA Addendum'!$B23),Application!$G$726:$G$760)</f>
        <v>25</v>
      </c>
      <c r="AC23" s="2286"/>
      <c r="AD23" s="2286"/>
      <c r="AE23" s="2286"/>
      <c r="AF23" s="2286"/>
      <c r="AG23" s="2287"/>
      <c r="AH23" s="2285" cm="1">
        <f t="array" ref="AH23">SUMPRODUCT((Application!$B$726:$B$760 = 'CalHFA Addendum'!AH$18)*(Application!$AC$726:$AC$760 = 'CalHFA Addendum'!$B23),Application!$G$726:$G$760)</f>
        <v>24</v>
      </c>
      <c r="AI23" s="2286"/>
      <c r="AJ23" s="2286"/>
      <c r="AK23" s="2286"/>
      <c r="AL23" s="2286"/>
      <c r="AM23" s="2287"/>
      <c r="AN23" s="2285" cm="1">
        <f t="array" ref="AN23">SUMPRODUCT((Application!$B$726:$B$760 = 'CalHFA Addendum'!AN$18)*(Application!$AC$726:$AC$760 = 'CalHFA Addendum'!$B23),Application!$G$726:$G$760)</f>
        <v>0</v>
      </c>
      <c r="AO23" s="2286"/>
      <c r="AP23" s="2286"/>
      <c r="AQ23" s="2286"/>
      <c r="AR23" s="2286"/>
      <c r="AS23" s="2287"/>
      <c r="AT23" s="2270">
        <f t="shared" si="1"/>
        <v>0.4049586776859504</v>
      </c>
      <c r="AU23" s="2271"/>
      <c r="AV23" s="2271"/>
      <c r="AW23" s="2271"/>
      <c r="AX23" s="2271"/>
      <c r="AY23" s="2272"/>
      <c r="AZ23" s="1207"/>
      <c r="BA23" s="1207"/>
      <c r="BB23" s="1207"/>
      <c r="BC23" s="1207"/>
      <c r="BD23" s="1207"/>
      <c r="BE23" s="1214"/>
    </row>
    <row r="24" spans="1:58" ht="15">
      <c r="A24" s="1207"/>
      <c r="B24" s="2282">
        <v>0.8</v>
      </c>
      <c r="C24" s="2283"/>
      <c r="D24" s="2283"/>
      <c r="E24" s="2283"/>
      <c r="F24" s="2283"/>
      <c r="G24" s="2283"/>
      <c r="H24" s="2283"/>
      <c r="I24" s="2284"/>
      <c r="J24" s="2285">
        <f t="shared" si="0"/>
        <v>0</v>
      </c>
      <c r="K24" s="2286"/>
      <c r="L24" s="2286"/>
      <c r="M24" s="2286"/>
      <c r="N24" s="2286"/>
      <c r="O24" s="2287"/>
      <c r="P24" s="2285" cm="1">
        <f t="array" ref="P24">SUMPRODUCT((Application!$B$726:$B$760 = 'CalHFA Addendum'!P$18)*(Application!$AC$726:$AC$760 = 'CalHFA Addendum'!$B24),Application!$G$726:$G$760)</f>
        <v>0</v>
      </c>
      <c r="Q24" s="2286"/>
      <c r="R24" s="2286"/>
      <c r="S24" s="2286"/>
      <c r="T24" s="2286"/>
      <c r="U24" s="2287"/>
      <c r="V24" s="2285" cm="1">
        <f t="array" ref="V24">SUMPRODUCT((Application!$B$726:$B$760 = 'CalHFA Addendum'!V$18)*(Application!$AC$726:$AC$760 = 'CalHFA Addendum'!$B24),Application!$G$726:$G$760)</f>
        <v>0</v>
      </c>
      <c r="W24" s="2286"/>
      <c r="X24" s="2286"/>
      <c r="Y24" s="2286"/>
      <c r="Z24" s="2286"/>
      <c r="AA24" s="2287"/>
      <c r="AB24" s="2285" cm="1">
        <f t="array" ref="AB24">SUMPRODUCT((Application!$B$726:$B$760 = 'CalHFA Addendum'!AB$18)*(Application!$AC$726:$AC$760 = 'CalHFA Addendum'!$B24),Application!$G$726:$G$760)</f>
        <v>0</v>
      </c>
      <c r="AC24" s="2286"/>
      <c r="AD24" s="2286"/>
      <c r="AE24" s="2286"/>
      <c r="AF24" s="2286"/>
      <c r="AG24" s="2287"/>
      <c r="AH24" s="2285" cm="1">
        <f t="array" ref="AH24">SUMPRODUCT((Application!$B$726:$B$760 = 'CalHFA Addendum'!AH$18)*(Application!$AC$726:$AC$760 = 'CalHFA Addendum'!$B24),Application!$G$726:$G$760)</f>
        <v>0</v>
      </c>
      <c r="AI24" s="2286"/>
      <c r="AJ24" s="2286"/>
      <c r="AK24" s="2286"/>
      <c r="AL24" s="2286"/>
      <c r="AM24" s="2287"/>
      <c r="AN24" s="2285" cm="1">
        <f t="array" ref="AN24">SUMPRODUCT((Application!$B$726:$B$760 = 'CalHFA Addendum'!AN$18)*(Application!$AC$726:$AC$760 = 'CalHFA Addendum'!$B24),Application!$G$726:$G$760)</f>
        <v>0</v>
      </c>
      <c r="AO24" s="2286"/>
      <c r="AP24" s="2286"/>
      <c r="AQ24" s="2286"/>
      <c r="AR24" s="2286"/>
      <c r="AS24" s="2287"/>
      <c r="AT24" s="2270">
        <f t="shared" si="1"/>
        <v>0</v>
      </c>
      <c r="AU24" s="2271"/>
      <c r="AV24" s="2271"/>
      <c r="AW24" s="2271"/>
      <c r="AX24" s="2271"/>
      <c r="AY24" s="2272"/>
      <c r="AZ24" s="1207"/>
      <c r="BA24" s="1207"/>
      <c r="BB24" s="1207"/>
      <c r="BC24" s="1207"/>
      <c r="BD24" s="1207"/>
      <c r="BE24" s="1214"/>
    </row>
    <row r="25" spans="1:58" ht="15">
      <c r="A25" s="1207"/>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207"/>
      <c r="BA25" s="1207"/>
      <c r="BB25" s="1207"/>
      <c r="BC25" s="1207"/>
      <c r="BD25" s="1207"/>
      <c r="BE25" s="1214"/>
    </row>
    <row r="26" spans="1:58" ht="15">
      <c r="A26" s="1207"/>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207"/>
      <c r="BA26" s="1207"/>
      <c r="BB26" s="1207"/>
      <c r="BC26" s="1207"/>
      <c r="BD26" s="1207"/>
      <c r="BE26" s="1214"/>
    </row>
    <row r="27" spans="1:58" ht="15">
      <c r="A27" s="1207"/>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207"/>
      <c r="BA27" s="1207"/>
      <c r="BB27" s="1207"/>
      <c r="BC27" s="1207"/>
      <c r="BD27" s="1207"/>
      <c r="BE27" s="1214"/>
    </row>
    <row r="28" spans="1:58" thickBot="1">
      <c r="A28" s="1207"/>
      <c r="B28" s="2273" t="s">
        <v>2361</v>
      </c>
      <c r="C28" s="2274"/>
      <c r="D28" s="2274"/>
      <c r="E28" s="2274"/>
      <c r="F28" s="2274"/>
      <c r="G28" s="2274"/>
      <c r="H28" s="2274"/>
      <c r="I28" s="2275"/>
      <c r="J28" s="2276">
        <f>SUM(P28:AS28)</f>
        <v>1</v>
      </c>
      <c r="K28" s="2277"/>
      <c r="L28" s="2277"/>
      <c r="M28" s="2277"/>
      <c r="N28" s="2277"/>
      <c r="O28" s="2278"/>
      <c r="P28" s="2276">
        <f>_xlfn.IFNA(VLOOKUP(P$18,Application!$J$781:$S$784,6,FALSE), 0)</f>
        <v>0</v>
      </c>
      <c r="Q28" s="2277"/>
      <c r="R28" s="2277"/>
      <c r="S28" s="2277"/>
      <c r="T28" s="2277"/>
      <c r="U28" s="2278"/>
      <c r="V28" s="2276">
        <f>_xlfn.IFNA(VLOOKUP(V$18,Application!$J$781:$S$784,6,FALSE), 0)</f>
        <v>0</v>
      </c>
      <c r="W28" s="2277"/>
      <c r="X28" s="2277"/>
      <c r="Y28" s="2277"/>
      <c r="Z28" s="2277"/>
      <c r="AA28" s="2278"/>
      <c r="AB28" s="2276">
        <f>_xlfn.IFNA(VLOOKUP(AB$18,Application!$J$781:$S$784,6,FALSE), 0)</f>
        <v>1</v>
      </c>
      <c r="AC28" s="2277"/>
      <c r="AD28" s="2277"/>
      <c r="AE28" s="2277"/>
      <c r="AF28" s="2277"/>
      <c r="AG28" s="2278"/>
      <c r="AH28" s="2276">
        <f>_xlfn.IFNA(VLOOKUP(AH$18,Application!$J$781:$S$784,6,FALSE), 0)</f>
        <v>0</v>
      </c>
      <c r="AI28" s="2277"/>
      <c r="AJ28" s="2277"/>
      <c r="AK28" s="2277"/>
      <c r="AL28" s="2277"/>
      <c r="AM28" s="2278"/>
      <c r="AN28" s="2276">
        <f>_xlfn.IFNA(VLOOKUP(AN$18,Application!$J$781:$S$784,6,FALSE), 0)</f>
        <v>0</v>
      </c>
      <c r="AO28" s="2277"/>
      <c r="AP28" s="2277"/>
      <c r="AQ28" s="2277"/>
      <c r="AR28" s="2277"/>
      <c r="AS28" s="2278"/>
      <c r="AT28" s="2279">
        <f t="shared" si="1"/>
        <v>8.2644628099173556E-3</v>
      </c>
      <c r="AU28" s="2280"/>
      <c r="AV28" s="2280"/>
      <c r="AW28" s="2280"/>
      <c r="AX28" s="2280"/>
      <c r="AY28" s="2281"/>
      <c r="AZ28" s="1207"/>
      <c r="BA28" s="1207"/>
      <c r="BB28" s="1207"/>
      <c r="BC28" s="1207"/>
      <c r="BD28" s="1207"/>
      <c r="BE28" s="1214"/>
    </row>
    <row r="29" spans="1:58" thickBot="1">
      <c r="A29" s="1207"/>
      <c r="B29" s="2256" t="s">
        <v>1573</v>
      </c>
      <c r="C29" s="2229"/>
      <c r="D29" s="2229"/>
      <c r="E29" s="2229"/>
      <c r="F29" s="2229"/>
      <c r="G29" s="2229"/>
      <c r="H29" s="2229"/>
      <c r="I29" s="2230"/>
      <c r="J29" s="2228">
        <f>SUM(J19:O28)</f>
        <v>121</v>
      </c>
      <c r="K29" s="2229"/>
      <c r="L29" s="2229"/>
      <c r="M29" s="2229"/>
      <c r="N29" s="2229"/>
      <c r="O29" s="2230"/>
      <c r="P29" s="2228">
        <f>SUM(P19:U28)</f>
        <v>60</v>
      </c>
      <c r="Q29" s="2229"/>
      <c r="R29" s="2229"/>
      <c r="S29" s="2229"/>
      <c r="T29" s="2229"/>
      <c r="U29" s="2230"/>
      <c r="V29" s="2228">
        <f>SUM(V19:AA28)</f>
        <v>0</v>
      </c>
      <c r="W29" s="2229"/>
      <c r="X29" s="2229"/>
      <c r="Y29" s="2229"/>
      <c r="Z29" s="2229"/>
      <c r="AA29" s="2230"/>
      <c r="AB29" s="2228">
        <f>SUM(AB19:AG28)</f>
        <v>31</v>
      </c>
      <c r="AC29" s="2229"/>
      <c r="AD29" s="2229"/>
      <c r="AE29" s="2229"/>
      <c r="AF29" s="2229"/>
      <c r="AG29" s="2230"/>
      <c r="AH29" s="2228">
        <f>SUM(AH19:AM28)</f>
        <v>30</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207"/>
      <c r="BA29" s="1207"/>
      <c r="BB29" s="1207"/>
      <c r="BC29" s="1207"/>
      <c r="BD29" s="1207"/>
      <c r="BE29" s="1214"/>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4"/>
    </row>
    <row r="31" spans="1:58" thickBot="1">
      <c r="A31" s="1207"/>
      <c r="B31" s="2234" t="s">
        <v>2360</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214"/>
    </row>
    <row r="32" spans="1:58" thickBot="1">
      <c r="A32" s="1207"/>
      <c r="B32" s="2237" t="s">
        <v>2359</v>
      </c>
      <c r="C32" s="2238"/>
      <c r="D32" s="2238"/>
      <c r="E32" s="2238"/>
      <c r="F32" s="2238"/>
      <c r="G32" s="2238"/>
      <c r="H32" s="2238"/>
      <c r="I32" s="2238"/>
      <c r="J32" s="2241" t="s">
        <v>2358</v>
      </c>
      <c r="K32" s="2242"/>
      <c r="L32" s="2242"/>
      <c r="M32" s="2242"/>
      <c r="N32" s="2241" t="s">
        <v>2357</v>
      </c>
      <c r="O32" s="2242"/>
      <c r="P32" s="2242"/>
      <c r="Q32" s="2244"/>
      <c r="R32" s="2246" t="s">
        <v>2356</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214"/>
    </row>
    <row r="33" spans="1:58" ht="15" customHeight="1">
      <c r="A33" s="1207"/>
      <c r="B33" s="2239"/>
      <c r="C33" s="2240"/>
      <c r="D33" s="2240"/>
      <c r="E33" s="2240"/>
      <c r="F33" s="2240"/>
      <c r="G33" s="2240"/>
      <c r="H33" s="2240"/>
      <c r="I33" s="2240"/>
      <c r="J33" s="2243"/>
      <c r="K33" s="2243"/>
      <c r="L33" s="2243"/>
      <c r="M33" s="2243"/>
      <c r="N33" s="2243"/>
      <c r="O33" s="2243"/>
      <c r="P33" s="2243"/>
      <c r="Q33" s="2245"/>
      <c r="R33" s="2249" t="s">
        <v>2355</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214"/>
    </row>
    <row r="34" spans="1:58" ht="15.75" customHeight="1" thickBot="1">
      <c r="A34" s="1207"/>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214"/>
    </row>
    <row r="35" spans="1:58" ht="15.75" customHeight="1">
      <c r="A35" s="1207"/>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2354</v>
      </c>
      <c r="AT35" s="2258"/>
      <c r="AU35" s="2258"/>
      <c r="AV35" s="2258"/>
      <c r="AW35" s="2258"/>
      <c r="AX35" s="2266"/>
      <c r="AY35" s="2257" t="s">
        <v>2353</v>
      </c>
      <c r="AZ35" s="2258"/>
      <c r="BA35" s="2258"/>
      <c r="BB35" s="2258"/>
      <c r="BC35" s="2258"/>
      <c r="BD35" s="2259"/>
      <c r="BE35" s="1214"/>
    </row>
    <row r="36" spans="1:58" ht="15.75" customHeight="1">
      <c r="A36" s="1207"/>
      <c r="B36" s="2161" t="s">
        <v>2352</v>
      </c>
      <c r="C36" s="2162"/>
      <c r="D36" s="2162"/>
      <c r="E36" s="2162"/>
      <c r="F36" s="2162"/>
      <c r="G36" s="2162"/>
      <c r="H36" s="2162"/>
      <c r="I36" s="2162"/>
      <c r="J36" s="2226" t="s">
        <v>2351</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214"/>
    </row>
    <row r="37" spans="1:58" ht="15.75" customHeight="1">
      <c r="A37" s="1207"/>
      <c r="B37" s="2161" t="s">
        <v>2350</v>
      </c>
      <c r="C37" s="2162"/>
      <c r="D37" s="2162"/>
      <c r="E37" s="2162"/>
      <c r="F37" s="2162"/>
      <c r="G37" s="2162"/>
      <c r="H37" s="2162"/>
      <c r="I37" s="2162"/>
      <c r="J37" s="2226" t="s">
        <v>2349</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214"/>
    </row>
    <row r="38" spans="1:58" ht="15.75" customHeight="1">
      <c r="A38" s="1207"/>
      <c r="B38" s="2161" t="s">
        <v>2348</v>
      </c>
      <c r="C38" s="2162"/>
      <c r="D38" s="2162"/>
      <c r="E38" s="2162"/>
      <c r="F38" s="2162"/>
      <c r="G38" s="2162"/>
      <c r="H38" s="2162"/>
      <c r="I38" s="2162"/>
      <c r="J38" s="2226" t="s">
        <v>2347</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214"/>
    </row>
    <row r="39" spans="1:58" ht="15.75" customHeight="1">
      <c r="A39" s="1207"/>
      <c r="B39" s="2161" t="s">
        <v>2346</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214"/>
    </row>
    <row r="40" spans="1:58" ht="15.75" customHeight="1">
      <c r="A40" s="1207"/>
      <c r="B40" s="2161" t="s">
        <v>2346</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214"/>
    </row>
    <row r="41" spans="1:58" ht="15.75" customHeight="1">
      <c r="A41" s="1207"/>
      <c r="B41" s="2161" t="s">
        <v>2345</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214"/>
    </row>
    <row r="42" spans="1:58" ht="15.75" customHeight="1">
      <c r="A42" s="1207"/>
      <c r="B42" s="2161" t="s">
        <v>2345</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214"/>
    </row>
    <row r="43" spans="1:58" ht="15.75" customHeight="1">
      <c r="A43" s="1207"/>
      <c r="B43" s="2166" t="s">
        <v>2344</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214"/>
    </row>
    <row r="44" spans="1:58" ht="15.75" customHeight="1">
      <c r="A44" s="1207"/>
      <c r="B44" s="2166" t="s">
        <v>2343</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214"/>
    </row>
    <row r="45" spans="1:58" ht="15.75" customHeight="1">
      <c r="A45" s="1207"/>
      <c r="B45" s="2166" t="s">
        <v>2342</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214"/>
    </row>
    <row r="46" spans="1:58" ht="15.75" customHeight="1">
      <c r="A46" s="1207"/>
      <c r="B46" s="2166" t="s">
        <v>2274</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214"/>
    </row>
    <row r="47" spans="1:58" ht="15.75" customHeight="1" thickBot="1">
      <c r="A47" s="1207"/>
      <c r="B47" s="2220" t="s">
        <v>300</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214"/>
    </row>
    <row r="48" spans="1:58" ht="15.75" customHeight="1">
      <c r="A48" s="1207"/>
      <c r="B48" s="1216" t="s">
        <v>2341</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4"/>
      <c r="BF48" s="1205"/>
    </row>
    <row r="49" spans="1:77" ht="15.75" customHeight="1" thickBot="1">
      <c r="A49" s="1207"/>
      <c r="B49" s="1216" t="s">
        <v>2340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8"/>
      <c r="AQ49" s="1208"/>
      <c r="AR49" s="1208"/>
      <c r="AS49" s="1208"/>
      <c r="AT49" s="1208"/>
      <c r="AU49" s="1208"/>
      <c r="AV49" s="1208"/>
      <c r="AW49" s="1208"/>
      <c r="AX49" s="1207"/>
      <c r="AY49" s="1207"/>
      <c r="AZ49" s="1207"/>
      <c r="BA49" s="1207"/>
      <c r="BB49" s="1207"/>
      <c r="BC49" s="1207"/>
      <c r="BD49" s="1207"/>
      <c r="BE49" s="1214"/>
      <c r="BF49" s="1205"/>
    </row>
    <row r="50" spans="1:77" ht="15.75" customHeight="1">
      <c r="A50" s="1207"/>
      <c r="B50" s="2085" t="s">
        <v>2339</v>
      </c>
      <c r="C50" s="2041"/>
      <c r="D50" s="2041"/>
      <c r="E50" s="2041"/>
      <c r="F50" s="2041"/>
      <c r="G50" s="2041"/>
      <c r="H50" s="2041"/>
      <c r="I50" s="2041"/>
      <c r="J50" s="2041"/>
      <c r="K50" s="2041"/>
      <c r="L50" s="2041"/>
      <c r="M50" s="2041"/>
      <c r="N50" s="2041"/>
      <c r="O50" s="2041"/>
      <c r="P50" s="2041"/>
      <c r="Q50" s="2041"/>
      <c r="R50" s="2041"/>
      <c r="S50" s="2041"/>
      <c r="T50" s="2041"/>
      <c r="U50" s="2041"/>
      <c r="V50" s="2041"/>
      <c r="W50" s="2041"/>
      <c r="X50" s="2041"/>
      <c r="Y50" s="2041"/>
      <c r="Z50" s="2041"/>
      <c r="AA50" s="2041"/>
      <c r="AB50" s="2041"/>
      <c r="AC50" s="2041"/>
      <c r="AD50" s="2041"/>
      <c r="AE50" s="2041"/>
      <c r="AF50" s="2041"/>
      <c r="AG50" s="2041"/>
      <c r="AH50" s="2041"/>
      <c r="AI50" s="2041"/>
      <c r="AJ50" s="2041"/>
      <c r="AK50" s="2041"/>
      <c r="AL50" s="2041"/>
      <c r="AM50" s="2041"/>
      <c r="AN50" s="2041"/>
      <c r="AO50" s="2042"/>
      <c r="AP50" s="1208"/>
      <c r="AQ50" s="1208"/>
      <c r="AR50" s="1208"/>
      <c r="AS50" s="1208"/>
      <c r="AT50" s="1208"/>
      <c r="AU50" s="1208"/>
      <c r="AV50" s="1208"/>
      <c r="AW50" s="1208"/>
      <c r="AX50" s="1207"/>
      <c r="AY50" s="1207"/>
      <c r="AZ50" s="1207"/>
      <c r="BA50" s="1207"/>
      <c r="BB50" s="1207"/>
      <c r="BC50" s="1207"/>
      <c r="BD50" s="1207"/>
      <c r="BE50" s="1214"/>
    </row>
    <row r="51" spans="1:77" ht="33.75" customHeight="1">
      <c r="A51" s="1207"/>
      <c r="B51" s="2119" t="s">
        <v>2332</v>
      </c>
      <c r="C51" s="2113"/>
      <c r="D51" s="2113"/>
      <c r="E51" s="2113"/>
      <c r="F51" s="2113"/>
      <c r="G51" s="2113"/>
      <c r="H51" s="2113"/>
      <c r="I51" s="2113"/>
      <c r="J51" s="2113" t="s">
        <v>2338</v>
      </c>
      <c r="K51" s="2113"/>
      <c r="L51" s="2113"/>
      <c r="M51" s="2113"/>
      <c r="N51" s="2113"/>
      <c r="O51" s="2113"/>
      <c r="P51" s="2113"/>
      <c r="Q51" s="2113"/>
      <c r="R51" s="2205" t="s">
        <v>2337</v>
      </c>
      <c r="S51" s="2205"/>
      <c r="T51" s="2205"/>
      <c r="U51" s="2205"/>
      <c r="V51" s="2205"/>
      <c r="W51" s="2205"/>
      <c r="X51" s="2205"/>
      <c r="Y51" s="2205"/>
      <c r="Z51" s="2205" t="s">
        <v>2336</v>
      </c>
      <c r="AA51" s="2205"/>
      <c r="AB51" s="2205"/>
      <c r="AC51" s="2205"/>
      <c r="AD51" s="2205"/>
      <c r="AE51" s="2205"/>
      <c r="AF51" s="2205"/>
      <c r="AG51" s="2205"/>
      <c r="AH51" s="2205" t="s">
        <v>2335</v>
      </c>
      <c r="AI51" s="2205"/>
      <c r="AJ51" s="2205"/>
      <c r="AK51" s="2205"/>
      <c r="AL51" s="2205"/>
      <c r="AM51" s="2205"/>
      <c r="AN51" s="2205"/>
      <c r="AO51" s="2206"/>
      <c r="AP51" s="1208"/>
      <c r="AQ51" s="1208"/>
      <c r="AR51" s="1208"/>
      <c r="AS51" s="1208"/>
      <c r="AT51" s="1208"/>
      <c r="AU51" s="1208"/>
      <c r="AV51" s="1208"/>
      <c r="AW51" s="1208"/>
      <c r="AX51" s="1215"/>
      <c r="AY51" s="1207"/>
      <c r="AZ51" s="1207"/>
      <c r="BA51" s="1207"/>
      <c r="BB51" s="1207"/>
      <c r="BC51" s="1207"/>
      <c r="BD51" s="1207"/>
      <c r="BE51" s="1214"/>
    </row>
    <row r="52" spans="1:77" ht="15.75" customHeight="1">
      <c r="A52" s="1207"/>
      <c r="B52" s="2166" t="s">
        <v>2334</v>
      </c>
      <c r="C52" s="2167"/>
      <c r="D52" s="2167"/>
      <c r="E52" s="2167"/>
      <c r="F52" s="2167"/>
      <c r="G52" s="2167"/>
      <c r="H52" s="2167"/>
      <c r="I52" s="2167"/>
      <c r="J52" s="2002">
        <v>0</v>
      </c>
      <c r="K52" s="2002"/>
      <c r="L52" s="2002"/>
      <c r="M52" s="2002"/>
      <c r="N52" s="2002"/>
      <c r="O52" s="2002"/>
      <c r="P52" s="2002"/>
      <c r="Q52" s="2002"/>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208"/>
      <c r="AQ52" s="1208"/>
      <c r="AR52" s="1208"/>
      <c r="AS52" s="1208"/>
      <c r="AT52" s="1208"/>
      <c r="AU52" s="1208"/>
      <c r="AV52" s="1208"/>
      <c r="AW52" s="1208"/>
      <c r="AX52" s="1215"/>
      <c r="AY52" s="1207"/>
      <c r="AZ52" s="1207"/>
      <c r="BA52" s="1207"/>
      <c r="BB52" s="1207"/>
      <c r="BC52" s="1207"/>
      <c r="BD52" s="1207"/>
      <c r="BE52" s="1214"/>
    </row>
    <row r="53" spans="1:77" ht="15.75" customHeight="1">
      <c r="A53" s="1207"/>
      <c r="B53" s="2166" t="s">
        <v>2333</v>
      </c>
      <c r="C53" s="2167"/>
      <c r="D53" s="2167"/>
      <c r="E53" s="2167"/>
      <c r="F53" s="2167"/>
      <c r="G53" s="2167"/>
      <c r="H53" s="2167"/>
      <c r="I53" s="2167"/>
      <c r="J53" s="2002">
        <v>0</v>
      </c>
      <c r="K53" s="2002"/>
      <c r="L53" s="2002"/>
      <c r="M53" s="2002"/>
      <c r="N53" s="2002"/>
      <c r="O53" s="2002"/>
      <c r="P53" s="2002"/>
      <c r="Q53" s="2002"/>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208"/>
      <c r="AQ53" s="1208"/>
      <c r="AR53" s="1208"/>
      <c r="AS53" s="1208"/>
      <c r="AT53" s="1208"/>
      <c r="AU53" s="1208"/>
      <c r="AV53" s="1208"/>
      <c r="AW53" s="1208"/>
      <c r="AX53" s="1207"/>
      <c r="AY53" s="1207"/>
      <c r="AZ53" s="1207"/>
      <c r="BA53" s="1207"/>
      <c r="BB53" s="1207"/>
      <c r="BC53" s="1207"/>
      <c r="BD53" s="1207"/>
      <c r="BE53" s="1214"/>
    </row>
    <row r="54" spans="1:77" ht="15.75" customHeight="1">
      <c r="A54" s="1207"/>
      <c r="B54" s="2166"/>
      <c r="C54" s="2167"/>
      <c r="D54" s="2167"/>
      <c r="E54" s="2167"/>
      <c r="F54" s="2167"/>
      <c r="G54" s="2167"/>
      <c r="H54" s="2167"/>
      <c r="I54" s="2167"/>
      <c r="J54" s="2002"/>
      <c r="K54" s="2002"/>
      <c r="L54" s="2002"/>
      <c r="M54" s="2002"/>
      <c r="N54" s="2002"/>
      <c r="O54" s="2002"/>
      <c r="P54" s="2002"/>
      <c r="Q54" s="2002"/>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208"/>
      <c r="AQ54" s="1208"/>
      <c r="AR54" s="1208"/>
      <c r="AS54" s="1208"/>
      <c r="AT54" s="1208"/>
      <c r="AU54" s="1208"/>
      <c r="AV54" s="1208"/>
      <c r="AW54" s="1208"/>
      <c r="AX54" s="1207"/>
      <c r="AY54" s="1207"/>
      <c r="AZ54" s="1207"/>
      <c r="BA54" s="1207"/>
      <c r="BB54" s="1207"/>
      <c r="BC54" s="1207"/>
      <c r="BD54" s="1207"/>
      <c r="BE54" s="1214"/>
    </row>
    <row r="55" spans="1:77" ht="15.75" customHeight="1">
      <c r="A55" s="1207"/>
      <c r="B55" s="2166"/>
      <c r="C55" s="2167"/>
      <c r="D55" s="2167"/>
      <c r="E55" s="2167"/>
      <c r="F55" s="2167"/>
      <c r="G55" s="2167"/>
      <c r="H55" s="2167"/>
      <c r="I55" s="2167"/>
      <c r="J55" s="2002"/>
      <c r="K55" s="2002"/>
      <c r="L55" s="2002"/>
      <c r="M55" s="2002"/>
      <c r="N55" s="2002"/>
      <c r="O55" s="2002"/>
      <c r="P55" s="2002"/>
      <c r="Q55" s="2002"/>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208"/>
      <c r="AQ55" s="1208"/>
      <c r="AR55" s="1208"/>
      <c r="AS55" s="1208"/>
      <c r="AT55" s="1208" t="s">
        <v>250</v>
      </c>
      <c r="AU55" s="1208"/>
      <c r="AV55" s="1208"/>
      <c r="AW55" s="1208"/>
      <c r="AX55" s="1207"/>
      <c r="AY55" s="1207"/>
      <c r="AZ55" s="1207"/>
      <c r="BA55" s="1207"/>
      <c r="BB55" s="1207"/>
      <c r="BC55" s="1207"/>
      <c r="BD55" s="1207"/>
      <c r="BE55" s="1214"/>
    </row>
    <row r="56" spans="1:77" ht="15.75" customHeight="1">
      <c r="A56" s="1207"/>
      <c r="B56" s="2166"/>
      <c r="C56" s="2167"/>
      <c r="D56" s="2167"/>
      <c r="E56" s="2167"/>
      <c r="F56" s="2167"/>
      <c r="G56" s="2167"/>
      <c r="H56" s="2167"/>
      <c r="I56" s="2167"/>
      <c r="J56" s="2002"/>
      <c r="K56" s="2002"/>
      <c r="L56" s="2002"/>
      <c r="M56" s="2002"/>
      <c r="N56" s="2002"/>
      <c r="O56" s="2002"/>
      <c r="P56" s="2002"/>
      <c r="Q56" s="2002"/>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208"/>
      <c r="AQ56" s="1208"/>
      <c r="AR56" s="1208"/>
      <c r="AS56" s="1208"/>
      <c r="AT56" s="1208"/>
      <c r="AU56" s="1208"/>
      <c r="AV56" s="1208"/>
      <c r="AW56" s="1208"/>
      <c r="AX56" s="1207"/>
      <c r="AY56" s="1207"/>
      <c r="AZ56" s="1207"/>
      <c r="BA56" s="1207"/>
      <c r="BB56" s="1207"/>
      <c r="BC56" s="1207"/>
      <c r="BD56" s="1207"/>
      <c r="BE56" s="1214"/>
    </row>
    <row r="57" spans="1:77" s="1218" customFormat="1" ht="15.75" customHeight="1" thickBot="1">
      <c r="A57" s="1208"/>
      <c r="B57" s="2147" t="s">
        <v>1573</v>
      </c>
      <c r="C57" s="2148"/>
      <c r="D57" s="2148"/>
      <c r="E57" s="2148"/>
      <c r="F57" s="2148"/>
      <c r="G57" s="2148"/>
      <c r="H57" s="2148"/>
      <c r="I57" s="2148"/>
      <c r="J57" s="2148"/>
      <c r="K57" s="2148"/>
      <c r="L57" s="2148"/>
      <c r="M57" s="2148"/>
      <c r="N57" s="2148"/>
      <c r="O57" s="2148"/>
      <c r="P57" s="2148"/>
      <c r="Q57" s="2148"/>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208"/>
      <c r="AQ57" s="1208"/>
      <c r="AR57" s="1208"/>
      <c r="AS57" s="1208"/>
      <c r="AT57" s="1208"/>
      <c r="AU57" s="1208"/>
      <c r="AV57" s="1208"/>
      <c r="AW57" s="1208"/>
      <c r="AX57" s="1208"/>
      <c r="AY57" s="1208"/>
      <c r="AZ57" s="1208"/>
      <c r="BA57" s="1208"/>
      <c r="BB57" s="1208"/>
      <c r="BC57" s="1208"/>
      <c r="BD57" s="1208"/>
      <c r="BE57" s="1217"/>
      <c r="BN57" s="1219"/>
      <c r="BO57" s="1219"/>
      <c r="BP57" s="1219"/>
      <c r="BQ57" s="1219"/>
      <c r="BR57" s="1219"/>
      <c r="BS57" s="1219"/>
      <c r="BT57" s="1219"/>
      <c r="BU57" s="1219"/>
      <c r="BV57" s="1219"/>
      <c r="BW57" s="1219"/>
      <c r="BX57" s="1219"/>
      <c r="BY57" s="1219"/>
    </row>
    <row r="58" spans="1:77"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4"/>
    </row>
    <row r="59" spans="1:77" ht="15.75" customHeight="1">
      <c r="A59" s="1207"/>
      <c r="B59" s="2194" t="s">
        <v>2332</v>
      </c>
      <c r="C59" s="2195"/>
      <c r="D59" s="2195"/>
      <c r="E59" s="2195"/>
      <c r="F59" s="2195"/>
      <c r="G59" s="2195"/>
      <c r="H59" s="2195"/>
      <c r="I59" s="2196"/>
      <c r="J59" s="2117" t="s">
        <v>2331</v>
      </c>
      <c r="K59" s="2117"/>
      <c r="L59" s="211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c r="AS59" s="2117"/>
      <c r="AT59" s="2117"/>
      <c r="AU59" s="2117"/>
      <c r="AV59" s="2117"/>
      <c r="AW59" s="2118"/>
      <c r="AX59" s="1207"/>
      <c r="AY59" s="1207"/>
      <c r="AZ59" s="1207"/>
      <c r="BA59" s="1207"/>
      <c r="BB59" s="1207"/>
      <c r="BC59" s="1207"/>
      <c r="BD59" s="1207"/>
      <c r="BE59" s="1214"/>
    </row>
    <row r="60" spans="1:77" ht="15.75" customHeight="1">
      <c r="A60" s="1207"/>
      <c r="B60" s="2186" t="str">
        <f>IF(B52="", "", B52)</f>
        <v>Services Company 1</v>
      </c>
      <c r="C60" s="2187"/>
      <c r="D60" s="2187"/>
      <c r="E60" s="2187"/>
      <c r="F60" s="2187"/>
      <c r="G60" s="2187"/>
      <c r="H60" s="2187"/>
      <c r="I60" s="2188"/>
      <c r="J60" s="2189"/>
      <c r="K60" s="2005"/>
      <c r="L60" s="2005"/>
      <c r="M60" s="2005"/>
      <c r="N60" s="2005"/>
      <c r="O60" s="2005"/>
      <c r="P60" s="2005"/>
      <c r="Q60" s="2005"/>
      <c r="R60" s="2005"/>
      <c r="S60" s="2005"/>
      <c r="T60" s="2005"/>
      <c r="U60" s="2005"/>
      <c r="V60" s="2005"/>
      <c r="W60" s="2005"/>
      <c r="X60" s="2005"/>
      <c r="Y60" s="2005"/>
      <c r="Z60" s="2005"/>
      <c r="AA60" s="2005"/>
      <c r="AB60" s="2005"/>
      <c r="AC60" s="2005"/>
      <c r="AD60" s="2005"/>
      <c r="AE60" s="2005"/>
      <c r="AF60" s="2005"/>
      <c r="AG60" s="2005"/>
      <c r="AH60" s="2005"/>
      <c r="AI60" s="2005"/>
      <c r="AJ60" s="2005"/>
      <c r="AK60" s="2005"/>
      <c r="AL60" s="2005"/>
      <c r="AM60" s="2005"/>
      <c r="AN60" s="2005"/>
      <c r="AO60" s="2005"/>
      <c r="AP60" s="2005"/>
      <c r="AQ60" s="2005"/>
      <c r="AR60" s="2005"/>
      <c r="AS60" s="2005"/>
      <c r="AT60" s="2005"/>
      <c r="AU60" s="2005"/>
      <c r="AV60" s="2005"/>
      <c r="AW60" s="2006"/>
      <c r="AX60" s="1207"/>
      <c r="AY60" s="1207"/>
      <c r="AZ60" s="1207"/>
      <c r="BA60" s="1207"/>
      <c r="BB60" s="1207"/>
      <c r="BC60" s="1207"/>
      <c r="BD60" s="1207"/>
      <c r="BE60" s="1214"/>
    </row>
    <row r="61" spans="1:77" ht="15.75" customHeight="1">
      <c r="A61" s="1207"/>
      <c r="B61" s="2186" t="str">
        <f>IF(B53="", "", B53)</f>
        <v>Services Company 2</v>
      </c>
      <c r="C61" s="2187"/>
      <c r="D61" s="2187"/>
      <c r="E61" s="2187"/>
      <c r="F61" s="2187"/>
      <c r="G61" s="2187"/>
      <c r="H61" s="2187"/>
      <c r="I61" s="2188"/>
      <c r="J61" s="2189"/>
      <c r="K61" s="2005"/>
      <c r="L61" s="2005"/>
      <c r="M61" s="2005"/>
      <c r="N61" s="2005"/>
      <c r="O61" s="2005"/>
      <c r="P61" s="2005"/>
      <c r="Q61" s="2005"/>
      <c r="R61" s="2005"/>
      <c r="S61" s="2005"/>
      <c r="T61" s="2005"/>
      <c r="U61" s="2005"/>
      <c r="V61" s="2005"/>
      <c r="W61" s="2005"/>
      <c r="X61" s="2005"/>
      <c r="Y61" s="2005"/>
      <c r="Z61" s="2005"/>
      <c r="AA61" s="2005"/>
      <c r="AB61" s="2005"/>
      <c r="AC61" s="2005"/>
      <c r="AD61" s="2005"/>
      <c r="AE61" s="2005"/>
      <c r="AF61" s="2005"/>
      <c r="AG61" s="2005"/>
      <c r="AH61" s="2005"/>
      <c r="AI61" s="2005"/>
      <c r="AJ61" s="2005"/>
      <c r="AK61" s="2005"/>
      <c r="AL61" s="2005"/>
      <c r="AM61" s="2005"/>
      <c r="AN61" s="2005"/>
      <c r="AO61" s="2005"/>
      <c r="AP61" s="2005"/>
      <c r="AQ61" s="2005"/>
      <c r="AR61" s="2005"/>
      <c r="AS61" s="2005"/>
      <c r="AT61" s="2005"/>
      <c r="AU61" s="2005"/>
      <c r="AV61" s="2005"/>
      <c r="AW61" s="2006"/>
      <c r="AX61" s="1207"/>
      <c r="AY61" s="1207"/>
      <c r="AZ61" s="1207"/>
      <c r="BA61" s="1207"/>
      <c r="BB61" s="1207"/>
      <c r="BC61" s="1207"/>
      <c r="BD61" s="1207"/>
      <c r="BE61" s="1214"/>
    </row>
    <row r="62" spans="1:77" ht="15.75" customHeight="1">
      <c r="A62" s="1207"/>
      <c r="B62" s="2186" t="str">
        <f>IF(B54="", "", B54)</f>
        <v/>
      </c>
      <c r="C62" s="2187"/>
      <c r="D62" s="2187"/>
      <c r="E62" s="2187"/>
      <c r="F62" s="2187"/>
      <c r="G62" s="2187"/>
      <c r="H62" s="2187"/>
      <c r="I62" s="2188"/>
      <c r="J62" s="2189"/>
      <c r="K62" s="2005"/>
      <c r="L62" s="2005"/>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c r="AI62" s="2005"/>
      <c r="AJ62" s="2005"/>
      <c r="AK62" s="2005"/>
      <c r="AL62" s="2005"/>
      <c r="AM62" s="2005"/>
      <c r="AN62" s="2005"/>
      <c r="AO62" s="2005"/>
      <c r="AP62" s="2005"/>
      <c r="AQ62" s="2005"/>
      <c r="AR62" s="2005"/>
      <c r="AS62" s="2005"/>
      <c r="AT62" s="2005"/>
      <c r="AU62" s="2005"/>
      <c r="AV62" s="2005"/>
      <c r="AW62" s="2006"/>
      <c r="AX62" s="1207"/>
      <c r="AY62" s="1207"/>
      <c r="AZ62" s="1207"/>
      <c r="BA62" s="1207"/>
      <c r="BB62" s="1207"/>
      <c r="BC62" s="1207"/>
      <c r="BD62" s="1207"/>
      <c r="BE62" s="1214"/>
    </row>
    <row r="63" spans="1:77" ht="15.75" customHeight="1">
      <c r="A63" s="1207"/>
      <c r="B63" s="2186" t="str">
        <f>IF(B55="", "", B55)</f>
        <v/>
      </c>
      <c r="C63" s="2187"/>
      <c r="D63" s="2187"/>
      <c r="E63" s="2187"/>
      <c r="F63" s="2187"/>
      <c r="G63" s="2187"/>
      <c r="H63" s="2187"/>
      <c r="I63" s="2188"/>
      <c r="J63" s="2189"/>
      <c r="K63" s="2005"/>
      <c r="L63" s="2005"/>
      <c r="M63" s="2005"/>
      <c r="N63" s="2005"/>
      <c r="O63" s="2005"/>
      <c r="P63" s="2005"/>
      <c r="Q63" s="2005"/>
      <c r="R63" s="2005"/>
      <c r="S63" s="2005"/>
      <c r="T63" s="2005"/>
      <c r="U63" s="2005"/>
      <c r="V63" s="2005"/>
      <c r="W63" s="2005"/>
      <c r="X63" s="2005"/>
      <c r="Y63" s="2005"/>
      <c r="Z63" s="2005"/>
      <c r="AA63" s="2005"/>
      <c r="AB63" s="2005"/>
      <c r="AC63" s="2005"/>
      <c r="AD63" s="2005"/>
      <c r="AE63" s="2005"/>
      <c r="AF63" s="2005"/>
      <c r="AG63" s="2005"/>
      <c r="AH63" s="2005"/>
      <c r="AI63" s="2005"/>
      <c r="AJ63" s="2005"/>
      <c r="AK63" s="2005"/>
      <c r="AL63" s="2005"/>
      <c r="AM63" s="2005"/>
      <c r="AN63" s="2005"/>
      <c r="AO63" s="2005"/>
      <c r="AP63" s="2005"/>
      <c r="AQ63" s="2005"/>
      <c r="AR63" s="2005"/>
      <c r="AS63" s="2005"/>
      <c r="AT63" s="2005"/>
      <c r="AU63" s="2005"/>
      <c r="AV63" s="2005"/>
      <c r="AW63" s="2006"/>
      <c r="AX63" s="1207"/>
      <c r="AY63" s="1207"/>
      <c r="AZ63" s="1207"/>
      <c r="BA63" s="1207"/>
      <c r="BB63" s="1207"/>
      <c r="BC63" s="1207"/>
      <c r="BD63" s="1207"/>
      <c r="BE63" s="1214"/>
    </row>
    <row r="64" spans="1:77" ht="15.75" customHeight="1" thickBot="1">
      <c r="A64" s="1207"/>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207"/>
      <c r="AY64" s="1207"/>
      <c r="AZ64" s="1207"/>
      <c r="BA64" s="1207"/>
      <c r="BB64" s="1207"/>
      <c r="BC64" s="1207"/>
      <c r="BD64" s="1207"/>
      <c r="BE64" s="1214"/>
    </row>
    <row r="65" spans="1:94"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4"/>
    </row>
    <row r="66" spans="1:94" ht="15.75" customHeight="1">
      <c r="A66" s="1207"/>
      <c r="B66" s="1218" t="s">
        <v>2330</v>
      </c>
      <c r="C66" s="1218"/>
      <c r="D66" s="1218"/>
      <c r="E66" s="1218"/>
      <c r="F66" s="1218"/>
      <c r="G66" s="1218"/>
      <c r="H66" s="1218"/>
      <c r="I66" s="1218"/>
      <c r="J66" s="1218"/>
      <c r="K66" s="1218"/>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4"/>
    </row>
    <row r="67" spans="1:94"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4"/>
    </row>
    <row r="68" spans="1:94" ht="15.75" customHeight="1" thickBot="1">
      <c r="A68" s="1207"/>
      <c r="B68" s="2116" t="s">
        <v>2329</v>
      </c>
      <c r="C68" s="2117"/>
      <c r="D68" s="2117"/>
      <c r="E68" s="2117"/>
      <c r="F68" s="2117"/>
      <c r="G68" s="2117"/>
      <c r="H68" s="2117"/>
      <c r="I68" s="2117"/>
      <c r="J68" s="2117"/>
      <c r="K68" s="2117"/>
      <c r="L68" s="2117"/>
      <c r="M68" s="2117"/>
      <c r="N68" s="2117"/>
      <c r="O68" s="2117"/>
      <c r="P68" s="2117"/>
      <c r="Q68" s="2117"/>
      <c r="R68" s="2117"/>
      <c r="S68" s="2117"/>
      <c r="T68" s="2117"/>
      <c r="U68" s="2117"/>
      <c r="V68" s="2117"/>
      <c r="W68" s="2117"/>
      <c r="X68" s="2117"/>
      <c r="Y68" s="2117"/>
      <c r="Z68" s="2117"/>
      <c r="AA68" s="2118"/>
      <c r="AB68" s="1207"/>
      <c r="AC68" s="2039" t="s">
        <v>2328</v>
      </c>
      <c r="AD68" s="2040"/>
      <c r="AE68" s="2040"/>
      <c r="AF68" s="2040"/>
      <c r="AG68" s="2040"/>
      <c r="AH68" s="2040"/>
      <c r="AI68" s="2040"/>
      <c r="AJ68" s="2040"/>
      <c r="AK68" s="2040"/>
      <c r="AL68" s="2040"/>
      <c r="AM68" s="2040"/>
      <c r="AN68" s="2040"/>
      <c r="AO68" s="2040"/>
      <c r="AP68" s="2040"/>
      <c r="AQ68" s="2040"/>
      <c r="AR68" s="2040"/>
      <c r="AS68" s="2040"/>
      <c r="AT68" s="2040"/>
      <c r="AU68" s="2040"/>
      <c r="AV68" s="2178" t="s">
        <v>669</v>
      </c>
      <c r="AW68" s="2096"/>
      <c r="AX68" s="2096"/>
      <c r="AY68" s="2096"/>
      <c r="AZ68" s="2096"/>
      <c r="BA68" s="2096"/>
      <c r="BB68" s="2096"/>
      <c r="BC68" s="2097"/>
      <c r="BD68" s="1207"/>
      <c r="BE68" s="1214"/>
      <c r="BM68" s="1220" t="s">
        <v>2327</v>
      </c>
    </row>
    <row r="69" spans="1:94" ht="15.75" customHeight="1" thickTop="1" thickBot="1">
      <c r="A69" s="1207"/>
      <c r="B69" s="2179" t="s">
        <v>2326</v>
      </c>
      <c r="C69" s="2180"/>
      <c r="D69" s="2180"/>
      <c r="E69" s="2180"/>
      <c r="F69" s="2180"/>
      <c r="G69" s="2180"/>
      <c r="H69" s="2180"/>
      <c r="I69" s="2180"/>
      <c r="J69" s="2180"/>
      <c r="K69" s="2180"/>
      <c r="L69" s="2180"/>
      <c r="M69" s="2180"/>
      <c r="N69" s="2180"/>
      <c r="O69" s="2181" t="s">
        <v>2325</v>
      </c>
      <c r="P69" s="2182"/>
      <c r="Q69" s="2182"/>
      <c r="R69" s="2182"/>
      <c r="S69" s="2182"/>
      <c r="T69" s="2182"/>
      <c r="U69" s="2182"/>
      <c r="V69" s="2182"/>
      <c r="W69" s="2182"/>
      <c r="X69" s="2182"/>
      <c r="Y69" s="2182"/>
      <c r="Z69" s="2182"/>
      <c r="AA69" s="2183"/>
      <c r="AB69" s="1207"/>
      <c r="AC69" s="2184" t="s">
        <v>2324</v>
      </c>
      <c r="AD69" s="2185"/>
      <c r="AE69" s="2185"/>
      <c r="AF69" s="2185"/>
      <c r="AG69" s="2185"/>
      <c r="AH69" s="2185"/>
      <c r="AI69" s="2185"/>
      <c r="AJ69" s="2185"/>
      <c r="AK69" s="2185"/>
      <c r="AL69" s="2185"/>
      <c r="AM69" s="2185"/>
      <c r="AN69" s="2185"/>
      <c r="AO69" s="2185"/>
      <c r="AP69" s="2185"/>
      <c r="AQ69" s="2185"/>
      <c r="AR69" s="2185"/>
      <c r="AS69" s="2185"/>
      <c r="AT69" s="2185"/>
      <c r="AU69" s="2185"/>
      <c r="AV69" s="2178" t="s">
        <v>669</v>
      </c>
      <c r="AW69" s="2096"/>
      <c r="AX69" s="2096"/>
      <c r="AY69" s="2096"/>
      <c r="AZ69" s="2096"/>
      <c r="BA69" s="2096"/>
      <c r="BB69" s="2096"/>
      <c r="BC69" s="2097"/>
      <c r="BD69" s="1207"/>
      <c r="BE69" s="1214"/>
      <c r="BM69" s="1221" t="s">
        <v>545</v>
      </c>
    </row>
    <row r="70" spans="1:94" ht="15.75" customHeight="1">
      <c r="A70" s="1207"/>
      <c r="B70" s="2161" t="s">
        <v>2323</v>
      </c>
      <c r="C70" s="2162"/>
      <c r="D70" s="2162"/>
      <c r="E70" s="2162"/>
      <c r="F70" s="2162"/>
      <c r="G70" s="2162"/>
      <c r="H70" s="2162"/>
      <c r="I70" s="2162"/>
      <c r="J70" s="2162"/>
      <c r="K70" s="2162"/>
      <c r="L70" s="2162"/>
      <c r="M70" s="2162"/>
      <c r="N70" s="2162"/>
      <c r="O70" s="2047">
        <v>0</v>
      </c>
      <c r="P70" s="2047"/>
      <c r="Q70" s="2047"/>
      <c r="R70" s="2047"/>
      <c r="S70" s="2047"/>
      <c r="T70" s="2047"/>
      <c r="U70" s="2047"/>
      <c r="V70" s="2047"/>
      <c r="W70" s="2047"/>
      <c r="X70" s="2047"/>
      <c r="Y70" s="2047"/>
      <c r="Z70" s="2047"/>
      <c r="AA70" s="2163"/>
      <c r="AB70" s="1207"/>
      <c r="AC70" s="2085" t="s">
        <v>2322</v>
      </c>
      <c r="AD70" s="2041"/>
      <c r="AE70" s="2041"/>
      <c r="AF70" s="2172"/>
      <c r="AG70" s="2172"/>
      <c r="AH70" s="2172"/>
      <c r="AI70" s="2172"/>
      <c r="AJ70" s="2172"/>
      <c r="AK70" s="2172"/>
      <c r="AL70" s="2172"/>
      <c r="AM70" s="2172"/>
      <c r="AN70" s="2172"/>
      <c r="AO70" s="2172"/>
      <c r="AP70" s="2172"/>
      <c r="AQ70" s="2172"/>
      <c r="AR70" s="2172"/>
      <c r="AS70" s="2172"/>
      <c r="AT70" s="2172"/>
      <c r="AU70" s="2173"/>
      <c r="AV70" s="1207"/>
      <c r="AW70" s="1207"/>
      <c r="AX70" s="1207"/>
      <c r="AY70" s="1207"/>
      <c r="AZ70" s="1207"/>
      <c r="BA70" s="1207"/>
      <c r="BB70" s="1207"/>
      <c r="BC70" s="1207"/>
      <c r="BD70" s="1207"/>
      <c r="BE70" s="1214"/>
      <c r="BM70" s="1222" t="s">
        <v>669</v>
      </c>
    </row>
    <row r="71" spans="1:94" ht="15.75" customHeight="1" thickBot="1">
      <c r="A71" s="1207"/>
      <c r="B71" s="2161" t="s">
        <v>2321</v>
      </c>
      <c r="C71" s="2162"/>
      <c r="D71" s="2162"/>
      <c r="E71" s="2162"/>
      <c r="F71" s="2162"/>
      <c r="G71" s="2162"/>
      <c r="H71" s="2162"/>
      <c r="I71" s="2162"/>
      <c r="J71" s="2162"/>
      <c r="K71" s="2162"/>
      <c r="L71" s="2162"/>
      <c r="M71" s="2162"/>
      <c r="N71" s="2162"/>
      <c r="O71" s="2047">
        <v>0</v>
      </c>
      <c r="P71" s="2047"/>
      <c r="Q71" s="2047"/>
      <c r="R71" s="2047"/>
      <c r="S71" s="2047"/>
      <c r="T71" s="2047"/>
      <c r="U71" s="2047"/>
      <c r="V71" s="2047"/>
      <c r="W71" s="2047"/>
      <c r="X71" s="2047"/>
      <c r="Y71" s="2047"/>
      <c r="Z71" s="2047"/>
      <c r="AA71" s="2163"/>
      <c r="AB71" s="1207"/>
      <c r="AC71" s="2174" t="s">
        <v>2320</v>
      </c>
      <c r="AD71" s="2175"/>
      <c r="AE71" s="2175"/>
      <c r="AF71" s="2176"/>
      <c r="AG71" s="2176"/>
      <c r="AH71" s="2176"/>
      <c r="AI71" s="2176"/>
      <c r="AJ71" s="2176"/>
      <c r="AK71" s="2176"/>
      <c r="AL71" s="2176"/>
      <c r="AM71" s="2176"/>
      <c r="AN71" s="2176"/>
      <c r="AO71" s="2176"/>
      <c r="AP71" s="2176"/>
      <c r="AQ71" s="2176"/>
      <c r="AR71" s="2176"/>
      <c r="AS71" s="2176"/>
      <c r="AT71" s="2176"/>
      <c r="AU71" s="2177"/>
      <c r="AV71" s="1207"/>
      <c r="AW71" s="1207"/>
      <c r="AX71" s="1207"/>
      <c r="AY71" s="1207"/>
      <c r="AZ71" s="1207"/>
      <c r="BA71" s="1207"/>
      <c r="BB71" s="1207"/>
      <c r="BC71" s="1207"/>
      <c r="BD71" s="1207"/>
      <c r="BE71" s="1214"/>
      <c r="BM71" s="1203" t="s">
        <v>2319</v>
      </c>
    </row>
    <row r="72" spans="1:94" ht="15.75" customHeight="1">
      <c r="A72" s="1207"/>
      <c r="B72" s="2161" t="s">
        <v>2318</v>
      </c>
      <c r="C72" s="2162"/>
      <c r="D72" s="2162"/>
      <c r="E72" s="2162"/>
      <c r="F72" s="2162"/>
      <c r="G72" s="2162"/>
      <c r="H72" s="2162"/>
      <c r="I72" s="2162"/>
      <c r="J72" s="2162"/>
      <c r="K72" s="2162"/>
      <c r="L72" s="2162"/>
      <c r="M72" s="2162"/>
      <c r="N72" s="2162"/>
      <c r="O72" s="2047">
        <v>0</v>
      </c>
      <c r="P72" s="2047"/>
      <c r="Q72" s="2047"/>
      <c r="R72" s="2047"/>
      <c r="S72" s="2047"/>
      <c r="T72" s="2047"/>
      <c r="U72" s="2047"/>
      <c r="V72" s="2047"/>
      <c r="W72" s="2047"/>
      <c r="X72" s="2047"/>
      <c r="Y72" s="2047"/>
      <c r="Z72" s="2047"/>
      <c r="AA72" s="2163"/>
      <c r="AB72" s="1207"/>
      <c r="AC72" s="2164" t="s">
        <v>2317</v>
      </c>
      <c r="AD72" s="2165"/>
      <c r="AE72" s="2165"/>
      <c r="AF72" s="2165"/>
      <c r="AG72" s="2165"/>
      <c r="AH72" s="2165"/>
      <c r="AI72" s="2165"/>
      <c r="AJ72" s="2165"/>
      <c r="AK72" s="2165"/>
      <c r="AL72" s="2165"/>
      <c r="AM72" s="2165"/>
      <c r="AN72" s="2165"/>
      <c r="AO72" s="2165"/>
      <c r="AP72" s="2165"/>
      <c r="AQ72" s="2165"/>
      <c r="AR72" s="2165"/>
      <c r="AS72" s="2165"/>
      <c r="AT72" s="2165"/>
      <c r="AU72" s="2165"/>
      <c r="AV72" s="2041"/>
      <c r="AW72" s="2041"/>
      <c r="AX72" s="2041"/>
      <c r="AY72" s="2041"/>
      <c r="AZ72" s="2041"/>
      <c r="BA72" s="2041"/>
      <c r="BB72" s="2041"/>
      <c r="BC72" s="2042"/>
      <c r="BD72" s="1207"/>
      <c r="BE72" s="1214"/>
    </row>
    <row r="73" spans="1:94" ht="15.75" customHeight="1">
      <c r="A73" s="1207"/>
      <c r="B73" s="2166" t="s">
        <v>2316</v>
      </c>
      <c r="C73" s="2167"/>
      <c r="D73" s="2167"/>
      <c r="E73" s="2167"/>
      <c r="F73" s="2167"/>
      <c r="G73" s="2167"/>
      <c r="H73" s="2167"/>
      <c r="I73" s="2167"/>
      <c r="J73" s="2167"/>
      <c r="K73" s="2167"/>
      <c r="L73" s="2167"/>
      <c r="M73" s="2167"/>
      <c r="N73" s="2167"/>
      <c r="O73" s="2047">
        <v>0</v>
      </c>
      <c r="P73" s="2047"/>
      <c r="Q73" s="2047"/>
      <c r="R73" s="2047"/>
      <c r="S73" s="2047"/>
      <c r="T73" s="2047"/>
      <c r="U73" s="2047"/>
      <c r="V73" s="2047"/>
      <c r="W73" s="2047"/>
      <c r="X73" s="2047"/>
      <c r="Y73" s="2047"/>
      <c r="Z73" s="2047"/>
      <c r="AA73" s="2163"/>
      <c r="AB73" s="1207"/>
      <c r="AC73" s="2056" t="s">
        <v>2269</v>
      </c>
      <c r="AD73" s="2057"/>
      <c r="AE73" s="2057"/>
      <c r="AF73" s="2057"/>
      <c r="AG73" s="2057"/>
      <c r="AH73" s="2057"/>
      <c r="AI73" s="2057"/>
      <c r="AJ73" s="2057"/>
      <c r="AK73" s="2057"/>
      <c r="AL73" s="2057"/>
      <c r="AM73" s="2057"/>
      <c r="AN73" s="2057"/>
      <c r="AO73" s="2057"/>
      <c r="AP73" s="2057"/>
      <c r="AQ73" s="2057"/>
      <c r="AR73" s="2057"/>
      <c r="AS73" s="2057"/>
      <c r="AT73" s="2057"/>
      <c r="AU73" s="2057"/>
      <c r="AV73" s="2057"/>
      <c r="AW73" s="2057"/>
      <c r="AX73" s="2057"/>
      <c r="AY73" s="2057"/>
      <c r="AZ73" s="2057"/>
      <c r="BA73" s="2057"/>
      <c r="BB73" s="2057"/>
      <c r="BC73" s="2058"/>
      <c r="BD73" s="1207"/>
      <c r="BE73" s="1214"/>
      <c r="CK73" s="1205"/>
      <c r="CL73" s="1205"/>
      <c r="CM73" s="1205"/>
      <c r="CN73" s="1205"/>
      <c r="CO73" s="1205"/>
      <c r="CP73" s="1205"/>
    </row>
    <row r="74" spans="1:94" ht="15.75" customHeight="1">
      <c r="A74" s="1207"/>
      <c r="B74" s="2001"/>
      <c r="C74" s="2002"/>
      <c r="D74" s="2002"/>
      <c r="E74" s="2002"/>
      <c r="F74" s="2002"/>
      <c r="G74" s="2002"/>
      <c r="H74" s="2002"/>
      <c r="I74" s="2002"/>
      <c r="J74" s="2002"/>
      <c r="K74" s="2002"/>
      <c r="L74" s="2002"/>
      <c r="M74" s="2002"/>
      <c r="N74" s="2002"/>
      <c r="O74" s="2047"/>
      <c r="P74" s="2047"/>
      <c r="Q74" s="2047"/>
      <c r="R74" s="2047"/>
      <c r="S74" s="2047"/>
      <c r="T74" s="2047"/>
      <c r="U74" s="2047"/>
      <c r="V74" s="2047"/>
      <c r="W74" s="2047"/>
      <c r="X74" s="2047"/>
      <c r="Y74" s="2047"/>
      <c r="Z74" s="2047"/>
      <c r="AA74" s="2163"/>
      <c r="AB74" s="1207"/>
      <c r="AC74" s="2056"/>
      <c r="AD74" s="2057"/>
      <c r="AE74" s="2057"/>
      <c r="AF74" s="2057"/>
      <c r="AG74" s="2057"/>
      <c r="AH74" s="2057"/>
      <c r="AI74" s="2057"/>
      <c r="AJ74" s="2057"/>
      <c r="AK74" s="2057"/>
      <c r="AL74" s="2057"/>
      <c r="AM74" s="2057"/>
      <c r="AN74" s="2057"/>
      <c r="AO74" s="2057"/>
      <c r="AP74" s="2057"/>
      <c r="AQ74" s="2057"/>
      <c r="AR74" s="2057"/>
      <c r="AS74" s="2057"/>
      <c r="AT74" s="2057"/>
      <c r="AU74" s="2057"/>
      <c r="AV74" s="2057"/>
      <c r="AW74" s="2057"/>
      <c r="AX74" s="2057"/>
      <c r="AY74" s="2057"/>
      <c r="AZ74" s="2057"/>
      <c r="BA74" s="2057"/>
      <c r="BB74" s="2057"/>
      <c r="BC74" s="2058"/>
      <c r="BD74" s="1207"/>
      <c r="BE74" s="1214"/>
      <c r="CK74" s="1205"/>
      <c r="CL74" s="1205"/>
      <c r="CM74" s="1205"/>
      <c r="CN74" s="1205"/>
      <c r="CO74" s="1205"/>
      <c r="CP74" s="1205"/>
    </row>
    <row r="75" spans="1:94" ht="15.75" customHeight="1" thickBot="1">
      <c r="A75" s="1207"/>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207"/>
      <c r="AC75" s="2056"/>
      <c r="AD75" s="2057"/>
      <c r="AE75" s="2057"/>
      <c r="AF75" s="2057"/>
      <c r="AG75" s="2057"/>
      <c r="AH75" s="2057"/>
      <c r="AI75" s="2057"/>
      <c r="AJ75" s="2057"/>
      <c r="AK75" s="2057"/>
      <c r="AL75" s="2057"/>
      <c r="AM75" s="2057"/>
      <c r="AN75" s="2057"/>
      <c r="AO75" s="2057"/>
      <c r="AP75" s="2057"/>
      <c r="AQ75" s="2057"/>
      <c r="AR75" s="2057"/>
      <c r="AS75" s="2057"/>
      <c r="AT75" s="2057"/>
      <c r="AU75" s="2057"/>
      <c r="AV75" s="2057"/>
      <c r="AW75" s="2057"/>
      <c r="AX75" s="2057"/>
      <c r="AY75" s="2057"/>
      <c r="AZ75" s="2057"/>
      <c r="BA75" s="2057"/>
      <c r="BB75" s="2057"/>
      <c r="BC75" s="2058"/>
      <c r="BD75" s="1207"/>
      <c r="BE75" s="1214"/>
      <c r="CK75" s="1205"/>
      <c r="CL75" s="1205"/>
      <c r="CM75" s="1205"/>
      <c r="CN75" s="1205"/>
      <c r="CO75" s="1205"/>
      <c r="CP75" s="1205"/>
    </row>
    <row r="76" spans="1:94"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056"/>
      <c r="AD76" s="2057"/>
      <c r="AE76" s="2057"/>
      <c r="AF76" s="2057"/>
      <c r="AG76" s="2057"/>
      <c r="AH76" s="2057"/>
      <c r="AI76" s="2057"/>
      <c r="AJ76" s="2057"/>
      <c r="AK76" s="2057"/>
      <c r="AL76" s="2057"/>
      <c r="AM76" s="2057"/>
      <c r="AN76" s="2057"/>
      <c r="AO76" s="2057"/>
      <c r="AP76" s="2057"/>
      <c r="AQ76" s="2057"/>
      <c r="AR76" s="2057"/>
      <c r="AS76" s="2057"/>
      <c r="AT76" s="2057"/>
      <c r="AU76" s="2057"/>
      <c r="AV76" s="2057"/>
      <c r="AW76" s="2057"/>
      <c r="AX76" s="2057"/>
      <c r="AY76" s="2057"/>
      <c r="AZ76" s="2057"/>
      <c r="BA76" s="2057"/>
      <c r="BB76" s="2057"/>
      <c r="BC76" s="2058"/>
      <c r="BD76" s="1207"/>
      <c r="BE76" s="1214"/>
      <c r="CK76" s="1205"/>
      <c r="CL76" s="1205"/>
      <c r="CM76" s="1205"/>
      <c r="CN76" s="1205"/>
      <c r="CO76" s="1205"/>
      <c r="CP76" s="1205"/>
    </row>
    <row r="77" spans="1:94" ht="15.75" customHeight="1" thickBot="1">
      <c r="A77" s="1207"/>
      <c r="B77" s="1207"/>
      <c r="C77" s="1207"/>
      <c r="D77" s="1207"/>
      <c r="E77" s="1207"/>
      <c r="F77" s="1207"/>
      <c r="G77" s="1207"/>
      <c r="H77" s="1207"/>
      <c r="I77" s="1207"/>
      <c r="J77" s="1207"/>
      <c r="K77" s="1207"/>
      <c r="L77" s="1207"/>
      <c r="M77" s="1207"/>
      <c r="N77" s="1207"/>
      <c r="O77" s="1207"/>
      <c r="P77" s="1207"/>
      <c r="Q77" s="1207"/>
      <c r="R77" s="1207"/>
      <c r="S77" s="1207"/>
      <c r="T77" s="1207"/>
      <c r="U77" s="1207"/>
      <c r="V77" s="1207"/>
      <c r="W77" s="1207"/>
      <c r="X77" s="1207"/>
      <c r="Y77" s="1207"/>
      <c r="Z77" s="1207"/>
      <c r="AA77" s="1207"/>
      <c r="AB77" s="1207"/>
      <c r="AC77" s="2059"/>
      <c r="AD77" s="2060"/>
      <c r="AE77" s="2060"/>
      <c r="AF77" s="2060"/>
      <c r="AG77" s="2060"/>
      <c r="AH77" s="2060"/>
      <c r="AI77" s="2060"/>
      <c r="AJ77" s="2060"/>
      <c r="AK77" s="2060"/>
      <c r="AL77" s="2060"/>
      <c r="AM77" s="2060"/>
      <c r="AN77" s="2060"/>
      <c r="AO77" s="2060"/>
      <c r="AP77" s="2060"/>
      <c r="AQ77" s="2060"/>
      <c r="AR77" s="2060"/>
      <c r="AS77" s="2060"/>
      <c r="AT77" s="2060"/>
      <c r="AU77" s="2060"/>
      <c r="AV77" s="2060"/>
      <c r="AW77" s="2060"/>
      <c r="AX77" s="2060"/>
      <c r="AY77" s="2060"/>
      <c r="AZ77" s="2060"/>
      <c r="BA77" s="2060"/>
      <c r="BB77" s="2060"/>
      <c r="BC77" s="2061"/>
      <c r="BD77" s="1207"/>
      <c r="BE77" s="1214"/>
      <c r="CK77" s="1205"/>
      <c r="CL77" s="1205"/>
      <c r="CM77" s="1205"/>
      <c r="CN77" s="1205"/>
      <c r="CO77" s="1205"/>
      <c r="CP77" s="1205"/>
    </row>
    <row r="78" spans="1:94" ht="15.75" customHeight="1" thickBot="1">
      <c r="A78" s="1207"/>
      <c r="B78" s="1223" t="s">
        <v>2315</v>
      </c>
      <c r="C78" s="1224"/>
      <c r="D78" s="1225"/>
      <c r="E78" s="1225"/>
      <c r="F78" s="1225"/>
      <c r="G78" s="1225"/>
      <c r="H78" s="1225"/>
      <c r="I78" s="1225"/>
      <c r="J78" s="1225"/>
      <c r="K78" s="1225"/>
      <c r="L78" s="1225"/>
      <c r="M78" s="1225"/>
      <c r="N78" s="1225"/>
      <c r="O78" s="1225"/>
      <c r="P78" s="1225"/>
      <c r="Q78" s="1225"/>
      <c r="R78" s="1225"/>
      <c r="S78" s="1225"/>
      <c r="T78" s="1226"/>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4"/>
      <c r="CK78" s="1205"/>
      <c r="CL78" s="1205"/>
      <c r="CM78" s="1205"/>
      <c r="CN78" s="1205"/>
      <c r="CO78" s="1205"/>
      <c r="CP78" s="1205"/>
    </row>
    <row r="79" spans="1:94" ht="15.75" customHeight="1">
      <c r="A79" s="1207"/>
      <c r="B79" s="1223" t="s">
        <v>2222</v>
      </c>
      <c r="C79" s="1227"/>
      <c r="D79" s="1227"/>
      <c r="E79" s="1228"/>
      <c r="F79" s="2151"/>
      <c r="G79" s="2152"/>
      <c r="H79" s="2152"/>
      <c r="I79" s="2152"/>
      <c r="J79" s="2152"/>
      <c r="K79" s="2152"/>
      <c r="L79" s="2152"/>
      <c r="M79" s="2152"/>
      <c r="N79" s="2152"/>
      <c r="O79" s="2152"/>
      <c r="P79" s="2152"/>
      <c r="Q79" s="2152"/>
      <c r="R79" s="2152"/>
      <c r="S79" s="2152"/>
      <c r="T79" s="2153"/>
      <c r="U79" s="1207"/>
      <c r="V79" s="1207"/>
      <c r="W79" s="1207"/>
      <c r="X79" s="1207"/>
      <c r="Y79" s="1207"/>
      <c r="Z79" s="1207"/>
      <c r="AA79" s="1207"/>
      <c r="AB79" s="1207"/>
      <c r="AC79" s="1207"/>
      <c r="AD79" s="1207"/>
      <c r="AE79" s="1207"/>
      <c r="AF79" s="1207"/>
      <c r="AG79" s="1207"/>
      <c r="AH79" s="1207"/>
      <c r="AI79" s="1207"/>
      <c r="AJ79" s="1207"/>
      <c r="AK79" s="1207"/>
      <c r="AL79" s="1207"/>
      <c r="AM79" s="1207"/>
      <c r="AN79" s="1207"/>
      <c r="AO79" s="1207"/>
      <c r="AP79" s="1207"/>
      <c r="AQ79" s="1207"/>
      <c r="AR79" s="1207"/>
      <c r="AS79" s="1207"/>
      <c r="AT79" s="1207"/>
      <c r="AU79" s="1207"/>
      <c r="AV79" s="1207"/>
      <c r="AW79" s="1207"/>
      <c r="AX79" s="1207"/>
      <c r="AY79" s="1207"/>
      <c r="AZ79" s="1207"/>
      <c r="BA79" s="1207"/>
      <c r="BB79" s="1207"/>
      <c r="BC79" s="1207"/>
      <c r="BD79" s="1207"/>
      <c r="BE79" s="1214"/>
      <c r="CK79" s="1205"/>
      <c r="CL79" s="1205"/>
      <c r="CM79" s="1205"/>
      <c r="CN79" s="1205"/>
      <c r="CO79" s="1205"/>
      <c r="CP79" s="1205"/>
    </row>
    <row r="80" spans="1:94" ht="15.75" customHeight="1" thickBot="1">
      <c r="A80" s="1207"/>
      <c r="B80" s="1207"/>
      <c r="C80" s="1207"/>
      <c r="D80" s="1207"/>
      <c r="E80" s="1207"/>
      <c r="F80" s="1207"/>
      <c r="G80" s="1207"/>
      <c r="H80" s="1207"/>
      <c r="I80" s="1207"/>
      <c r="J80" s="1207"/>
      <c r="K80" s="1207"/>
      <c r="L80" s="1207"/>
      <c r="M80" s="1207"/>
      <c r="N80" s="1207"/>
      <c r="O80" s="1207"/>
      <c r="P80" s="1207"/>
      <c r="Q80" s="1207"/>
      <c r="R80" s="1207"/>
      <c r="S80" s="1207"/>
      <c r="T80" s="1207"/>
      <c r="U80" s="1207"/>
      <c r="V80" s="1207"/>
      <c r="W80" s="1207"/>
      <c r="X80" s="1207"/>
      <c r="Y80" s="1207"/>
      <c r="Z80" s="1207"/>
      <c r="AA80" s="1207"/>
      <c r="AB80" s="1207"/>
      <c r="AC80" s="1207"/>
      <c r="AD80" s="1207"/>
      <c r="AE80" s="1207"/>
      <c r="AF80" s="1207"/>
      <c r="AG80" s="1207"/>
      <c r="AH80" s="1207"/>
      <c r="AI80" s="1207"/>
      <c r="AJ80" s="1207"/>
      <c r="AK80" s="1207"/>
      <c r="AL80" s="1207"/>
      <c r="AM80" s="1207"/>
      <c r="AN80" s="1207"/>
      <c r="AO80" s="1207"/>
      <c r="AP80" s="1207"/>
      <c r="AQ80" s="1207"/>
      <c r="AR80" s="1207"/>
      <c r="AS80" s="1207"/>
      <c r="AT80" s="1207"/>
      <c r="AU80" s="1207"/>
      <c r="AV80" s="1207"/>
      <c r="AW80" s="1207"/>
      <c r="AX80" s="1207"/>
      <c r="AY80" s="1207"/>
      <c r="AZ80" s="1207"/>
      <c r="BA80" s="1207"/>
      <c r="BB80" s="1207"/>
      <c r="BC80" s="1207"/>
      <c r="BD80" s="1207"/>
      <c r="BE80" s="1214"/>
      <c r="CK80" s="1205"/>
      <c r="CL80" s="1205"/>
      <c r="CM80" s="1205"/>
      <c r="CN80" s="1205"/>
      <c r="CO80" s="1205"/>
      <c r="CP80" s="1205"/>
    </row>
    <row r="81" spans="1:94" ht="15.75" customHeight="1">
      <c r="A81" s="1207"/>
      <c r="B81" s="2154" t="s">
        <v>2314</v>
      </c>
      <c r="C81" s="2155"/>
      <c r="D81" s="2155"/>
      <c r="E81" s="2155"/>
      <c r="F81" s="2155"/>
      <c r="G81" s="2155"/>
      <c r="H81" s="2155"/>
      <c r="I81" s="2155"/>
      <c r="J81" s="2155"/>
      <c r="K81" s="2155"/>
      <c r="L81" s="2155"/>
      <c r="M81" s="2155"/>
      <c r="N81" s="2155"/>
      <c r="O81" s="2155"/>
      <c r="P81" s="2155"/>
      <c r="Q81" s="2155"/>
      <c r="R81" s="2155"/>
      <c r="S81" s="2155"/>
      <c r="T81" s="2155"/>
      <c r="U81" s="2155"/>
      <c r="V81" s="2155"/>
      <c r="W81" s="2155"/>
      <c r="X81" s="2155"/>
      <c r="Y81" s="2155"/>
      <c r="Z81" s="2155"/>
      <c r="AA81" s="2155"/>
      <c r="AB81" s="2155"/>
      <c r="AC81" s="2155"/>
      <c r="AD81" s="2155"/>
      <c r="AE81" s="2155"/>
      <c r="AF81" s="2155"/>
      <c r="AG81" s="2155"/>
      <c r="AH81" s="2156"/>
      <c r="AI81" s="1207"/>
      <c r="AJ81" s="2138" t="s">
        <v>2616</v>
      </c>
      <c r="AK81" s="2139"/>
      <c r="AL81" s="2139"/>
      <c r="AM81" s="2139"/>
      <c r="AN81" s="2139"/>
      <c r="AO81" s="2139"/>
      <c r="AP81" s="2139"/>
      <c r="AQ81" s="2139"/>
      <c r="AR81" s="2139"/>
      <c r="AS81" s="2139"/>
      <c r="AT81" s="2139"/>
      <c r="AU81" s="2139"/>
      <c r="AV81" s="2139"/>
      <c r="AW81" s="2139"/>
      <c r="AX81" s="2139"/>
      <c r="AY81" s="2157" t="s">
        <v>545</v>
      </c>
      <c r="AZ81" s="2157"/>
      <c r="BA81" s="2157"/>
      <c r="BB81" s="2158"/>
      <c r="BC81" s="1207"/>
      <c r="BD81" s="1207"/>
      <c r="BE81" s="1214"/>
      <c r="CK81" s="1205"/>
      <c r="CL81" s="1205"/>
      <c r="CM81" s="1205"/>
      <c r="CN81" s="1205"/>
      <c r="CO81" s="1205"/>
      <c r="CP81" s="1205"/>
    </row>
    <row r="82" spans="1:94" ht="15.75" customHeight="1">
      <c r="A82" s="1207"/>
      <c r="B82" s="2119"/>
      <c r="C82" s="2113"/>
      <c r="D82" s="2113"/>
      <c r="E82" s="2113"/>
      <c r="F82" s="2113"/>
      <c r="G82" s="2113"/>
      <c r="H82" s="2113"/>
      <c r="I82" s="2113" t="s">
        <v>2308</v>
      </c>
      <c r="J82" s="2113"/>
      <c r="K82" s="2113"/>
      <c r="L82" s="2113"/>
      <c r="M82" s="2113"/>
      <c r="N82" s="2113"/>
      <c r="O82" s="2113" t="s">
        <v>2285</v>
      </c>
      <c r="P82" s="2113"/>
      <c r="Q82" s="2113"/>
      <c r="R82" s="2113"/>
      <c r="S82" s="2113"/>
      <c r="T82" s="2113"/>
      <c r="U82" s="2113"/>
      <c r="V82" s="2149" t="s">
        <v>2284</v>
      </c>
      <c r="W82" s="2149"/>
      <c r="X82" s="2149"/>
      <c r="Y82" s="2149"/>
      <c r="Z82" s="2149"/>
      <c r="AA82" s="2149"/>
      <c r="AB82" s="2086" t="s">
        <v>2307</v>
      </c>
      <c r="AC82" s="2086"/>
      <c r="AD82" s="2086"/>
      <c r="AE82" s="2086"/>
      <c r="AF82" s="2086"/>
      <c r="AG82" s="2086"/>
      <c r="AH82" s="2150"/>
      <c r="AI82" s="1207"/>
      <c r="AJ82" s="2141"/>
      <c r="AK82" s="2142"/>
      <c r="AL82" s="2142"/>
      <c r="AM82" s="2142"/>
      <c r="AN82" s="2142"/>
      <c r="AO82" s="2142"/>
      <c r="AP82" s="2142"/>
      <c r="AQ82" s="2142"/>
      <c r="AR82" s="2142"/>
      <c r="AS82" s="2142"/>
      <c r="AT82" s="2142"/>
      <c r="AU82" s="2142"/>
      <c r="AV82" s="2142"/>
      <c r="AW82" s="2142"/>
      <c r="AX82" s="2142"/>
      <c r="AY82" s="2159"/>
      <c r="AZ82" s="2159"/>
      <c r="BA82" s="2159"/>
      <c r="BB82" s="2160"/>
      <c r="BC82" s="1207"/>
      <c r="BD82" s="1207"/>
      <c r="BE82" s="1214"/>
      <c r="CK82" s="1205"/>
      <c r="CL82" s="1205"/>
      <c r="CM82" s="1205"/>
      <c r="CN82" s="1205"/>
      <c r="CO82" s="1205"/>
      <c r="CP82" s="1205"/>
    </row>
    <row r="83" spans="1:94" ht="15.75" customHeight="1">
      <c r="A83" s="1207"/>
      <c r="B83" s="2119"/>
      <c r="C83" s="2113"/>
      <c r="D83" s="2113"/>
      <c r="E83" s="2113"/>
      <c r="F83" s="2113"/>
      <c r="G83" s="2113"/>
      <c r="H83" s="2113"/>
      <c r="I83" s="2113"/>
      <c r="J83" s="2113"/>
      <c r="K83" s="2113"/>
      <c r="L83" s="2113"/>
      <c r="M83" s="2113"/>
      <c r="N83" s="2113"/>
      <c r="O83" s="2113"/>
      <c r="P83" s="2113"/>
      <c r="Q83" s="2113"/>
      <c r="R83" s="2113"/>
      <c r="S83" s="2113"/>
      <c r="T83" s="2113"/>
      <c r="U83" s="2113"/>
      <c r="V83" s="2149"/>
      <c r="W83" s="2149"/>
      <c r="X83" s="2149"/>
      <c r="Y83" s="2149"/>
      <c r="Z83" s="2149"/>
      <c r="AA83" s="2149"/>
      <c r="AB83" s="2086"/>
      <c r="AC83" s="2086"/>
      <c r="AD83" s="2086"/>
      <c r="AE83" s="2086"/>
      <c r="AF83" s="2086"/>
      <c r="AG83" s="2086"/>
      <c r="AH83" s="2150"/>
      <c r="AI83" s="1207"/>
      <c r="AJ83" s="2141"/>
      <c r="AK83" s="2142"/>
      <c r="AL83" s="2142"/>
      <c r="AM83" s="2142"/>
      <c r="AN83" s="2142"/>
      <c r="AO83" s="2142"/>
      <c r="AP83" s="2142"/>
      <c r="AQ83" s="2142"/>
      <c r="AR83" s="2142"/>
      <c r="AS83" s="2142"/>
      <c r="AT83" s="2142"/>
      <c r="AU83" s="2142"/>
      <c r="AV83" s="2142"/>
      <c r="AW83" s="2142"/>
      <c r="AX83" s="2142"/>
      <c r="AY83" s="2159"/>
      <c r="AZ83" s="2159"/>
      <c r="BA83" s="2159"/>
      <c r="BB83" s="2160"/>
      <c r="BC83" s="1207"/>
      <c r="BD83" s="1207"/>
      <c r="BE83" s="1214"/>
      <c r="CK83" s="1205"/>
      <c r="CL83" s="1205"/>
      <c r="CM83" s="1205"/>
      <c r="CN83" s="1205"/>
      <c r="CO83" s="1205"/>
      <c r="CP83" s="1205"/>
    </row>
    <row r="84" spans="1:94" ht="15.75" customHeight="1">
      <c r="A84" s="1207"/>
      <c r="B84" s="2119" t="s">
        <v>2306</v>
      </c>
      <c r="C84" s="2113"/>
      <c r="D84" s="2113"/>
      <c r="E84" s="2113"/>
      <c r="F84" s="2113"/>
      <c r="G84" s="2113"/>
      <c r="H84" s="2113"/>
      <c r="I84" s="2089">
        <v>0</v>
      </c>
      <c r="J84" s="2089"/>
      <c r="K84" s="2089"/>
      <c r="L84" s="2089"/>
      <c r="M84" s="2089"/>
      <c r="N84" s="2089"/>
      <c r="O84" s="2089">
        <v>0</v>
      </c>
      <c r="P84" s="2089"/>
      <c r="Q84" s="2089"/>
      <c r="R84" s="2089"/>
      <c r="S84" s="2089"/>
      <c r="T84" s="2089"/>
      <c r="U84" s="2089"/>
      <c r="V84" s="2089">
        <v>0</v>
      </c>
      <c r="W84" s="2089"/>
      <c r="X84" s="2089"/>
      <c r="Y84" s="2089"/>
      <c r="Z84" s="2089"/>
      <c r="AA84" s="2089"/>
      <c r="AB84" s="2089">
        <v>0</v>
      </c>
      <c r="AC84" s="2089"/>
      <c r="AD84" s="2089"/>
      <c r="AE84" s="2089"/>
      <c r="AF84" s="2089"/>
      <c r="AG84" s="2089"/>
      <c r="AH84" s="2090"/>
      <c r="AI84" s="1207"/>
      <c r="AJ84" s="2141"/>
      <c r="AK84" s="2142"/>
      <c r="AL84" s="2142"/>
      <c r="AM84" s="2142"/>
      <c r="AN84" s="2142"/>
      <c r="AO84" s="2142"/>
      <c r="AP84" s="2142"/>
      <c r="AQ84" s="2142"/>
      <c r="AR84" s="2142"/>
      <c r="AS84" s="2142"/>
      <c r="AT84" s="2142"/>
      <c r="AU84" s="2142"/>
      <c r="AV84" s="2142"/>
      <c r="AW84" s="2142"/>
      <c r="AX84" s="2142"/>
      <c r="AY84" s="2159"/>
      <c r="AZ84" s="2159"/>
      <c r="BA84" s="2159"/>
      <c r="BB84" s="2160"/>
      <c r="BC84" s="1207"/>
      <c r="BD84" s="1207"/>
      <c r="BE84" s="1214"/>
      <c r="CK84" s="1205"/>
      <c r="CL84" s="1205"/>
      <c r="CM84" s="1205"/>
      <c r="CN84" s="1205"/>
      <c r="CO84" s="1205"/>
      <c r="CP84" s="1205"/>
    </row>
    <row r="85" spans="1:94" ht="15.75" customHeight="1">
      <c r="A85" s="1207"/>
      <c r="B85" s="2119" t="s">
        <v>2305</v>
      </c>
      <c r="C85" s="2113"/>
      <c r="D85" s="2113"/>
      <c r="E85" s="2113"/>
      <c r="F85" s="2113"/>
      <c r="G85" s="2113"/>
      <c r="H85" s="2113"/>
      <c r="I85" s="2089">
        <v>0</v>
      </c>
      <c r="J85" s="2089"/>
      <c r="K85" s="2089"/>
      <c r="L85" s="2089"/>
      <c r="M85" s="2089"/>
      <c r="N85" s="2089"/>
      <c r="O85" s="2089">
        <v>0</v>
      </c>
      <c r="P85" s="2089"/>
      <c r="Q85" s="2089"/>
      <c r="R85" s="2089"/>
      <c r="S85" s="2089"/>
      <c r="T85" s="2089"/>
      <c r="U85" s="2089"/>
      <c r="V85" s="2089">
        <v>0</v>
      </c>
      <c r="W85" s="2089"/>
      <c r="X85" s="2089"/>
      <c r="Y85" s="2089"/>
      <c r="Z85" s="2089"/>
      <c r="AA85" s="2089"/>
      <c r="AB85" s="2089">
        <v>0</v>
      </c>
      <c r="AC85" s="2089"/>
      <c r="AD85" s="2089"/>
      <c r="AE85" s="2089"/>
      <c r="AF85" s="2089"/>
      <c r="AG85" s="2089"/>
      <c r="AH85" s="2090"/>
      <c r="AI85" s="1207"/>
      <c r="AJ85" s="2056" t="s">
        <v>2311</v>
      </c>
      <c r="AK85" s="2057"/>
      <c r="AL85" s="2057"/>
      <c r="AM85" s="2057"/>
      <c r="AN85" s="2057"/>
      <c r="AO85" s="2057"/>
      <c r="AP85" s="2057"/>
      <c r="AQ85" s="2057"/>
      <c r="AR85" s="2057"/>
      <c r="AS85" s="2057"/>
      <c r="AT85" s="2057"/>
      <c r="AU85" s="2057"/>
      <c r="AV85" s="2057"/>
      <c r="AW85" s="2057"/>
      <c r="AX85" s="2057"/>
      <c r="AY85" s="2057"/>
      <c r="AZ85" s="2057"/>
      <c r="BA85" s="2057"/>
      <c r="BB85" s="2058"/>
      <c r="BC85" s="1207"/>
      <c r="BD85" s="1207"/>
      <c r="BE85" s="1214"/>
      <c r="CK85" s="1205"/>
      <c r="CL85" s="1205"/>
      <c r="CM85" s="1205"/>
      <c r="CN85" s="1205"/>
      <c r="CO85" s="1205"/>
      <c r="CP85" s="1205"/>
    </row>
    <row r="86" spans="1:94" ht="15.75" customHeight="1" thickBot="1">
      <c r="A86" s="1207"/>
      <c r="B86" s="2147" t="s">
        <v>2304</v>
      </c>
      <c r="C86" s="2148"/>
      <c r="D86" s="2148"/>
      <c r="E86" s="2148"/>
      <c r="F86" s="2148"/>
      <c r="G86" s="2148"/>
      <c r="H86" s="2148"/>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207"/>
      <c r="AJ86" s="2059"/>
      <c r="AK86" s="2060"/>
      <c r="AL86" s="2060"/>
      <c r="AM86" s="2060"/>
      <c r="AN86" s="2060"/>
      <c r="AO86" s="2060"/>
      <c r="AP86" s="2060"/>
      <c r="AQ86" s="2060"/>
      <c r="AR86" s="2060"/>
      <c r="AS86" s="2060"/>
      <c r="AT86" s="2060"/>
      <c r="AU86" s="2060"/>
      <c r="AV86" s="2060"/>
      <c r="AW86" s="2060"/>
      <c r="AX86" s="2060"/>
      <c r="AY86" s="2060"/>
      <c r="AZ86" s="2060"/>
      <c r="BA86" s="2060"/>
      <c r="BB86" s="2061"/>
      <c r="BC86" s="1207"/>
      <c r="BD86" s="1207"/>
      <c r="BE86" s="1214"/>
      <c r="CK86" s="1205"/>
      <c r="CL86" s="1205"/>
      <c r="CM86" s="1205"/>
      <c r="CN86" s="1205"/>
      <c r="CO86" s="1205"/>
      <c r="CP86" s="1205"/>
    </row>
    <row r="87" spans="1:94" ht="15.75" customHeight="1">
      <c r="A87" s="1207"/>
      <c r="B87" s="1207"/>
      <c r="C87" s="1207"/>
      <c r="D87" s="1207"/>
      <c r="E87" s="1207"/>
      <c r="F87" s="1207"/>
      <c r="G87" s="1207"/>
      <c r="H87" s="1207"/>
      <c r="I87" s="1207"/>
      <c r="J87" s="1207"/>
      <c r="K87" s="1207"/>
      <c r="L87" s="1207"/>
      <c r="M87" s="1207"/>
      <c r="N87" s="1207"/>
      <c r="O87" s="1207"/>
      <c r="P87" s="1207"/>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4"/>
      <c r="CM87" s="1205"/>
      <c r="CN87" s="1205"/>
      <c r="CO87" s="1205"/>
      <c r="CP87" s="1205"/>
    </row>
    <row r="88" spans="1:94" ht="15.75" customHeight="1" thickBot="1">
      <c r="A88" s="1207"/>
      <c r="B88" s="1207"/>
      <c r="C88" s="1207"/>
      <c r="D88" s="1207"/>
      <c r="E88" s="1207"/>
      <c r="F88" s="1207"/>
      <c r="G88" s="1207"/>
      <c r="H88" s="1207"/>
      <c r="I88" s="1207"/>
      <c r="J88" s="1207"/>
      <c r="K88" s="1207"/>
      <c r="L88" s="1207"/>
      <c r="M88" s="1207"/>
      <c r="N88" s="1207"/>
      <c r="O88" s="1207"/>
      <c r="P88" s="1207"/>
      <c r="Q88" s="1207"/>
      <c r="R88" s="1207"/>
      <c r="S88" s="1207"/>
      <c r="T88" s="1207"/>
      <c r="U88" s="1207"/>
      <c r="V88" s="1207"/>
      <c r="W88" s="1207"/>
      <c r="X88" s="1207"/>
      <c r="Y88" s="1207"/>
      <c r="Z88" s="1207"/>
      <c r="AA88" s="1207"/>
      <c r="AB88" s="1207"/>
      <c r="AC88" s="1207"/>
      <c r="AD88" s="1207"/>
      <c r="AE88" s="1207"/>
      <c r="AF88" s="1207"/>
      <c r="AG88" s="1207"/>
      <c r="AH88" s="1207"/>
      <c r="AI88" s="1207"/>
      <c r="AJ88" s="1207"/>
      <c r="AK88" s="1207"/>
      <c r="AL88" s="1207"/>
      <c r="AM88" s="1207"/>
      <c r="AN88" s="1207"/>
      <c r="AO88" s="1207"/>
      <c r="AP88" s="1207"/>
      <c r="AQ88" s="1207"/>
      <c r="AR88" s="1207"/>
      <c r="AS88" s="1207"/>
      <c r="AT88" s="1207"/>
      <c r="AU88" s="1207"/>
      <c r="AV88" s="1207"/>
      <c r="AW88" s="1207"/>
      <c r="AX88" s="1207"/>
      <c r="AY88" s="1207"/>
      <c r="AZ88" s="1207"/>
      <c r="BA88" s="1207"/>
      <c r="BB88" s="1207"/>
      <c r="BC88" s="1207"/>
      <c r="BD88" s="1207"/>
      <c r="BE88" s="1214"/>
      <c r="CM88" s="1205"/>
      <c r="CN88" s="1205"/>
      <c r="CO88" s="1205"/>
      <c r="CP88" s="1205"/>
    </row>
    <row r="89" spans="1:94" ht="15.75" customHeight="1" thickBot="1">
      <c r="A89" s="1207"/>
      <c r="B89" s="1223" t="s">
        <v>2313</v>
      </c>
      <c r="C89" s="1229"/>
      <c r="D89" s="1230"/>
      <c r="E89" s="1231"/>
      <c r="F89" s="1231"/>
      <c r="G89" s="1231"/>
      <c r="H89" s="1231"/>
      <c r="I89" s="1231"/>
      <c r="J89" s="1231"/>
      <c r="K89" s="1231"/>
      <c r="L89" s="1231"/>
      <c r="M89" s="1231"/>
      <c r="N89" s="1231"/>
      <c r="O89" s="1231"/>
      <c r="P89" s="1231"/>
      <c r="Q89" s="1231"/>
      <c r="R89" s="1231"/>
      <c r="S89" s="1231"/>
      <c r="T89" s="1232"/>
      <c r="U89" s="1207"/>
      <c r="V89" s="1207"/>
      <c r="W89" s="1207"/>
      <c r="X89" s="1207"/>
      <c r="Y89" s="1207"/>
      <c r="Z89" s="1207"/>
      <c r="AA89" s="1207"/>
      <c r="AB89" s="1207"/>
      <c r="AC89" s="1207"/>
      <c r="AD89" s="1207"/>
      <c r="AE89" s="1207"/>
      <c r="AF89" s="1207"/>
      <c r="AG89" s="1207"/>
      <c r="AH89" s="1207"/>
      <c r="AI89" s="1207"/>
      <c r="AJ89" s="1207"/>
      <c r="AK89" s="1207"/>
      <c r="AL89" s="1207"/>
      <c r="AM89" s="1207"/>
      <c r="AN89" s="1207"/>
      <c r="AO89" s="1207"/>
      <c r="AP89" s="1207"/>
      <c r="AQ89" s="1207"/>
      <c r="AR89" s="1207"/>
      <c r="AS89" s="1207"/>
      <c r="AT89" s="1207"/>
      <c r="AU89" s="1207"/>
      <c r="AV89" s="1207"/>
      <c r="AW89" s="1207"/>
      <c r="AX89" s="1207"/>
      <c r="AY89" s="1207"/>
      <c r="AZ89" s="1207"/>
      <c r="BA89" s="1207"/>
      <c r="BB89" s="1207"/>
      <c r="BC89" s="1207"/>
      <c r="BD89" s="1207"/>
      <c r="BE89" s="1214"/>
      <c r="BQ89" s="1189"/>
      <c r="CM89" s="1205"/>
      <c r="CN89" s="1205"/>
      <c r="CO89" s="1205"/>
      <c r="CP89" s="1205"/>
    </row>
    <row r="90" spans="1:94" ht="15.75" customHeight="1">
      <c r="A90" s="1207"/>
      <c r="B90" s="1233" t="s">
        <v>2222</v>
      </c>
      <c r="C90" s="1233"/>
      <c r="D90" s="1234"/>
      <c r="E90" s="1235"/>
      <c r="F90" s="2151"/>
      <c r="G90" s="2152"/>
      <c r="H90" s="2152"/>
      <c r="I90" s="2152"/>
      <c r="J90" s="2152"/>
      <c r="K90" s="2152"/>
      <c r="L90" s="2152"/>
      <c r="M90" s="2152"/>
      <c r="N90" s="2152"/>
      <c r="O90" s="2152"/>
      <c r="P90" s="2152"/>
      <c r="Q90" s="2152"/>
      <c r="R90" s="2152"/>
      <c r="S90" s="2152"/>
      <c r="T90" s="2153"/>
      <c r="U90" s="1207"/>
      <c r="V90" s="1207"/>
      <c r="W90" s="1207"/>
      <c r="X90" s="1207"/>
      <c r="Y90" s="1207"/>
      <c r="Z90" s="1207"/>
      <c r="AA90" s="1207"/>
      <c r="AB90" s="1207"/>
      <c r="AC90" s="1207"/>
      <c r="AD90" s="1207"/>
      <c r="AE90" s="1207"/>
      <c r="AF90" s="1207"/>
      <c r="AG90" s="1207"/>
      <c r="AH90" s="1207"/>
      <c r="AI90" s="1207"/>
      <c r="AJ90" s="1207"/>
      <c r="AK90" s="1207"/>
      <c r="AL90" s="1207"/>
      <c r="AM90" s="1207"/>
      <c r="AN90" s="1207"/>
      <c r="AO90" s="1207"/>
      <c r="AP90" s="1207"/>
      <c r="AQ90" s="1207"/>
      <c r="AR90" s="1207"/>
      <c r="AS90" s="1207"/>
      <c r="AT90" s="1207"/>
      <c r="AU90" s="1207"/>
      <c r="AV90" s="1207"/>
      <c r="AW90" s="1207"/>
      <c r="AX90" s="1207"/>
      <c r="AY90" s="1207"/>
      <c r="AZ90" s="1207"/>
      <c r="BA90" s="1207"/>
      <c r="BB90" s="1207"/>
      <c r="BC90" s="1207"/>
      <c r="BD90" s="1207"/>
      <c r="BE90" s="1214"/>
      <c r="CM90" s="1205"/>
      <c r="CN90" s="1205"/>
      <c r="CO90" s="1205"/>
      <c r="CP90" s="1205"/>
    </row>
    <row r="91" spans="1:94" ht="15.75" customHeight="1" thickBot="1">
      <c r="A91" s="1207"/>
      <c r="B91" s="1207"/>
      <c r="C91" s="1207"/>
      <c r="D91" s="1207"/>
      <c r="E91" s="1207"/>
      <c r="F91" s="1207"/>
      <c r="G91" s="1207"/>
      <c r="H91" s="1207"/>
      <c r="I91" s="1207"/>
      <c r="J91" s="1207"/>
      <c r="K91" s="1207"/>
      <c r="L91" s="1207"/>
      <c r="M91" s="1207"/>
      <c r="N91" s="1207"/>
      <c r="O91" s="1207"/>
      <c r="P91" s="1207"/>
      <c r="Q91" s="1207"/>
      <c r="R91" s="1207"/>
      <c r="S91" s="1207"/>
      <c r="T91" s="1207"/>
      <c r="U91" s="1207"/>
      <c r="V91" s="1207"/>
      <c r="W91" s="1207"/>
      <c r="X91" s="1207"/>
      <c r="Y91" s="1207"/>
      <c r="Z91" s="1207"/>
      <c r="AA91" s="1207"/>
      <c r="AB91" s="1207"/>
      <c r="AC91" s="1207"/>
      <c r="AD91" s="1207"/>
      <c r="AE91" s="1207"/>
      <c r="AF91" s="1207"/>
      <c r="AG91" s="1207"/>
      <c r="AH91" s="1207"/>
      <c r="AI91" s="1207"/>
      <c r="AJ91" s="1207"/>
      <c r="AK91" s="1207"/>
      <c r="AL91" s="1207"/>
      <c r="AM91" s="1207"/>
      <c r="AN91" s="1207"/>
      <c r="AO91" s="1207"/>
      <c r="AP91" s="1207"/>
      <c r="AQ91" s="1207"/>
      <c r="AR91" s="1207"/>
      <c r="AS91" s="1207"/>
      <c r="AT91" s="1207"/>
      <c r="AU91" s="1207"/>
      <c r="AV91" s="1207"/>
      <c r="AW91" s="1207"/>
      <c r="AX91" s="1207"/>
      <c r="AY91" s="1207"/>
      <c r="AZ91" s="1207"/>
      <c r="BA91" s="1207"/>
      <c r="BB91" s="1207"/>
      <c r="BC91" s="1207"/>
      <c r="BD91" s="1207"/>
      <c r="BE91" s="1214"/>
      <c r="BH91" s="1236"/>
      <c r="BI91" s="1236"/>
      <c r="BJ91" s="1236"/>
      <c r="BK91" s="1236"/>
      <c r="BL91" s="1236"/>
      <c r="BM91" s="1236"/>
      <c r="BN91" s="1236"/>
      <c r="BO91" s="1236"/>
      <c r="BP91" s="1236"/>
      <c r="BQ91" s="1236"/>
      <c r="BR91" s="1236"/>
      <c r="BS91" s="1236"/>
      <c r="CM91" s="1205"/>
      <c r="CN91" s="1205"/>
      <c r="CO91" s="1205"/>
      <c r="CP91" s="1205"/>
    </row>
    <row r="92" spans="1:94" ht="15.75" customHeight="1">
      <c r="A92" s="1207"/>
      <c r="B92" s="2154" t="s">
        <v>2312</v>
      </c>
      <c r="C92" s="2155"/>
      <c r="D92" s="2155"/>
      <c r="E92" s="2155"/>
      <c r="F92" s="2155"/>
      <c r="G92" s="2155"/>
      <c r="H92" s="2155"/>
      <c r="I92" s="2155"/>
      <c r="J92" s="2155"/>
      <c r="K92" s="2155"/>
      <c r="L92" s="2155"/>
      <c r="M92" s="2155"/>
      <c r="N92" s="2155"/>
      <c r="O92" s="2155"/>
      <c r="P92" s="2155"/>
      <c r="Q92" s="2155"/>
      <c r="R92" s="2155"/>
      <c r="S92" s="2155"/>
      <c r="T92" s="2155"/>
      <c r="U92" s="2155"/>
      <c r="V92" s="2155"/>
      <c r="W92" s="2155"/>
      <c r="X92" s="2155"/>
      <c r="Y92" s="2155"/>
      <c r="Z92" s="2155"/>
      <c r="AA92" s="2155"/>
      <c r="AB92" s="2155"/>
      <c r="AC92" s="2155"/>
      <c r="AD92" s="2155"/>
      <c r="AE92" s="2155"/>
      <c r="AF92" s="2155"/>
      <c r="AG92" s="2155"/>
      <c r="AH92" s="2156"/>
      <c r="AI92" s="1207"/>
      <c r="AJ92" s="2138" t="s">
        <v>2617</v>
      </c>
      <c r="AK92" s="2139"/>
      <c r="AL92" s="2139"/>
      <c r="AM92" s="2139"/>
      <c r="AN92" s="2139"/>
      <c r="AO92" s="2139"/>
      <c r="AP92" s="2139"/>
      <c r="AQ92" s="2139"/>
      <c r="AR92" s="2139"/>
      <c r="AS92" s="2139"/>
      <c r="AT92" s="2139"/>
      <c r="AU92" s="2139"/>
      <c r="AV92" s="2139"/>
      <c r="AW92" s="2139"/>
      <c r="AX92" s="2139"/>
      <c r="AY92" s="2157" t="s">
        <v>545</v>
      </c>
      <c r="AZ92" s="2157"/>
      <c r="BA92" s="2157"/>
      <c r="BB92" s="2158"/>
      <c r="BC92" s="1207"/>
      <c r="BD92" s="1207"/>
      <c r="BE92" s="1214"/>
      <c r="BH92" s="1236"/>
      <c r="BI92" s="1236"/>
      <c r="BJ92" s="1236"/>
      <c r="BK92" s="1236"/>
      <c r="BL92" s="1236"/>
      <c r="BM92" s="1236"/>
      <c r="BN92" s="1236"/>
      <c r="BO92" s="1236"/>
      <c r="BP92" s="1236"/>
      <c r="BQ92" s="1236"/>
      <c r="BR92" s="1237"/>
      <c r="BS92" s="1236"/>
      <c r="CM92" s="1205"/>
      <c r="CN92" s="1205"/>
      <c r="CO92" s="1205"/>
      <c r="CP92" s="1205"/>
    </row>
    <row r="93" spans="1:94" ht="15.75" customHeight="1">
      <c r="A93" s="1207"/>
      <c r="B93" s="2119"/>
      <c r="C93" s="2113"/>
      <c r="D93" s="2113"/>
      <c r="E93" s="2113"/>
      <c r="F93" s="2113"/>
      <c r="G93" s="2113"/>
      <c r="H93" s="2113"/>
      <c r="I93" s="2113" t="s">
        <v>2308</v>
      </c>
      <c r="J93" s="2113"/>
      <c r="K93" s="2113"/>
      <c r="L93" s="2113"/>
      <c r="M93" s="2113"/>
      <c r="N93" s="2113"/>
      <c r="O93" s="2113" t="s">
        <v>2285</v>
      </c>
      <c r="P93" s="2113"/>
      <c r="Q93" s="2113"/>
      <c r="R93" s="2113"/>
      <c r="S93" s="2113"/>
      <c r="T93" s="2113"/>
      <c r="U93" s="2113"/>
      <c r="V93" s="2149" t="s">
        <v>2284</v>
      </c>
      <c r="W93" s="2149"/>
      <c r="X93" s="2149"/>
      <c r="Y93" s="2149"/>
      <c r="Z93" s="2149"/>
      <c r="AA93" s="2149"/>
      <c r="AB93" s="2086" t="s">
        <v>2307</v>
      </c>
      <c r="AC93" s="2086"/>
      <c r="AD93" s="2086"/>
      <c r="AE93" s="2086"/>
      <c r="AF93" s="2086"/>
      <c r="AG93" s="2086"/>
      <c r="AH93" s="2150"/>
      <c r="AI93" s="1207"/>
      <c r="AJ93" s="2141"/>
      <c r="AK93" s="2142"/>
      <c r="AL93" s="2142"/>
      <c r="AM93" s="2142"/>
      <c r="AN93" s="2142"/>
      <c r="AO93" s="2142"/>
      <c r="AP93" s="2142"/>
      <c r="AQ93" s="2142"/>
      <c r="AR93" s="2142"/>
      <c r="AS93" s="2142"/>
      <c r="AT93" s="2142"/>
      <c r="AU93" s="2142"/>
      <c r="AV93" s="2142"/>
      <c r="AW93" s="2142"/>
      <c r="AX93" s="2142"/>
      <c r="AY93" s="2159"/>
      <c r="AZ93" s="2159"/>
      <c r="BA93" s="2159"/>
      <c r="BB93" s="2160"/>
      <c r="BC93" s="1207"/>
      <c r="BD93" s="1207"/>
      <c r="BE93" s="1214"/>
      <c r="BH93" s="1236"/>
      <c r="BI93" s="1236"/>
      <c r="BJ93" s="1236"/>
      <c r="BK93" s="1236"/>
      <c r="BL93" s="1236"/>
      <c r="BM93" s="1236"/>
      <c r="BN93" s="1236"/>
      <c r="BO93" s="1236"/>
      <c r="BP93" s="1236"/>
      <c r="BQ93" s="1236"/>
      <c r="BR93" s="1237"/>
      <c r="BS93" s="1236"/>
      <c r="CM93" s="1205"/>
      <c r="CN93" s="1205"/>
      <c r="CO93" s="1205"/>
      <c r="CP93" s="1205"/>
    </row>
    <row r="94" spans="1:94" ht="15.75" customHeight="1">
      <c r="A94" s="1207"/>
      <c r="B94" s="2119"/>
      <c r="C94" s="2113"/>
      <c r="D94" s="2113"/>
      <c r="E94" s="2113"/>
      <c r="F94" s="2113"/>
      <c r="G94" s="2113"/>
      <c r="H94" s="2113"/>
      <c r="I94" s="2113"/>
      <c r="J94" s="2113"/>
      <c r="K94" s="2113"/>
      <c r="L94" s="2113"/>
      <c r="M94" s="2113"/>
      <c r="N94" s="2113"/>
      <c r="O94" s="2113"/>
      <c r="P94" s="2113"/>
      <c r="Q94" s="2113"/>
      <c r="R94" s="2113"/>
      <c r="S94" s="2113"/>
      <c r="T94" s="2113"/>
      <c r="U94" s="2113"/>
      <c r="V94" s="2149"/>
      <c r="W94" s="2149"/>
      <c r="X94" s="2149"/>
      <c r="Y94" s="2149"/>
      <c r="Z94" s="2149"/>
      <c r="AA94" s="2149"/>
      <c r="AB94" s="2086"/>
      <c r="AC94" s="2086"/>
      <c r="AD94" s="2086"/>
      <c r="AE94" s="2086"/>
      <c r="AF94" s="2086"/>
      <c r="AG94" s="2086"/>
      <c r="AH94" s="2150"/>
      <c r="AI94" s="1207"/>
      <c r="AJ94" s="2141"/>
      <c r="AK94" s="2142"/>
      <c r="AL94" s="2142"/>
      <c r="AM94" s="2142"/>
      <c r="AN94" s="2142"/>
      <c r="AO94" s="2142"/>
      <c r="AP94" s="2142"/>
      <c r="AQ94" s="2142"/>
      <c r="AR94" s="2142"/>
      <c r="AS94" s="2142"/>
      <c r="AT94" s="2142"/>
      <c r="AU94" s="2142"/>
      <c r="AV94" s="2142"/>
      <c r="AW94" s="2142"/>
      <c r="AX94" s="2142"/>
      <c r="AY94" s="2159"/>
      <c r="AZ94" s="2159"/>
      <c r="BA94" s="2159"/>
      <c r="BB94" s="2160"/>
      <c r="BC94" s="1207"/>
      <c r="BD94" s="1207"/>
      <c r="BE94" s="1214"/>
      <c r="BH94" s="1236"/>
      <c r="BI94" s="1236"/>
      <c r="BJ94" s="1236"/>
      <c r="BK94" s="1236"/>
      <c r="BL94" s="1236"/>
      <c r="BM94" s="1236"/>
      <c r="BN94" s="1236"/>
      <c r="BO94" s="1236"/>
      <c r="BP94" s="1236"/>
      <c r="BQ94" s="1236"/>
      <c r="BR94" s="1237"/>
      <c r="BS94" s="1236"/>
      <c r="CM94" s="1205"/>
      <c r="CN94" s="1205"/>
      <c r="CO94" s="1205"/>
      <c r="CP94" s="1205"/>
    </row>
    <row r="95" spans="1:94" ht="15.75" customHeight="1">
      <c r="A95" s="1207"/>
      <c r="B95" s="2119" t="s">
        <v>2306</v>
      </c>
      <c r="C95" s="2113"/>
      <c r="D95" s="2113"/>
      <c r="E95" s="2113"/>
      <c r="F95" s="2113"/>
      <c r="G95" s="2113"/>
      <c r="H95" s="2113"/>
      <c r="I95" s="2089">
        <v>0</v>
      </c>
      <c r="J95" s="2089"/>
      <c r="K95" s="2089"/>
      <c r="L95" s="2089"/>
      <c r="M95" s="2089"/>
      <c r="N95" s="2089"/>
      <c r="O95" s="2089">
        <v>0</v>
      </c>
      <c r="P95" s="2089"/>
      <c r="Q95" s="2089"/>
      <c r="R95" s="2089"/>
      <c r="S95" s="2089"/>
      <c r="T95" s="2089"/>
      <c r="U95" s="2089"/>
      <c r="V95" s="2089">
        <v>0</v>
      </c>
      <c r="W95" s="2089"/>
      <c r="X95" s="2089"/>
      <c r="Y95" s="2089"/>
      <c r="Z95" s="2089"/>
      <c r="AA95" s="2089"/>
      <c r="AB95" s="2089">
        <v>0</v>
      </c>
      <c r="AC95" s="2089"/>
      <c r="AD95" s="2089"/>
      <c r="AE95" s="2089"/>
      <c r="AF95" s="2089"/>
      <c r="AG95" s="2089"/>
      <c r="AH95" s="2090"/>
      <c r="AI95" s="1207"/>
      <c r="AJ95" s="2141"/>
      <c r="AK95" s="2142"/>
      <c r="AL95" s="2142"/>
      <c r="AM95" s="2142"/>
      <c r="AN95" s="2142"/>
      <c r="AO95" s="2142"/>
      <c r="AP95" s="2142"/>
      <c r="AQ95" s="2142"/>
      <c r="AR95" s="2142"/>
      <c r="AS95" s="2142"/>
      <c r="AT95" s="2142"/>
      <c r="AU95" s="2142"/>
      <c r="AV95" s="2142"/>
      <c r="AW95" s="2142"/>
      <c r="AX95" s="2142"/>
      <c r="AY95" s="2159"/>
      <c r="AZ95" s="2159"/>
      <c r="BA95" s="2159"/>
      <c r="BB95" s="2160"/>
      <c r="BC95" s="1207"/>
      <c r="BD95" s="1207"/>
      <c r="BE95" s="1214"/>
      <c r="BH95" s="1236"/>
      <c r="BI95" s="1236"/>
      <c r="BJ95" s="1236"/>
      <c r="BK95" s="1236"/>
      <c r="BL95" s="1236"/>
      <c r="BM95" s="1236"/>
      <c r="BN95" s="1236"/>
      <c r="BO95" s="1236"/>
      <c r="BP95" s="1236"/>
      <c r="BQ95" s="1236"/>
      <c r="BR95" s="1236"/>
      <c r="BS95" s="1236"/>
      <c r="CM95" s="1205"/>
      <c r="CN95" s="1205"/>
      <c r="CO95" s="1205"/>
      <c r="CP95" s="1205"/>
    </row>
    <row r="96" spans="1:94" ht="15.75" customHeight="1">
      <c r="A96" s="1207"/>
      <c r="B96" s="2119" t="s">
        <v>2305</v>
      </c>
      <c r="C96" s="2113"/>
      <c r="D96" s="2113"/>
      <c r="E96" s="2113"/>
      <c r="F96" s="2113"/>
      <c r="G96" s="2113"/>
      <c r="H96" s="2113"/>
      <c r="I96" s="2089">
        <v>0</v>
      </c>
      <c r="J96" s="2089"/>
      <c r="K96" s="2089"/>
      <c r="L96" s="2089"/>
      <c r="M96" s="2089"/>
      <c r="N96" s="2089"/>
      <c r="O96" s="2089">
        <v>0</v>
      </c>
      <c r="P96" s="2089"/>
      <c r="Q96" s="2089"/>
      <c r="R96" s="2089"/>
      <c r="S96" s="2089"/>
      <c r="T96" s="2089"/>
      <c r="U96" s="2089"/>
      <c r="V96" s="2089">
        <v>0</v>
      </c>
      <c r="W96" s="2089"/>
      <c r="X96" s="2089"/>
      <c r="Y96" s="2089"/>
      <c r="Z96" s="2089"/>
      <c r="AA96" s="2089"/>
      <c r="AB96" s="2089">
        <v>0</v>
      </c>
      <c r="AC96" s="2089"/>
      <c r="AD96" s="2089"/>
      <c r="AE96" s="2089"/>
      <c r="AF96" s="2089"/>
      <c r="AG96" s="2089"/>
      <c r="AH96" s="2090"/>
      <c r="AI96" s="1207"/>
      <c r="AJ96" s="2056" t="s">
        <v>2311</v>
      </c>
      <c r="AK96" s="2057"/>
      <c r="AL96" s="2057"/>
      <c r="AM96" s="2057"/>
      <c r="AN96" s="2057"/>
      <c r="AO96" s="2057"/>
      <c r="AP96" s="2057"/>
      <c r="AQ96" s="2057"/>
      <c r="AR96" s="2057"/>
      <c r="AS96" s="2057"/>
      <c r="AT96" s="2057"/>
      <c r="AU96" s="2057"/>
      <c r="AV96" s="2057"/>
      <c r="AW96" s="2057"/>
      <c r="AX96" s="2057"/>
      <c r="AY96" s="2057"/>
      <c r="AZ96" s="2057"/>
      <c r="BA96" s="2057"/>
      <c r="BB96" s="2058"/>
      <c r="BC96" s="1207"/>
      <c r="BD96" s="1207"/>
      <c r="BE96" s="1214"/>
      <c r="BH96" s="1236"/>
      <c r="BI96" s="1236"/>
      <c r="BJ96" s="1236"/>
      <c r="BK96" s="1236"/>
      <c r="BL96" s="1236"/>
      <c r="BM96" s="1236"/>
      <c r="BN96" s="1236"/>
      <c r="BO96" s="1236"/>
      <c r="BP96" s="1236"/>
      <c r="BQ96" s="1236"/>
      <c r="BR96" s="1236"/>
      <c r="BS96" s="1236"/>
      <c r="CM96" s="1205"/>
      <c r="CN96" s="1205"/>
      <c r="CO96" s="1205"/>
      <c r="CP96" s="1205"/>
    </row>
    <row r="97" spans="1:94" ht="15.75" customHeight="1" thickBot="1">
      <c r="A97" s="1207"/>
      <c r="B97" s="2147" t="s">
        <v>2304</v>
      </c>
      <c r="C97" s="2148"/>
      <c r="D97" s="2148"/>
      <c r="E97" s="2148"/>
      <c r="F97" s="2148"/>
      <c r="G97" s="2148"/>
      <c r="H97" s="2148"/>
      <c r="I97" s="2083">
        <v>0</v>
      </c>
      <c r="J97" s="2083"/>
      <c r="K97" s="2083"/>
      <c r="L97" s="2083"/>
      <c r="M97" s="2083"/>
      <c r="N97" s="2083"/>
      <c r="O97" s="2083">
        <v>0</v>
      </c>
      <c r="P97" s="2083"/>
      <c r="Q97" s="2083"/>
      <c r="R97" s="2083"/>
      <c r="S97" s="2083"/>
      <c r="T97" s="2083"/>
      <c r="U97" s="2083"/>
      <c r="V97" s="2083">
        <v>0</v>
      </c>
      <c r="W97" s="2083"/>
      <c r="X97" s="2083"/>
      <c r="Y97" s="2083"/>
      <c r="Z97" s="2083"/>
      <c r="AA97" s="2083"/>
      <c r="AB97" s="2083">
        <v>0</v>
      </c>
      <c r="AC97" s="2083"/>
      <c r="AD97" s="2083"/>
      <c r="AE97" s="2083"/>
      <c r="AF97" s="2083"/>
      <c r="AG97" s="2083"/>
      <c r="AH97" s="2084"/>
      <c r="AI97" s="1207"/>
      <c r="AJ97" s="2059"/>
      <c r="AK97" s="2060"/>
      <c r="AL97" s="2060"/>
      <c r="AM97" s="2060"/>
      <c r="AN97" s="2060"/>
      <c r="AO97" s="2060"/>
      <c r="AP97" s="2060"/>
      <c r="AQ97" s="2060"/>
      <c r="AR97" s="2060"/>
      <c r="AS97" s="2060"/>
      <c r="AT97" s="2060"/>
      <c r="AU97" s="2060"/>
      <c r="AV97" s="2060"/>
      <c r="AW97" s="2060"/>
      <c r="AX97" s="2060"/>
      <c r="AY97" s="2060"/>
      <c r="AZ97" s="2060"/>
      <c r="BA97" s="2060"/>
      <c r="BB97" s="2061"/>
      <c r="BC97" s="1207"/>
      <c r="BD97" s="1207"/>
      <c r="BE97" s="1214"/>
      <c r="BH97" s="1236"/>
      <c r="BI97" s="1236"/>
      <c r="BJ97" s="1236"/>
      <c r="BK97" s="1236"/>
      <c r="BL97" s="1236"/>
      <c r="BM97" s="1236"/>
      <c r="BN97" s="1236"/>
      <c r="BO97" s="1236"/>
      <c r="BP97" s="1236"/>
      <c r="BQ97" s="1236"/>
      <c r="BR97" s="1236"/>
      <c r="BS97" s="1236"/>
      <c r="CM97" s="1205"/>
      <c r="CN97" s="1205"/>
      <c r="CO97" s="1205"/>
      <c r="CP97" s="1205"/>
    </row>
    <row r="98" spans="1:94" ht="15.75" customHeight="1" thickBot="1">
      <c r="A98" s="1207"/>
      <c r="B98" s="1207"/>
      <c r="C98" s="1207"/>
      <c r="D98" s="1207"/>
      <c r="E98" s="1207"/>
      <c r="F98" s="1207"/>
      <c r="G98" s="1207"/>
      <c r="H98" s="1207"/>
      <c r="I98" s="1207"/>
      <c r="J98" s="1207"/>
      <c r="K98" s="1207"/>
      <c r="L98" s="1207"/>
      <c r="M98" s="1207"/>
      <c r="N98" s="1207"/>
      <c r="O98" s="1207"/>
      <c r="P98" s="1207"/>
      <c r="Q98" s="1207"/>
      <c r="R98" s="1207"/>
      <c r="S98" s="1207"/>
      <c r="T98" s="1207"/>
      <c r="U98" s="1207"/>
      <c r="V98" s="1207"/>
      <c r="W98" s="1207"/>
      <c r="X98" s="1207"/>
      <c r="Y98" s="1207"/>
      <c r="Z98" s="1207"/>
      <c r="AA98" s="1207"/>
      <c r="AB98" s="1207"/>
      <c r="AC98" s="1207"/>
      <c r="AD98" s="1207"/>
      <c r="AE98" s="1207"/>
      <c r="AF98" s="1207"/>
      <c r="AG98" s="1207"/>
      <c r="AH98" s="1207"/>
      <c r="AI98" s="1207"/>
      <c r="AJ98" s="1207"/>
      <c r="AK98" s="1207"/>
      <c r="AL98" s="1207"/>
      <c r="AM98" s="1207"/>
      <c r="AN98" s="1207"/>
      <c r="AO98" s="1207"/>
      <c r="AP98" s="1207"/>
      <c r="AQ98" s="1207"/>
      <c r="AR98" s="1207"/>
      <c r="AS98" s="1207"/>
      <c r="AT98" s="1207"/>
      <c r="AU98" s="1207"/>
      <c r="AV98" s="1207"/>
      <c r="AW98" s="1207"/>
      <c r="AX98" s="1207"/>
      <c r="AY98" s="1207"/>
      <c r="AZ98" s="1207"/>
      <c r="BA98" s="1207"/>
      <c r="BB98" s="1207"/>
      <c r="BC98" s="1207"/>
      <c r="BD98" s="1207"/>
      <c r="BE98" s="1214"/>
      <c r="BH98" s="1236"/>
      <c r="BI98" s="1236"/>
      <c r="BJ98" s="1236"/>
      <c r="BK98" s="1236"/>
      <c r="BL98" s="1236"/>
      <c r="BM98" s="1236"/>
      <c r="BN98" s="1236"/>
      <c r="BO98" s="1236"/>
      <c r="BP98" s="1236"/>
      <c r="BQ98" s="1236"/>
      <c r="BR98" s="1236"/>
      <c r="BS98" s="1236"/>
      <c r="CM98" s="1205"/>
      <c r="CN98" s="1205"/>
      <c r="CO98" s="1205"/>
      <c r="CP98" s="1205"/>
    </row>
    <row r="99" spans="1:94" ht="15.75" customHeight="1" thickBot="1">
      <c r="A99" s="1207"/>
      <c r="B99" s="1230" t="s">
        <v>2310</v>
      </c>
      <c r="C99" s="1224"/>
      <c r="D99" s="1225"/>
      <c r="E99" s="1225"/>
      <c r="F99" s="1238"/>
      <c r="G99" s="1238"/>
      <c r="H99" s="1238"/>
      <c r="I99" s="1238"/>
      <c r="J99" s="1238"/>
      <c r="K99" s="1238"/>
      <c r="L99" s="1238"/>
      <c r="M99" s="1238"/>
      <c r="N99" s="1238"/>
      <c r="O99" s="1239"/>
      <c r="P99" s="1238"/>
      <c r="Q99" s="1238"/>
      <c r="R99" s="1239"/>
      <c r="S99" s="1207" t="s">
        <v>250</v>
      </c>
      <c r="T99" s="1207"/>
      <c r="U99" s="1207"/>
      <c r="V99" s="1207"/>
      <c r="W99" s="1207"/>
      <c r="X99" s="1207"/>
      <c r="Y99" s="1207"/>
      <c r="Z99" s="1207"/>
      <c r="AA99" s="1207"/>
      <c r="AB99" s="1207"/>
      <c r="AC99" s="1207"/>
      <c r="AD99" s="1207"/>
      <c r="AE99" s="1207"/>
      <c r="AF99" s="1207"/>
      <c r="AG99" s="1207"/>
      <c r="AH99" s="1207"/>
      <c r="AI99" s="1207"/>
      <c r="AJ99" s="1207"/>
      <c r="AK99" s="1207"/>
      <c r="AL99" s="1207"/>
      <c r="AM99" s="1207"/>
      <c r="AN99" s="1207"/>
      <c r="AO99" s="1207"/>
      <c r="AP99" s="1207"/>
      <c r="AQ99" s="1207"/>
      <c r="AR99" s="1207"/>
      <c r="AS99" s="1207"/>
      <c r="AT99" s="1207"/>
      <c r="AU99" s="1207"/>
      <c r="AV99" s="1207"/>
      <c r="AW99" s="1207"/>
      <c r="AX99" s="1207"/>
      <c r="AY99" s="1207"/>
      <c r="AZ99" s="1207"/>
      <c r="BA99" s="1207"/>
      <c r="BB99" s="1207"/>
      <c r="BC99" s="1207"/>
      <c r="BD99" s="1207"/>
      <c r="BE99" s="1214"/>
      <c r="BH99" s="1236"/>
      <c r="BI99" s="1236"/>
      <c r="BJ99" s="1236"/>
      <c r="BK99" s="1236"/>
      <c r="BL99" s="1236"/>
      <c r="BM99" s="1236"/>
      <c r="BN99" s="1236"/>
      <c r="BO99" s="1236"/>
      <c r="BP99" s="1236"/>
      <c r="BQ99" s="1236"/>
      <c r="BR99" s="1236"/>
      <c r="BS99" s="1236"/>
      <c r="CM99" s="1205"/>
      <c r="CN99" s="1205"/>
      <c r="CO99" s="1205"/>
      <c r="CP99" s="1205"/>
    </row>
    <row r="100" spans="1:94" ht="15.75" customHeight="1">
      <c r="A100" s="1207"/>
      <c r="B100" s="1233" t="s">
        <v>2222</v>
      </c>
      <c r="C100" s="1233"/>
      <c r="D100" s="1240"/>
      <c r="E100" s="1241"/>
      <c r="F100" s="2110"/>
      <c r="G100" s="2111"/>
      <c r="H100" s="2111"/>
      <c r="I100" s="2111"/>
      <c r="J100" s="2111"/>
      <c r="K100" s="2111"/>
      <c r="L100" s="2111"/>
      <c r="M100" s="2111"/>
      <c r="N100" s="2111"/>
      <c r="O100" s="2111"/>
      <c r="P100" s="2111"/>
      <c r="Q100" s="2111"/>
      <c r="R100" s="2112"/>
      <c r="S100" s="1207"/>
      <c r="T100" s="1207"/>
      <c r="U100" s="1207"/>
      <c r="V100" s="1207"/>
      <c r="W100" s="1207"/>
      <c r="X100" s="1207"/>
      <c r="Y100" s="1207"/>
      <c r="Z100" s="1207"/>
      <c r="AA100" s="1207"/>
      <c r="AB100" s="1207"/>
      <c r="AC100" s="1207"/>
      <c r="AD100" s="1207"/>
      <c r="AE100" s="1207"/>
      <c r="AF100" s="1207"/>
      <c r="AG100" s="1207"/>
      <c r="AH100" s="1207"/>
      <c r="AI100" s="1207"/>
      <c r="AJ100" s="1207"/>
      <c r="AK100" s="1207"/>
      <c r="AL100" s="1207"/>
      <c r="AM100" s="1207"/>
      <c r="AN100" s="1207"/>
      <c r="AO100" s="1207"/>
      <c r="AP100" s="1207"/>
      <c r="AQ100" s="1207"/>
      <c r="AR100" s="1207"/>
      <c r="AS100" s="1207"/>
      <c r="AT100" s="1207"/>
      <c r="AU100" s="1207"/>
      <c r="AV100" s="1207"/>
      <c r="AW100" s="1207"/>
      <c r="AX100" s="1207"/>
      <c r="AY100" s="1207"/>
      <c r="AZ100" s="1207"/>
      <c r="BA100" s="1207"/>
      <c r="BB100" s="1207"/>
      <c r="BC100" s="1207"/>
      <c r="BD100" s="1207"/>
      <c r="BE100" s="1214"/>
      <c r="CM100" s="1205"/>
      <c r="CN100" s="1205"/>
      <c r="CO100" s="1205"/>
      <c r="CP100" s="1205"/>
    </row>
    <row r="101" spans="1:94" ht="15.75" customHeight="1" thickBot="1">
      <c r="A101" s="1207"/>
      <c r="B101" s="1207"/>
      <c r="C101" s="1207"/>
      <c r="D101" s="1207"/>
      <c r="E101" s="1207"/>
      <c r="F101" s="1207"/>
      <c r="G101" s="1207"/>
      <c r="H101" s="1207"/>
      <c r="I101" s="1207"/>
      <c r="J101" s="1207"/>
      <c r="K101" s="1207"/>
      <c r="L101" s="1207"/>
      <c r="M101" s="1207"/>
      <c r="N101" s="1207"/>
      <c r="O101" s="1207"/>
      <c r="P101" s="1242"/>
      <c r="Q101" s="1207"/>
      <c r="R101" s="1207"/>
      <c r="S101" s="1207"/>
      <c r="T101" s="1207"/>
      <c r="U101" s="1207"/>
      <c r="V101" s="1207"/>
      <c r="W101" s="1207"/>
      <c r="X101" s="1207"/>
      <c r="Y101" s="1207"/>
      <c r="Z101" s="1207"/>
      <c r="AA101" s="1207"/>
      <c r="AB101" s="1207"/>
      <c r="AC101" s="1207"/>
      <c r="AD101" s="1207"/>
      <c r="AE101" s="1207"/>
      <c r="AF101" s="1207"/>
      <c r="AG101" s="1207"/>
      <c r="AH101" s="1207"/>
      <c r="AI101" s="1207"/>
      <c r="AJ101" s="1207"/>
      <c r="AK101" s="1207"/>
      <c r="AL101" s="1207"/>
      <c r="AM101" s="1207"/>
      <c r="AN101" s="1207"/>
      <c r="AO101" s="1207"/>
      <c r="AP101" s="1207"/>
      <c r="AQ101" s="1207"/>
      <c r="AR101" s="1207"/>
      <c r="AS101" s="1207"/>
      <c r="AT101" s="1207"/>
      <c r="AU101" s="1207"/>
      <c r="AV101" s="1207"/>
      <c r="AW101" s="1207"/>
      <c r="AX101" s="1207"/>
      <c r="AY101" s="1207"/>
      <c r="AZ101" s="1207"/>
      <c r="BA101" s="1207"/>
      <c r="BB101" s="1207"/>
      <c r="BC101" s="1207"/>
      <c r="BD101" s="1207"/>
      <c r="BE101" s="1214"/>
      <c r="CM101" s="1205"/>
      <c r="CN101" s="1205"/>
      <c r="CO101" s="1205"/>
      <c r="CP101" s="1205"/>
    </row>
    <row r="102" spans="1:94" ht="15.75" customHeight="1">
      <c r="A102" s="1207"/>
      <c r="B102" s="2039" t="s">
        <v>2309</v>
      </c>
      <c r="C102" s="2040"/>
      <c r="D102" s="2040"/>
      <c r="E102" s="2040"/>
      <c r="F102" s="2040"/>
      <c r="G102" s="2040"/>
      <c r="H102" s="2040"/>
      <c r="I102" s="2040"/>
      <c r="J102" s="2040"/>
      <c r="K102" s="2040"/>
      <c r="L102" s="2040"/>
      <c r="M102" s="2040"/>
      <c r="N102" s="2040"/>
      <c r="O102" s="2040"/>
      <c r="P102" s="2040"/>
      <c r="Q102" s="2040"/>
      <c r="R102" s="2040"/>
      <c r="S102" s="2040"/>
      <c r="T102" s="2040"/>
      <c r="U102" s="2040"/>
      <c r="V102" s="2040"/>
      <c r="W102" s="2040"/>
      <c r="X102" s="2040"/>
      <c r="Y102" s="2040"/>
      <c r="Z102" s="2040"/>
      <c r="AA102" s="2040"/>
      <c r="AB102" s="2040"/>
      <c r="AC102" s="2040"/>
      <c r="AD102" s="2040"/>
      <c r="AE102" s="2040"/>
      <c r="AF102" s="2040"/>
      <c r="AG102" s="2040"/>
      <c r="AH102" s="2049"/>
      <c r="AI102" s="1207"/>
      <c r="AJ102" s="1207"/>
      <c r="AK102" s="1207"/>
      <c r="AL102" s="1207"/>
      <c r="AM102" s="1207"/>
      <c r="AN102" s="1207"/>
      <c r="AO102" s="1207"/>
      <c r="AP102" s="1207"/>
      <c r="AQ102" s="1207"/>
      <c r="AR102" s="1207"/>
      <c r="AS102" s="1207"/>
      <c r="AT102" s="1207"/>
      <c r="AU102" s="1207"/>
      <c r="AV102" s="1207"/>
      <c r="AW102" s="1207"/>
      <c r="AX102" s="1207"/>
      <c r="AY102" s="1207"/>
      <c r="AZ102" s="1207"/>
      <c r="BA102" s="1207"/>
      <c r="BB102" s="1207"/>
      <c r="BC102" s="1207"/>
      <c r="BD102" s="1207"/>
      <c r="BE102" s="1214"/>
      <c r="CM102" s="1205"/>
      <c r="CN102" s="1205"/>
      <c r="CO102" s="1205"/>
      <c r="CP102" s="1205"/>
    </row>
    <row r="103" spans="1:94" ht="16.5" customHeight="1">
      <c r="A103" s="1207"/>
      <c r="B103" s="2119"/>
      <c r="C103" s="2113"/>
      <c r="D103" s="2113"/>
      <c r="E103" s="2113"/>
      <c r="F103" s="2113"/>
      <c r="G103" s="2113"/>
      <c r="H103" s="2113"/>
      <c r="I103" s="2113" t="s">
        <v>2308</v>
      </c>
      <c r="J103" s="2113"/>
      <c r="K103" s="2113"/>
      <c r="L103" s="2113"/>
      <c r="M103" s="2113"/>
      <c r="N103" s="2113"/>
      <c r="O103" s="2113" t="s">
        <v>2285</v>
      </c>
      <c r="P103" s="2113"/>
      <c r="Q103" s="2113"/>
      <c r="R103" s="2113"/>
      <c r="S103" s="2113"/>
      <c r="T103" s="2113"/>
      <c r="U103" s="2113"/>
      <c r="V103" s="2149" t="s">
        <v>2284</v>
      </c>
      <c r="W103" s="2149"/>
      <c r="X103" s="2149"/>
      <c r="Y103" s="2149"/>
      <c r="Z103" s="2149"/>
      <c r="AA103" s="2149"/>
      <c r="AB103" s="2086" t="s">
        <v>2307</v>
      </c>
      <c r="AC103" s="2086"/>
      <c r="AD103" s="2086"/>
      <c r="AE103" s="2086"/>
      <c r="AF103" s="2086"/>
      <c r="AG103" s="2086"/>
      <c r="AH103" s="2150"/>
      <c r="AI103" s="1207"/>
      <c r="AJ103" s="1207"/>
      <c r="AK103" s="1207"/>
      <c r="AL103" s="1207"/>
      <c r="AM103" s="1207"/>
      <c r="AN103" s="1207"/>
      <c r="AO103" s="1207"/>
      <c r="AP103" s="1207"/>
      <c r="AQ103" s="1207"/>
      <c r="AR103" s="1207"/>
      <c r="AS103" s="1207"/>
      <c r="AT103" s="1207"/>
      <c r="AU103" s="1207"/>
      <c r="AV103" s="1207"/>
      <c r="AW103" s="1207"/>
      <c r="AX103" s="1207"/>
      <c r="AY103" s="1207"/>
      <c r="AZ103" s="1207"/>
      <c r="BA103" s="1207"/>
      <c r="BB103" s="1207"/>
      <c r="BC103" s="1207"/>
      <c r="BD103" s="1207"/>
      <c r="BE103" s="1214"/>
      <c r="CM103" s="1205"/>
      <c r="CN103" s="1205"/>
      <c r="CO103" s="1205"/>
      <c r="CP103" s="1205"/>
    </row>
    <row r="104" spans="1:94" ht="16.5" customHeight="1">
      <c r="A104" s="1207"/>
      <c r="B104" s="2119"/>
      <c r="C104" s="2113"/>
      <c r="D104" s="2113"/>
      <c r="E104" s="2113"/>
      <c r="F104" s="2113"/>
      <c r="G104" s="2113"/>
      <c r="H104" s="2113"/>
      <c r="I104" s="2113"/>
      <c r="J104" s="2113"/>
      <c r="K104" s="2113"/>
      <c r="L104" s="2113"/>
      <c r="M104" s="2113"/>
      <c r="N104" s="2113"/>
      <c r="O104" s="2113"/>
      <c r="P104" s="2113"/>
      <c r="Q104" s="2113"/>
      <c r="R104" s="2113"/>
      <c r="S104" s="2113"/>
      <c r="T104" s="2113"/>
      <c r="U104" s="2113"/>
      <c r="V104" s="2149"/>
      <c r="W104" s="2149"/>
      <c r="X104" s="2149"/>
      <c r="Y104" s="2149"/>
      <c r="Z104" s="2149"/>
      <c r="AA104" s="2149"/>
      <c r="AB104" s="2086"/>
      <c r="AC104" s="2086"/>
      <c r="AD104" s="2086"/>
      <c r="AE104" s="2086"/>
      <c r="AF104" s="2086"/>
      <c r="AG104" s="2086"/>
      <c r="AH104" s="2150"/>
      <c r="AI104" s="1207"/>
      <c r="AJ104" s="1207"/>
      <c r="AK104" s="1207"/>
      <c r="AL104" s="1207"/>
      <c r="AM104" s="1207"/>
      <c r="AN104" s="1207"/>
      <c r="AO104" s="1207"/>
      <c r="AP104" s="1207"/>
      <c r="AQ104" s="1207"/>
      <c r="AR104" s="1207"/>
      <c r="AS104" s="1207"/>
      <c r="AT104" s="1207"/>
      <c r="AU104" s="1207"/>
      <c r="AV104" s="1207"/>
      <c r="AW104" s="1207"/>
      <c r="AX104" s="1207"/>
      <c r="AY104" s="1207"/>
      <c r="AZ104" s="1207"/>
      <c r="BA104" s="1207"/>
      <c r="BB104" s="1207"/>
      <c r="BC104" s="1207"/>
      <c r="BD104" s="1207"/>
      <c r="BE104" s="1214"/>
      <c r="CM104" s="1205"/>
      <c r="CN104" s="1205"/>
      <c r="CO104" s="1205"/>
      <c r="CP104" s="1205"/>
    </row>
    <row r="105" spans="1:94" ht="15.75" customHeight="1">
      <c r="A105" s="1207"/>
      <c r="B105" s="2119" t="s">
        <v>2306</v>
      </c>
      <c r="C105" s="2113"/>
      <c r="D105" s="2113"/>
      <c r="E105" s="2113"/>
      <c r="F105" s="2113"/>
      <c r="G105" s="2113"/>
      <c r="H105" s="2113"/>
      <c r="I105" s="2089">
        <v>0</v>
      </c>
      <c r="J105" s="2089"/>
      <c r="K105" s="2089"/>
      <c r="L105" s="2089"/>
      <c r="M105" s="2089"/>
      <c r="N105" s="2089"/>
      <c r="O105" s="2089">
        <v>0</v>
      </c>
      <c r="P105" s="2089"/>
      <c r="Q105" s="2089"/>
      <c r="R105" s="2089"/>
      <c r="S105" s="2089"/>
      <c r="T105" s="2089"/>
      <c r="U105" s="2089"/>
      <c r="V105" s="2089">
        <v>0</v>
      </c>
      <c r="W105" s="2089"/>
      <c r="X105" s="2089"/>
      <c r="Y105" s="2089"/>
      <c r="Z105" s="2089"/>
      <c r="AA105" s="2089"/>
      <c r="AB105" s="2089">
        <v>0</v>
      </c>
      <c r="AC105" s="2089"/>
      <c r="AD105" s="2089"/>
      <c r="AE105" s="2089"/>
      <c r="AF105" s="2089"/>
      <c r="AG105" s="2089"/>
      <c r="AH105" s="2090"/>
      <c r="AI105" s="1207"/>
      <c r="AJ105" s="1207"/>
      <c r="AK105" s="1207"/>
      <c r="AL105" s="1207"/>
      <c r="AM105" s="1207"/>
      <c r="AN105" s="1207"/>
      <c r="AO105" s="1207"/>
      <c r="AP105" s="1207"/>
      <c r="AQ105" s="1207"/>
      <c r="AR105" s="1207"/>
      <c r="AS105" s="1207"/>
      <c r="AT105" s="1207"/>
      <c r="AU105" s="1207"/>
      <c r="AV105" s="1207"/>
      <c r="AW105" s="1207"/>
      <c r="AX105" s="1207"/>
      <c r="AY105" s="1207"/>
      <c r="AZ105" s="1207"/>
      <c r="BA105" s="1207"/>
      <c r="BB105" s="1207"/>
      <c r="BC105" s="1207"/>
      <c r="BD105" s="1207"/>
      <c r="BE105" s="1214"/>
      <c r="CM105" s="1205"/>
      <c r="CN105" s="1205"/>
      <c r="CO105" s="1205"/>
      <c r="CP105" s="1205"/>
    </row>
    <row r="106" spans="1:94" ht="15.75" customHeight="1">
      <c r="A106" s="1207"/>
      <c r="B106" s="2119" t="s">
        <v>2305</v>
      </c>
      <c r="C106" s="2113"/>
      <c r="D106" s="2113"/>
      <c r="E106" s="2113"/>
      <c r="F106" s="2113"/>
      <c r="G106" s="2113"/>
      <c r="H106" s="2113"/>
      <c r="I106" s="2089">
        <v>0</v>
      </c>
      <c r="J106" s="2089"/>
      <c r="K106" s="2089"/>
      <c r="L106" s="2089"/>
      <c r="M106" s="2089"/>
      <c r="N106" s="2089"/>
      <c r="O106" s="2089">
        <v>0</v>
      </c>
      <c r="P106" s="2089"/>
      <c r="Q106" s="2089"/>
      <c r="R106" s="2089"/>
      <c r="S106" s="2089"/>
      <c r="T106" s="2089"/>
      <c r="U106" s="2089"/>
      <c r="V106" s="2089">
        <v>0</v>
      </c>
      <c r="W106" s="2089"/>
      <c r="X106" s="2089"/>
      <c r="Y106" s="2089"/>
      <c r="Z106" s="2089"/>
      <c r="AA106" s="2089"/>
      <c r="AB106" s="2089">
        <v>0</v>
      </c>
      <c r="AC106" s="2089"/>
      <c r="AD106" s="2089"/>
      <c r="AE106" s="2089"/>
      <c r="AF106" s="2089"/>
      <c r="AG106" s="2089"/>
      <c r="AH106" s="2090"/>
      <c r="AI106" s="1207"/>
      <c r="AJ106" s="1207"/>
      <c r="AK106" s="1207"/>
      <c r="AL106" s="1207"/>
      <c r="AM106" s="1207"/>
      <c r="AN106" s="1207"/>
      <c r="AO106" s="1207"/>
      <c r="AP106" s="1207"/>
      <c r="AQ106" s="1207"/>
      <c r="AR106" s="1207"/>
      <c r="AS106" s="1207"/>
      <c r="AT106" s="1207"/>
      <c r="AU106" s="1207"/>
      <c r="AV106" s="1207"/>
      <c r="AW106" s="1207"/>
      <c r="AX106" s="1207"/>
      <c r="AY106" s="1207"/>
      <c r="AZ106" s="1207"/>
      <c r="BA106" s="1207"/>
      <c r="BB106" s="1207"/>
      <c r="BC106" s="1207"/>
      <c r="BD106" s="1207"/>
      <c r="BE106" s="1214"/>
      <c r="CM106" s="1205"/>
      <c r="CN106" s="1205"/>
      <c r="CO106" s="1205"/>
      <c r="CP106" s="1205"/>
    </row>
    <row r="107" spans="1:94" ht="15.75" customHeight="1" thickBot="1">
      <c r="A107" s="1207"/>
      <c r="B107" s="2147" t="s">
        <v>2304</v>
      </c>
      <c r="C107" s="2148"/>
      <c r="D107" s="2148"/>
      <c r="E107" s="2148"/>
      <c r="F107" s="2148"/>
      <c r="G107" s="2148"/>
      <c r="H107" s="2148"/>
      <c r="I107" s="2083">
        <v>0</v>
      </c>
      <c r="J107" s="2083"/>
      <c r="K107" s="2083"/>
      <c r="L107" s="2083"/>
      <c r="M107" s="2083"/>
      <c r="N107" s="2083"/>
      <c r="O107" s="2083">
        <v>0</v>
      </c>
      <c r="P107" s="2083"/>
      <c r="Q107" s="2083"/>
      <c r="R107" s="2083"/>
      <c r="S107" s="2083"/>
      <c r="T107" s="2083"/>
      <c r="U107" s="2083"/>
      <c r="V107" s="2083">
        <v>0</v>
      </c>
      <c r="W107" s="2083"/>
      <c r="X107" s="2083"/>
      <c r="Y107" s="2083"/>
      <c r="Z107" s="2083"/>
      <c r="AA107" s="2083"/>
      <c r="AB107" s="2083">
        <v>0</v>
      </c>
      <c r="AC107" s="2083"/>
      <c r="AD107" s="2083"/>
      <c r="AE107" s="2083"/>
      <c r="AF107" s="2083"/>
      <c r="AG107" s="2083"/>
      <c r="AH107" s="2084"/>
      <c r="AI107" s="1207"/>
      <c r="AJ107" s="1207"/>
      <c r="AK107" s="1207"/>
      <c r="AL107" s="1207"/>
      <c r="AM107" s="1207"/>
      <c r="AN107" s="1207"/>
      <c r="AO107" s="1207"/>
      <c r="AP107" s="1207"/>
      <c r="AQ107" s="1207"/>
      <c r="AR107" s="1207"/>
      <c r="AS107" s="1207"/>
      <c r="AT107" s="1207"/>
      <c r="AU107" s="1207"/>
      <c r="AV107" s="1207"/>
      <c r="AW107" s="1207"/>
      <c r="AX107" s="1207"/>
      <c r="AY107" s="1207"/>
      <c r="AZ107" s="1207"/>
      <c r="BA107" s="1207"/>
      <c r="BB107" s="1207"/>
      <c r="BC107" s="1207"/>
      <c r="BD107" s="1207"/>
      <c r="BE107" s="1214"/>
      <c r="CM107" s="1205"/>
      <c r="CN107" s="1205"/>
      <c r="CO107" s="1205"/>
      <c r="CP107" s="1205"/>
    </row>
    <row r="108" spans="1:94" ht="15.75" customHeight="1" thickBot="1">
      <c r="A108" s="1207"/>
      <c r="B108" s="1207"/>
      <c r="C108" s="1207"/>
      <c r="D108" s="1207"/>
      <c r="E108" s="1207"/>
      <c r="F108" s="1207"/>
      <c r="G108" s="1207"/>
      <c r="H108" s="1207"/>
      <c r="I108" s="1207"/>
      <c r="J108" s="1207"/>
      <c r="K108" s="1207"/>
      <c r="L108" s="1207"/>
      <c r="M108" s="1207"/>
      <c r="N108" s="1207"/>
      <c r="O108" s="1207"/>
      <c r="P108" s="1207"/>
      <c r="Q108" s="1207"/>
      <c r="R108" s="1207"/>
      <c r="S108" s="1207"/>
      <c r="T108" s="1207"/>
      <c r="U108" s="1207" t="s">
        <v>250</v>
      </c>
      <c r="V108" s="1207"/>
      <c r="W108" s="1207"/>
      <c r="X108" s="1207"/>
      <c r="Y108" s="1207"/>
      <c r="Z108" s="1207"/>
      <c r="AA108" s="1207"/>
      <c r="AB108" s="1207"/>
      <c r="AC108" s="1207"/>
      <c r="AD108" s="1207"/>
      <c r="AE108" s="1207"/>
      <c r="AF108" s="1207"/>
      <c r="AG108" s="1207"/>
      <c r="AH108" s="1207"/>
      <c r="AI108" s="1207"/>
      <c r="AJ108" s="1207"/>
      <c r="AK108" s="1207"/>
      <c r="AL108" s="1207"/>
      <c r="AM108" s="1207"/>
      <c r="AN108" s="1207"/>
      <c r="AO108" s="1207"/>
      <c r="AP108" s="1207"/>
      <c r="AQ108" s="1207"/>
      <c r="AR108" s="1207"/>
      <c r="AS108" s="1207"/>
      <c r="AT108" s="1207"/>
      <c r="AU108" s="1207"/>
      <c r="AV108" s="1207"/>
      <c r="AW108" s="1207"/>
      <c r="AX108" s="1207"/>
      <c r="AY108" s="1207"/>
      <c r="AZ108" s="1207"/>
      <c r="BA108" s="1207"/>
      <c r="BB108" s="1207"/>
      <c r="BC108" s="1207"/>
      <c r="BD108" s="1207"/>
      <c r="BE108" s="1214"/>
    </row>
    <row r="109" spans="1:94" ht="15.75" customHeight="1" thickBot="1">
      <c r="A109" s="1207"/>
      <c r="B109" s="1223" t="s">
        <v>2303</v>
      </c>
      <c r="C109" s="1229"/>
      <c r="D109" s="1229"/>
      <c r="E109" s="1229"/>
      <c r="F109" s="1229"/>
      <c r="G109" s="1229"/>
      <c r="H109" s="1229"/>
      <c r="I109" s="1229"/>
      <c r="J109" s="1229"/>
      <c r="K109" s="1229"/>
      <c r="L109" s="1229"/>
      <c r="M109" s="1229"/>
      <c r="N109" s="1229"/>
      <c r="O109" s="1229"/>
      <c r="P109" s="1229"/>
      <c r="Q109" s="1229"/>
      <c r="R109" s="1243"/>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4"/>
    </row>
    <row r="110" spans="1:94" ht="15.75" customHeight="1">
      <c r="A110" s="1207"/>
      <c r="B110" s="1233" t="s">
        <v>2222</v>
      </c>
      <c r="C110" s="1233"/>
      <c r="D110" s="1240"/>
      <c r="E110" s="1241"/>
      <c r="F110" s="2110"/>
      <c r="G110" s="2111"/>
      <c r="H110" s="2111"/>
      <c r="I110" s="2111"/>
      <c r="J110" s="2111"/>
      <c r="K110" s="2111"/>
      <c r="L110" s="2111"/>
      <c r="M110" s="2111"/>
      <c r="N110" s="2111"/>
      <c r="O110" s="2111"/>
      <c r="P110" s="2111"/>
      <c r="Q110" s="2111"/>
      <c r="R110" s="2112"/>
      <c r="S110" s="1207"/>
      <c r="T110" s="1207"/>
      <c r="U110" s="1207"/>
      <c r="V110" s="1207"/>
      <c r="W110" s="1207"/>
      <c r="X110" s="1207"/>
      <c r="Y110" s="1207"/>
      <c r="Z110" s="1207"/>
      <c r="AA110" s="1207"/>
      <c r="AB110" s="1207"/>
      <c r="AC110" s="1207"/>
      <c r="AD110" s="1207"/>
      <c r="AE110" s="1207"/>
      <c r="AF110" s="1207"/>
      <c r="AG110" s="1207"/>
      <c r="AH110" s="1207"/>
      <c r="AI110" s="1207"/>
      <c r="AJ110" s="1207"/>
      <c r="AK110" s="1207"/>
      <c r="AL110" s="1207"/>
      <c r="AM110" s="1207"/>
      <c r="AN110" s="1207"/>
      <c r="AO110" s="1207"/>
      <c r="AP110" s="1207"/>
      <c r="AQ110" s="1207"/>
      <c r="AR110" s="1207"/>
      <c r="AS110" s="1207"/>
      <c r="AT110" s="1207"/>
      <c r="AU110" s="1207"/>
      <c r="AV110" s="1207"/>
      <c r="AW110" s="1207"/>
      <c r="AX110" s="1207"/>
      <c r="AY110" s="1207"/>
      <c r="AZ110" s="1207"/>
      <c r="BA110" s="1207"/>
      <c r="BB110" s="1207"/>
      <c r="BC110" s="1207"/>
      <c r="BD110" s="1207"/>
      <c r="BE110" s="1214"/>
    </row>
    <row r="111" spans="1:94" ht="15.75" customHeight="1" thickBot="1">
      <c r="A111" s="1207"/>
      <c r="B111" s="1207"/>
      <c r="C111" s="1207"/>
      <c r="D111" s="1207"/>
      <c r="E111" s="1207"/>
      <c r="F111" s="1207"/>
      <c r="G111" s="1207"/>
      <c r="H111" s="1207"/>
      <c r="I111" s="1207"/>
      <c r="J111" s="1207"/>
      <c r="K111" s="1207"/>
      <c r="L111" s="1207"/>
      <c r="M111" s="1207"/>
      <c r="N111" s="1207"/>
      <c r="O111" s="1207"/>
      <c r="P111" s="1207"/>
      <c r="Q111" s="1207"/>
      <c r="R111" s="1207"/>
      <c r="S111" s="1207"/>
      <c r="T111" s="1207"/>
      <c r="U111" s="1207"/>
      <c r="V111" s="1207"/>
      <c r="W111" s="1207"/>
      <c r="X111" s="1207"/>
      <c r="Y111" s="1207"/>
      <c r="Z111" s="1207"/>
      <c r="AA111" s="1207"/>
      <c r="AB111" s="1207"/>
      <c r="AC111" s="1207"/>
      <c r="AD111" s="1207"/>
      <c r="AE111" s="1207"/>
      <c r="AF111" s="1207"/>
      <c r="AG111" s="1207"/>
      <c r="AH111" s="1207"/>
      <c r="AI111" s="1207"/>
      <c r="AJ111" s="1207"/>
      <c r="AK111" s="1207"/>
      <c r="AL111" s="1207"/>
      <c r="AM111" s="1207"/>
      <c r="AN111" s="1207"/>
      <c r="AO111" s="1207"/>
      <c r="AP111" s="1207"/>
      <c r="AQ111" s="1207"/>
      <c r="AR111" s="1207"/>
      <c r="AS111" s="1207"/>
      <c r="AT111" s="1207"/>
      <c r="AU111" s="1207"/>
      <c r="AV111" s="1207"/>
      <c r="AW111" s="1207"/>
      <c r="AX111" s="1207"/>
      <c r="AY111" s="1207"/>
      <c r="AZ111" s="1207"/>
      <c r="BA111" s="1207"/>
      <c r="BB111" s="1207"/>
      <c r="BC111" s="1207"/>
      <c r="BD111" s="1207"/>
      <c r="BE111" s="1214"/>
    </row>
    <row r="112" spans="1:94" ht="15.75" customHeight="1">
      <c r="A112" s="1207"/>
      <c r="B112" s="2120" t="s">
        <v>2618</v>
      </c>
      <c r="C112" s="2121"/>
      <c r="D112" s="2121"/>
      <c r="E112" s="2121"/>
      <c r="F112" s="2121"/>
      <c r="G112" s="2121"/>
      <c r="H112" s="2121"/>
      <c r="I112" s="2121"/>
      <c r="J112" s="2121"/>
      <c r="K112" s="2121"/>
      <c r="L112" s="2121"/>
      <c r="M112" s="2121"/>
      <c r="N112" s="2121"/>
      <c r="O112" s="2121"/>
      <c r="P112" s="2121"/>
      <c r="Q112" s="2121"/>
      <c r="R112" s="2121"/>
      <c r="S112" s="2121"/>
      <c r="T112" s="2121"/>
      <c r="U112" s="2124" t="s">
        <v>545</v>
      </c>
      <c r="V112" s="2124"/>
      <c r="W112" s="2124"/>
      <c r="X112" s="2125"/>
      <c r="Y112" s="1207"/>
      <c r="Z112" s="1207"/>
      <c r="AA112" s="1207"/>
      <c r="AB112" s="1207"/>
      <c r="AC112" s="1207"/>
      <c r="AD112" s="1207"/>
      <c r="AE112" s="1207"/>
      <c r="AF112" s="1207"/>
      <c r="AG112" s="1207"/>
      <c r="AH112" s="1207"/>
      <c r="AI112" s="1207"/>
      <c r="AJ112" s="1207"/>
      <c r="AK112" s="1207"/>
      <c r="AL112" s="1207"/>
      <c r="AM112" s="1207"/>
      <c r="AN112" s="1207"/>
      <c r="AO112" s="1207"/>
      <c r="AP112" s="1207"/>
      <c r="AQ112" s="1207"/>
      <c r="AR112" s="1207"/>
      <c r="AS112" s="1207"/>
      <c r="AT112" s="1207"/>
      <c r="AU112" s="1207"/>
      <c r="AV112" s="1207"/>
      <c r="AW112" s="1207"/>
      <c r="AX112" s="1207"/>
      <c r="AY112" s="1207"/>
      <c r="AZ112" s="1207"/>
      <c r="BA112" s="1207"/>
      <c r="BB112" s="1207"/>
      <c r="BC112" s="1207"/>
      <c r="BD112" s="1207"/>
      <c r="BE112" s="1214"/>
    </row>
    <row r="113" spans="1:57" ht="15.75" customHeight="1">
      <c r="A113" s="1207"/>
      <c r="B113" s="2122"/>
      <c r="C113" s="2123"/>
      <c r="D113" s="2123"/>
      <c r="E113" s="2123"/>
      <c r="F113" s="2123"/>
      <c r="G113" s="2123"/>
      <c r="H113" s="2123"/>
      <c r="I113" s="2123"/>
      <c r="J113" s="2123"/>
      <c r="K113" s="2123"/>
      <c r="L113" s="2123"/>
      <c r="M113" s="2123"/>
      <c r="N113" s="2123"/>
      <c r="O113" s="2123"/>
      <c r="P113" s="2123"/>
      <c r="Q113" s="2123"/>
      <c r="R113" s="2123"/>
      <c r="S113" s="2123"/>
      <c r="T113" s="2123"/>
      <c r="U113" s="2126"/>
      <c r="V113" s="2126"/>
      <c r="W113" s="2126"/>
      <c r="X113" s="2127"/>
      <c r="Y113" s="1207"/>
      <c r="Z113" s="1207"/>
      <c r="AA113" s="1207"/>
      <c r="AB113" s="1207"/>
      <c r="AC113" s="1207"/>
      <c r="AD113" s="1207"/>
      <c r="AE113" s="1207"/>
      <c r="AF113" s="1207"/>
      <c r="AG113" s="1207"/>
      <c r="AH113" s="1207"/>
      <c r="AI113" s="1207"/>
      <c r="AJ113" s="1207"/>
      <c r="AK113" s="1207"/>
      <c r="AL113" s="1207"/>
      <c r="AM113" s="1207"/>
      <c r="AN113" s="1207"/>
      <c r="AO113" s="1207"/>
      <c r="AP113" s="1207"/>
      <c r="AQ113" s="1207"/>
      <c r="AR113" s="1207"/>
      <c r="AS113" s="1207"/>
      <c r="AT113" s="1207"/>
      <c r="AU113" s="1207"/>
      <c r="AV113" s="1207"/>
      <c r="AW113" s="1207"/>
      <c r="AX113" s="1207"/>
      <c r="AY113" s="1207"/>
      <c r="AZ113" s="1207"/>
      <c r="BA113" s="1207"/>
      <c r="BB113" s="1207"/>
      <c r="BC113" s="1207"/>
      <c r="BD113" s="1207"/>
      <c r="BE113" s="1214"/>
    </row>
    <row r="114" spans="1:57" ht="15.75" customHeight="1">
      <c r="A114" s="1207"/>
      <c r="B114" s="2122"/>
      <c r="C114" s="2123"/>
      <c r="D114" s="2123"/>
      <c r="E114" s="2123"/>
      <c r="F114" s="2123"/>
      <c r="G114" s="2123"/>
      <c r="H114" s="2123"/>
      <c r="I114" s="2123"/>
      <c r="J114" s="2123"/>
      <c r="K114" s="2123"/>
      <c r="L114" s="2123"/>
      <c r="M114" s="2123"/>
      <c r="N114" s="2123"/>
      <c r="O114" s="2123"/>
      <c r="P114" s="2123"/>
      <c r="Q114" s="2123"/>
      <c r="R114" s="2123"/>
      <c r="S114" s="2123"/>
      <c r="T114" s="2123"/>
      <c r="U114" s="2126"/>
      <c r="V114" s="2126"/>
      <c r="W114" s="2126"/>
      <c r="X114" s="2127"/>
      <c r="Y114" s="1207"/>
      <c r="Z114" s="1207"/>
      <c r="AA114" s="1207"/>
      <c r="AB114" s="1207"/>
      <c r="AC114" s="1207"/>
      <c r="AD114" s="1207"/>
      <c r="AE114" s="1207"/>
      <c r="AF114" s="1207"/>
      <c r="AG114" s="1207"/>
      <c r="AH114" s="1207"/>
      <c r="AI114" s="1207"/>
      <c r="AJ114" s="1207"/>
      <c r="AK114" s="1207"/>
      <c r="AL114" s="1207"/>
      <c r="AM114" s="1207"/>
      <c r="AN114" s="1207"/>
      <c r="AO114" s="1207"/>
      <c r="AP114" s="1207"/>
      <c r="AQ114" s="1207"/>
      <c r="AR114" s="1207"/>
      <c r="AS114" s="1207"/>
      <c r="AT114" s="1207"/>
      <c r="AU114" s="1207"/>
      <c r="AV114" s="1207"/>
      <c r="AW114" s="1207"/>
      <c r="AX114" s="1207"/>
      <c r="AY114" s="1207"/>
      <c r="AZ114" s="1207"/>
      <c r="BA114" s="1207"/>
      <c r="BB114" s="1207"/>
      <c r="BC114" s="1207"/>
      <c r="BD114" s="1207"/>
      <c r="BE114" s="1214"/>
    </row>
    <row r="115" spans="1:57" ht="15.75" customHeight="1">
      <c r="A115" s="1207"/>
      <c r="B115" s="2122"/>
      <c r="C115" s="2123"/>
      <c r="D115" s="2123"/>
      <c r="E115" s="2123"/>
      <c r="F115" s="2123"/>
      <c r="G115" s="2123"/>
      <c r="H115" s="2123"/>
      <c r="I115" s="2123"/>
      <c r="J115" s="2123"/>
      <c r="K115" s="2123"/>
      <c r="L115" s="2123"/>
      <c r="M115" s="2123"/>
      <c r="N115" s="2123"/>
      <c r="O115" s="2123"/>
      <c r="P115" s="2123"/>
      <c r="Q115" s="2123"/>
      <c r="R115" s="2123"/>
      <c r="S115" s="2123"/>
      <c r="T115" s="2123"/>
      <c r="U115" s="2126"/>
      <c r="V115" s="2126"/>
      <c r="W115" s="2126"/>
      <c r="X115" s="2127"/>
      <c r="Y115" s="1207"/>
      <c r="Z115" s="1207"/>
      <c r="AA115" s="1207"/>
      <c r="AB115" s="1207"/>
      <c r="AC115" s="1207"/>
      <c r="AD115" s="1207"/>
      <c r="AE115" s="1207"/>
      <c r="AF115" s="1207"/>
      <c r="AG115" s="1207"/>
      <c r="AH115" s="1207"/>
      <c r="AI115" s="1207"/>
      <c r="AJ115" s="1207"/>
      <c r="AK115" s="1207"/>
      <c r="AL115" s="1207"/>
      <c r="AM115" s="1207"/>
      <c r="AN115" s="1207"/>
      <c r="AO115" s="1207"/>
      <c r="AP115" s="1207"/>
      <c r="AQ115" s="1207"/>
      <c r="AR115" s="1207"/>
      <c r="AS115" s="1207"/>
      <c r="AT115" s="1207"/>
      <c r="AU115" s="1207"/>
      <c r="AV115" s="1207"/>
      <c r="AW115" s="1207"/>
      <c r="AX115" s="1207"/>
      <c r="AY115" s="1207"/>
      <c r="AZ115" s="1207"/>
      <c r="BA115" s="1207"/>
      <c r="BB115" s="1207"/>
      <c r="BC115" s="1207"/>
      <c r="BD115" s="1207"/>
      <c r="BE115" s="1214"/>
    </row>
    <row r="116" spans="1:57" ht="15.75" customHeight="1">
      <c r="A116" s="1207"/>
      <c r="B116" s="2128" t="s">
        <v>2618</v>
      </c>
      <c r="C116" s="2129"/>
      <c r="D116" s="2129"/>
      <c r="E116" s="2129"/>
      <c r="F116" s="2129"/>
      <c r="G116" s="2129"/>
      <c r="H116" s="2129"/>
      <c r="I116" s="2129"/>
      <c r="J116" s="2129"/>
      <c r="K116" s="2129"/>
      <c r="L116" s="2129"/>
      <c r="M116" s="2129"/>
      <c r="N116" s="2129"/>
      <c r="O116" s="2129"/>
      <c r="P116" s="2129"/>
      <c r="Q116" s="2129"/>
      <c r="R116" s="2129"/>
      <c r="S116" s="2129"/>
      <c r="T116" s="2129"/>
      <c r="U116" s="2132" t="s">
        <v>545</v>
      </c>
      <c r="V116" s="2132"/>
      <c r="W116" s="2132"/>
      <c r="X116" s="2133"/>
      <c r="Y116" s="1207"/>
      <c r="Z116" s="1207"/>
      <c r="AA116" s="1207"/>
      <c r="AB116" s="1207"/>
      <c r="AC116" s="1207"/>
      <c r="AD116" s="1207"/>
      <c r="AE116" s="1207"/>
      <c r="AF116" s="1207"/>
      <c r="AG116" s="1207"/>
      <c r="AH116" s="1207"/>
      <c r="AI116" s="1207"/>
      <c r="AJ116" s="1207"/>
      <c r="AK116" s="1207"/>
      <c r="AL116" s="1207"/>
      <c r="AM116" s="1207"/>
      <c r="AN116" s="1207"/>
      <c r="AO116" s="1207"/>
      <c r="AP116" s="1207"/>
      <c r="AQ116" s="1207"/>
      <c r="AR116" s="1207"/>
      <c r="AS116" s="1207"/>
      <c r="AT116" s="1207"/>
      <c r="AU116" s="1207"/>
      <c r="AV116" s="1207"/>
      <c r="AW116" s="1207"/>
      <c r="AX116" s="1207"/>
      <c r="AY116" s="1207"/>
      <c r="AZ116" s="1207"/>
      <c r="BA116" s="1207"/>
      <c r="BB116" s="1207"/>
      <c r="BC116" s="1207"/>
      <c r="BD116" s="1207"/>
      <c r="BE116" s="1214"/>
    </row>
    <row r="117" spans="1:57" ht="15.75" customHeight="1" thickBot="1">
      <c r="A117" s="1207"/>
      <c r="B117" s="2130"/>
      <c r="C117" s="2131"/>
      <c r="D117" s="2131"/>
      <c r="E117" s="2131"/>
      <c r="F117" s="2131"/>
      <c r="G117" s="2131"/>
      <c r="H117" s="2131"/>
      <c r="I117" s="2131"/>
      <c r="J117" s="2131"/>
      <c r="K117" s="2131"/>
      <c r="L117" s="2131"/>
      <c r="M117" s="2131"/>
      <c r="N117" s="2131"/>
      <c r="O117" s="2131"/>
      <c r="P117" s="2131"/>
      <c r="Q117" s="2131"/>
      <c r="R117" s="2131"/>
      <c r="S117" s="2131"/>
      <c r="T117" s="2131"/>
      <c r="U117" s="2134"/>
      <c r="V117" s="2134"/>
      <c r="W117" s="2134"/>
      <c r="X117" s="2135"/>
      <c r="Y117" s="1207"/>
      <c r="Z117" s="1207"/>
      <c r="AA117" s="1207"/>
      <c r="AB117" s="1207"/>
      <c r="AC117" s="1207"/>
      <c r="AD117" s="1207"/>
      <c r="AE117" s="1207"/>
      <c r="AF117" s="1207"/>
      <c r="AG117" s="1207"/>
      <c r="AH117" s="1207"/>
      <c r="AI117" s="1207"/>
      <c r="AJ117" s="1207"/>
      <c r="AK117" s="1207"/>
      <c r="AL117" s="1207"/>
      <c r="AM117" s="1207"/>
      <c r="AN117" s="1207"/>
      <c r="AO117" s="1207"/>
      <c r="AP117" s="1207"/>
      <c r="AQ117" s="1207"/>
      <c r="AR117" s="1207"/>
      <c r="AS117" s="1207"/>
      <c r="AT117" s="1207"/>
      <c r="AU117" s="1207"/>
      <c r="AV117" s="1207"/>
      <c r="AW117" s="1207"/>
      <c r="AX117" s="1207"/>
      <c r="AY117" s="1207"/>
      <c r="AZ117" s="1207"/>
      <c r="BA117" s="1207"/>
      <c r="BB117" s="1207"/>
      <c r="BC117" s="1207"/>
      <c r="BD117" s="1207"/>
      <c r="BE117" s="1214"/>
    </row>
    <row r="118" spans="1:57" ht="15.75" customHeight="1" thickBot="1">
      <c r="A118" s="1207"/>
      <c r="B118" s="1207"/>
      <c r="C118" s="1207"/>
      <c r="D118" s="1207"/>
      <c r="E118" s="1207"/>
      <c r="F118" s="1207"/>
      <c r="G118" s="1207"/>
      <c r="H118" s="1207"/>
      <c r="I118" s="1207"/>
      <c r="J118" s="1207"/>
      <c r="K118" s="1207"/>
      <c r="L118" s="1207"/>
      <c r="M118" s="1207"/>
      <c r="N118" s="1207"/>
      <c r="O118" s="1207"/>
      <c r="P118" s="1207"/>
      <c r="Q118" s="1207"/>
      <c r="R118" s="1207"/>
      <c r="S118" s="1207"/>
      <c r="T118" s="1207"/>
      <c r="U118" s="1207"/>
      <c r="V118" s="1207"/>
      <c r="W118" s="1207"/>
      <c r="X118" s="1207"/>
      <c r="Y118" s="1207"/>
      <c r="Z118" s="1207"/>
      <c r="AA118" s="1207"/>
      <c r="AB118" s="1207"/>
      <c r="AC118" s="1207"/>
      <c r="AD118" s="1207"/>
      <c r="AE118" s="1207"/>
      <c r="AF118" s="1207"/>
      <c r="AG118" s="1207"/>
      <c r="AH118" s="1207"/>
      <c r="AI118" s="1207"/>
      <c r="AJ118" s="1207"/>
      <c r="AK118" s="1207"/>
      <c r="AL118" s="1207"/>
      <c r="AM118" s="1207"/>
      <c r="AN118" s="1207"/>
      <c r="AO118" s="1207"/>
      <c r="AP118" s="1207"/>
      <c r="AQ118" s="1207"/>
      <c r="AR118" s="1207"/>
      <c r="AS118" s="1207"/>
      <c r="AT118" s="1207"/>
      <c r="AU118" s="1207"/>
      <c r="AV118" s="1207"/>
      <c r="AW118" s="1207"/>
      <c r="AX118" s="1207"/>
      <c r="AY118" s="1207"/>
      <c r="AZ118" s="1207"/>
      <c r="BA118" s="1207"/>
      <c r="BB118" s="1207"/>
      <c r="BC118" s="1207"/>
      <c r="BD118" s="1207"/>
      <c r="BE118" s="1214"/>
    </row>
    <row r="119" spans="1:57" ht="15.75" customHeight="1" thickBot="1">
      <c r="A119" s="1207"/>
      <c r="B119" s="1230" t="s">
        <v>2302</v>
      </c>
      <c r="C119" s="1225"/>
      <c r="D119" s="1225"/>
      <c r="E119" s="1225"/>
      <c r="F119" s="1225"/>
      <c r="G119" s="1225"/>
      <c r="H119" s="1225"/>
      <c r="I119" s="1225"/>
      <c r="J119" s="1225"/>
      <c r="K119" s="1225"/>
      <c r="L119" s="1225"/>
      <c r="M119" s="1225"/>
      <c r="N119" s="1225"/>
      <c r="O119" s="1225"/>
      <c r="P119" s="1225"/>
      <c r="Q119" s="1225"/>
      <c r="R119" s="1226"/>
      <c r="S119" s="1207"/>
      <c r="T119" s="1207"/>
      <c r="U119" s="1207"/>
      <c r="V119" s="1207"/>
      <c r="W119" s="1207"/>
      <c r="X119" s="1207"/>
      <c r="Y119" s="1207"/>
      <c r="Z119" s="1207"/>
      <c r="AA119" s="1207"/>
      <c r="AB119" s="1207"/>
      <c r="AC119" s="1207"/>
      <c r="AD119" s="1207"/>
      <c r="AE119" s="1207"/>
      <c r="AF119" s="1207"/>
      <c r="AG119" s="1207"/>
      <c r="AH119" s="1207"/>
      <c r="AI119" s="1207"/>
      <c r="AJ119" s="1207"/>
      <c r="AK119" s="1207"/>
      <c r="AL119" s="1207"/>
      <c r="AM119" s="1207"/>
      <c r="AN119" s="1207"/>
      <c r="AO119" s="1207"/>
      <c r="AP119" s="1207"/>
      <c r="AQ119" s="1207"/>
      <c r="AR119" s="1207"/>
      <c r="AS119" s="1207"/>
      <c r="AT119" s="1207"/>
      <c r="AU119" s="1207"/>
      <c r="AV119" s="1207"/>
      <c r="AW119" s="1207"/>
      <c r="AX119" s="1207"/>
      <c r="AY119" s="1207"/>
      <c r="AZ119" s="1207"/>
      <c r="BA119" s="1207"/>
      <c r="BB119" s="1207"/>
      <c r="BC119" s="1207"/>
      <c r="BD119" s="1207"/>
      <c r="BE119" s="1214"/>
    </row>
    <row r="120" spans="1:57" ht="15.75" customHeight="1" thickBot="1">
      <c r="A120" s="1207"/>
      <c r="B120" s="1207"/>
      <c r="C120" s="1207"/>
      <c r="D120" s="1207"/>
      <c r="E120" s="1207"/>
      <c r="F120" s="1207"/>
      <c r="G120" s="1207"/>
      <c r="H120" s="1207"/>
      <c r="I120" s="1207"/>
      <c r="J120" s="1207"/>
      <c r="K120" s="1207"/>
      <c r="L120" s="1207"/>
      <c r="M120" s="1207"/>
      <c r="N120" s="1207"/>
      <c r="O120" s="1207"/>
      <c r="P120" s="1242"/>
      <c r="Q120" s="1207"/>
      <c r="R120" s="1207"/>
      <c r="S120" s="1207"/>
      <c r="T120" s="1207"/>
      <c r="U120" s="1207"/>
      <c r="V120" s="1207"/>
      <c r="W120" s="1207"/>
      <c r="X120" s="2138" t="s">
        <v>2301</v>
      </c>
      <c r="Y120" s="2139"/>
      <c r="Z120" s="2139"/>
      <c r="AA120" s="2139"/>
      <c r="AB120" s="2139"/>
      <c r="AC120" s="2139"/>
      <c r="AD120" s="2139"/>
      <c r="AE120" s="2139"/>
      <c r="AF120" s="2139"/>
      <c r="AG120" s="2139"/>
      <c r="AH120" s="2139"/>
      <c r="AI120" s="2139"/>
      <c r="AJ120" s="2139"/>
      <c r="AK120" s="2139"/>
      <c r="AL120" s="2139"/>
      <c r="AM120" s="2139"/>
      <c r="AN120" s="2139"/>
      <c r="AO120" s="2139"/>
      <c r="AP120" s="2139"/>
      <c r="AQ120" s="2139"/>
      <c r="AR120" s="2139"/>
      <c r="AS120" s="2139"/>
      <c r="AT120" s="2139"/>
      <c r="AU120" s="2139"/>
      <c r="AV120" s="2139"/>
      <c r="AW120" s="2139"/>
      <c r="AX120" s="2139"/>
      <c r="AY120" s="2139"/>
      <c r="AZ120" s="2139"/>
      <c r="BA120" s="2139"/>
      <c r="BB120" s="2139"/>
      <c r="BC120" s="2139"/>
      <c r="BD120" s="2140"/>
      <c r="BE120" s="1214"/>
    </row>
    <row r="121" spans="1:57" ht="15.75" customHeight="1">
      <c r="A121" s="1207"/>
      <c r="B121" s="2144" t="s">
        <v>1564</v>
      </c>
      <c r="C121" s="2145"/>
      <c r="D121" s="2145"/>
      <c r="E121" s="2145"/>
      <c r="F121" s="2145"/>
      <c r="G121" s="2145"/>
      <c r="H121" s="2145"/>
      <c r="I121" s="2145"/>
      <c r="J121" s="2145"/>
      <c r="K121" s="2145"/>
      <c r="L121" s="2145"/>
      <c r="M121" s="2145"/>
      <c r="N121" s="2145"/>
      <c r="O121" s="2145"/>
      <c r="P121" s="2145"/>
      <c r="Q121" s="2145"/>
      <c r="R121" s="2145"/>
      <c r="S121" s="2145"/>
      <c r="T121" s="2145"/>
      <c r="U121" s="2146"/>
      <c r="V121" s="1207"/>
      <c r="W121" s="1207"/>
      <c r="X121" s="2141"/>
      <c r="Y121" s="2142"/>
      <c r="Z121" s="2142"/>
      <c r="AA121" s="2142"/>
      <c r="AB121" s="2142"/>
      <c r="AC121" s="2142"/>
      <c r="AD121" s="2142"/>
      <c r="AE121" s="2142"/>
      <c r="AF121" s="2142"/>
      <c r="AG121" s="2142"/>
      <c r="AH121" s="2142"/>
      <c r="AI121" s="2142"/>
      <c r="AJ121" s="2142"/>
      <c r="AK121" s="2142"/>
      <c r="AL121" s="2142"/>
      <c r="AM121" s="2142"/>
      <c r="AN121" s="2142"/>
      <c r="AO121" s="2142"/>
      <c r="AP121" s="2142"/>
      <c r="AQ121" s="2142"/>
      <c r="AR121" s="2142"/>
      <c r="AS121" s="2142"/>
      <c r="AT121" s="2142"/>
      <c r="AU121" s="2142"/>
      <c r="AV121" s="2142"/>
      <c r="AW121" s="2142"/>
      <c r="AX121" s="2142"/>
      <c r="AY121" s="2142"/>
      <c r="AZ121" s="2142"/>
      <c r="BA121" s="2142"/>
      <c r="BB121" s="2142"/>
      <c r="BC121" s="2142"/>
      <c r="BD121" s="2143"/>
      <c r="BE121" s="1214"/>
    </row>
    <row r="122" spans="1:57" ht="15.75" customHeight="1">
      <c r="A122" s="1207"/>
      <c r="B122" s="2053"/>
      <c r="C122" s="2054"/>
      <c r="D122" s="2054"/>
      <c r="E122" s="2054"/>
      <c r="F122" s="2054"/>
      <c r="G122" s="2054"/>
      <c r="H122" s="2054"/>
      <c r="I122" s="2113" t="s">
        <v>2300</v>
      </c>
      <c r="J122" s="2113"/>
      <c r="K122" s="2113"/>
      <c r="L122" s="2113"/>
      <c r="M122" s="2113"/>
      <c r="N122" s="2113"/>
      <c r="O122" s="2114" t="s">
        <v>2299</v>
      </c>
      <c r="P122" s="2114"/>
      <c r="Q122" s="2114"/>
      <c r="R122" s="2114"/>
      <c r="S122" s="2114"/>
      <c r="T122" s="2114"/>
      <c r="U122" s="2115"/>
      <c r="V122" s="1207"/>
      <c r="W122" s="1207"/>
      <c r="X122" s="2056" t="s">
        <v>2269</v>
      </c>
      <c r="Y122" s="2057"/>
      <c r="Z122" s="2057"/>
      <c r="AA122" s="2057"/>
      <c r="AB122" s="2057"/>
      <c r="AC122" s="2057"/>
      <c r="AD122" s="2057"/>
      <c r="AE122" s="2057"/>
      <c r="AF122" s="2057"/>
      <c r="AG122" s="2057"/>
      <c r="AH122" s="2057"/>
      <c r="AI122" s="2057"/>
      <c r="AJ122" s="2057"/>
      <c r="AK122" s="2057"/>
      <c r="AL122" s="2057"/>
      <c r="AM122" s="2057"/>
      <c r="AN122" s="2057"/>
      <c r="AO122" s="2057"/>
      <c r="AP122" s="2057"/>
      <c r="AQ122" s="2057"/>
      <c r="AR122" s="2057"/>
      <c r="AS122" s="2057"/>
      <c r="AT122" s="2057"/>
      <c r="AU122" s="2057"/>
      <c r="AV122" s="2057"/>
      <c r="AW122" s="2057"/>
      <c r="AX122" s="2057"/>
      <c r="AY122" s="2057"/>
      <c r="AZ122" s="2057"/>
      <c r="BA122" s="2057"/>
      <c r="BB122" s="2057"/>
      <c r="BC122" s="2057"/>
      <c r="BD122" s="2058"/>
      <c r="BE122" s="1214"/>
    </row>
    <row r="123" spans="1:57" ht="15.75" customHeight="1">
      <c r="A123" s="1207"/>
      <c r="B123" s="2087" t="s">
        <v>2283</v>
      </c>
      <c r="C123" s="2088"/>
      <c r="D123" s="2088"/>
      <c r="E123" s="2088"/>
      <c r="F123" s="2088"/>
      <c r="G123" s="2088"/>
      <c r="H123" s="2088"/>
      <c r="I123" s="2089">
        <v>0</v>
      </c>
      <c r="J123" s="2089"/>
      <c r="K123" s="2089"/>
      <c r="L123" s="2089"/>
      <c r="M123" s="2089"/>
      <c r="N123" s="2089"/>
      <c r="O123" s="2089">
        <v>0</v>
      </c>
      <c r="P123" s="2089"/>
      <c r="Q123" s="2089"/>
      <c r="R123" s="2089"/>
      <c r="S123" s="2089"/>
      <c r="T123" s="2089"/>
      <c r="U123" s="2090"/>
      <c r="V123" s="1207"/>
      <c r="W123" s="1207"/>
      <c r="X123" s="2056"/>
      <c r="Y123" s="2057"/>
      <c r="Z123" s="2057"/>
      <c r="AA123" s="2057"/>
      <c r="AB123" s="2057"/>
      <c r="AC123" s="2057"/>
      <c r="AD123" s="2057"/>
      <c r="AE123" s="2057"/>
      <c r="AF123" s="2057"/>
      <c r="AG123" s="2057"/>
      <c r="AH123" s="2057"/>
      <c r="AI123" s="2057"/>
      <c r="AJ123" s="2057"/>
      <c r="AK123" s="2057"/>
      <c r="AL123" s="2057"/>
      <c r="AM123" s="2057"/>
      <c r="AN123" s="2057"/>
      <c r="AO123" s="2057"/>
      <c r="AP123" s="2057"/>
      <c r="AQ123" s="2057"/>
      <c r="AR123" s="2057"/>
      <c r="AS123" s="2057"/>
      <c r="AT123" s="2057"/>
      <c r="AU123" s="2057"/>
      <c r="AV123" s="2057"/>
      <c r="AW123" s="2057"/>
      <c r="AX123" s="2057"/>
      <c r="AY123" s="2057"/>
      <c r="AZ123" s="2057"/>
      <c r="BA123" s="2057"/>
      <c r="BB123" s="2057"/>
      <c r="BC123" s="2057"/>
      <c r="BD123" s="2058"/>
      <c r="BE123" s="1214"/>
    </row>
    <row r="124" spans="1:57" ht="15.75" customHeight="1" thickBot="1">
      <c r="A124" s="1207"/>
      <c r="B124" s="2081" t="s">
        <v>2282</v>
      </c>
      <c r="C124" s="2082"/>
      <c r="D124" s="2082"/>
      <c r="E124" s="2082"/>
      <c r="F124" s="2082"/>
      <c r="G124" s="2082"/>
      <c r="H124" s="2082"/>
      <c r="I124" s="2083">
        <v>0</v>
      </c>
      <c r="J124" s="2083"/>
      <c r="K124" s="2083"/>
      <c r="L124" s="2083"/>
      <c r="M124" s="2083"/>
      <c r="N124" s="2083"/>
      <c r="O124" s="2136"/>
      <c r="P124" s="2136"/>
      <c r="Q124" s="2136"/>
      <c r="R124" s="2136"/>
      <c r="S124" s="2136"/>
      <c r="T124" s="2136"/>
      <c r="U124" s="2137"/>
      <c r="V124" s="1207"/>
      <c r="W124" s="1207"/>
      <c r="X124" s="2056"/>
      <c r="Y124" s="2057"/>
      <c r="Z124" s="2057"/>
      <c r="AA124" s="2057"/>
      <c r="AB124" s="2057"/>
      <c r="AC124" s="2057"/>
      <c r="AD124" s="2057"/>
      <c r="AE124" s="2057"/>
      <c r="AF124" s="2057"/>
      <c r="AG124" s="2057"/>
      <c r="AH124" s="2057"/>
      <c r="AI124" s="2057"/>
      <c r="AJ124" s="2057"/>
      <c r="AK124" s="2057"/>
      <c r="AL124" s="2057"/>
      <c r="AM124" s="2057"/>
      <c r="AN124" s="2057"/>
      <c r="AO124" s="2057"/>
      <c r="AP124" s="2057"/>
      <c r="AQ124" s="2057"/>
      <c r="AR124" s="2057"/>
      <c r="AS124" s="2057"/>
      <c r="AT124" s="2057"/>
      <c r="AU124" s="2057"/>
      <c r="AV124" s="2057"/>
      <c r="AW124" s="2057"/>
      <c r="AX124" s="2057"/>
      <c r="AY124" s="2057"/>
      <c r="AZ124" s="2057"/>
      <c r="BA124" s="2057"/>
      <c r="BB124" s="2057"/>
      <c r="BC124" s="2057"/>
      <c r="BD124" s="2058"/>
      <c r="BE124" s="1214"/>
    </row>
    <row r="125" spans="1:57" ht="15.75" customHeight="1" thickBot="1">
      <c r="A125" s="1207"/>
      <c r="B125" s="1207"/>
      <c r="C125" s="1207"/>
      <c r="D125" s="1207"/>
      <c r="E125" s="1207"/>
      <c r="F125" s="1207"/>
      <c r="G125" s="1207"/>
      <c r="H125" s="1207"/>
      <c r="I125" s="1207"/>
      <c r="J125" s="1207"/>
      <c r="K125" s="1207"/>
      <c r="L125" s="1207"/>
      <c r="M125" s="1207"/>
      <c r="N125" s="1207"/>
      <c r="O125" s="1207"/>
      <c r="P125" s="1207"/>
      <c r="Q125" s="1207"/>
      <c r="R125" s="1207"/>
      <c r="S125" s="1207"/>
      <c r="T125" s="1207"/>
      <c r="U125" s="1207"/>
      <c r="V125" s="1207"/>
      <c r="W125" s="1207"/>
      <c r="X125" s="2056"/>
      <c r="Y125" s="2057"/>
      <c r="Z125" s="2057"/>
      <c r="AA125" s="2057"/>
      <c r="AB125" s="2057"/>
      <c r="AC125" s="2057"/>
      <c r="AD125" s="2057"/>
      <c r="AE125" s="2057"/>
      <c r="AF125" s="2057"/>
      <c r="AG125" s="2057"/>
      <c r="AH125" s="2057"/>
      <c r="AI125" s="2057"/>
      <c r="AJ125" s="2057"/>
      <c r="AK125" s="2057"/>
      <c r="AL125" s="2057"/>
      <c r="AM125" s="2057"/>
      <c r="AN125" s="2057"/>
      <c r="AO125" s="2057"/>
      <c r="AP125" s="2057"/>
      <c r="AQ125" s="2057"/>
      <c r="AR125" s="2057"/>
      <c r="AS125" s="2057"/>
      <c r="AT125" s="2057"/>
      <c r="AU125" s="2057"/>
      <c r="AV125" s="2057"/>
      <c r="AW125" s="2057"/>
      <c r="AX125" s="2057"/>
      <c r="AY125" s="2057"/>
      <c r="AZ125" s="2057"/>
      <c r="BA125" s="2057"/>
      <c r="BB125" s="2057"/>
      <c r="BC125" s="2057"/>
      <c r="BD125" s="2058"/>
      <c r="BE125" s="1214"/>
    </row>
    <row r="126" spans="1:57" ht="15.75" customHeight="1" thickBot="1">
      <c r="A126" s="1207"/>
      <c r="B126" s="1230" t="s">
        <v>2298</v>
      </c>
      <c r="C126" s="1231"/>
      <c r="D126" s="1231"/>
      <c r="E126" s="1231"/>
      <c r="F126" s="1231"/>
      <c r="G126" s="1231"/>
      <c r="H126" s="1231"/>
      <c r="I126" s="1231"/>
      <c r="J126" s="1231"/>
      <c r="K126" s="1231"/>
      <c r="L126" s="1231"/>
      <c r="M126" s="1231"/>
      <c r="N126" s="1231"/>
      <c r="O126" s="1231"/>
      <c r="P126" s="1232"/>
      <c r="Q126" s="1215" t="s">
        <v>250</v>
      </c>
      <c r="R126" s="1215" t="s">
        <v>250</v>
      </c>
      <c r="S126" s="1207"/>
      <c r="T126" s="1207"/>
      <c r="U126" s="1207"/>
      <c r="V126" s="1207" t="s">
        <v>250</v>
      </c>
      <c r="W126" s="1207"/>
      <c r="X126" s="2056"/>
      <c r="Y126" s="2057"/>
      <c r="Z126" s="2057"/>
      <c r="AA126" s="2057"/>
      <c r="AB126" s="2057"/>
      <c r="AC126" s="2057"/>
      <c r="AD126" s="2057"/>
      <c r="AE126" s="2057"/>
      <c r="AF126" s="2057"/>
      <c r="AG126" s="2057"/>
      <c r="AH126" s="2057"/>
      <c r="AI126" s="2057"/>
      <c r="AJ126" s="2057"/>
      <c r="AK126" s="2057"/>
      <c r="AL126" s="2057"/>
      <c r="AM126" s="2057"/>
      <c r="AN126" s="2057"/>
      <c r="AO126" s="2057"/>
      <c r="AP126" s="2057"/>
      <c r="AQ126" s="2057"/>
      <c r="AR126" s="2057"/>
      <c r="AS126" s="2057"/>
      <c r="AT126" s="2057"/>
      <c r="AU126" s="2057"/>
      <c r="AV126" s="2057"/>
      <c r="AW126" s="2057"/>
      <c r="AX126" s="2057"/>
      <c r="AY126" s="2057"/>
      <c r="AZ126" s="2057"/>
      <c r="BA126" s="2057"/>
      <c r="BB126" s="2057"/>
      <c r="BC126" s="2057"/>
      <c r="BD126" s="2058"/>
      <c r="BE126" s="1214"/>
    </row>
    <row r="127" spans="1:57" ht="15.75" customHeight="1" thickBot="1">
      <c r="A127" s="1207"/>
      <c r="B127" s="1207"/>
      <c r="C127" s="1207"/>
      <c r="D127" s="1207"/>
      <c r="E127" s="1207"/>
      <c r="F127" s="1207"/>
      <c r="G127" s="1207"/>
      <c r="H127" s="1207"/>
      <c r="I127" s="1207"/>
      <c r="J127" s="1207"/>
      <c r="K127" s="1207"/>
      <c r="L127" s="1207"/>
      <c r="M127" s="1207"/>
      <c r="N127" s="1207"/>
      <c r="O127" s="1207"/>
      <c r="P127" s="1207"/>
      <c r="Q127" s="1207"/>
      <c r="R127" s="1207"/>
      <c r="S127" s="1207"/>
      <c r="T127" s="1207"/>
      <c r="U127" s="1207"/>
      <c r="V127" s="1207"/>
      <c r="W127" s="1207"/>
      <c r="X127" s="2056"/>
      <c r="Y127" s="2057"/>
      <c r="Z127" s="2057"/>
      <c r="AA127" s="2057"/>
      <c r="AB127" s="2057"/>
      <c r="AC127" s="2057"/>
      <c r="AD127" s="2057"/>
      <c r="AE127" s="2057"/>
      <c r="AF127" s="2057"/>
      <c r="AG127" s="2057"/>
      <c r="AH127" s="2057"/>
      <c r="AI127" s="2057"/>
      <c r="AJ127" s="2057"/>
      <c r="AK127" s="2057"/>
      <c r="AL127" s="2057"/>
      <c r="AM127" s="2057"/>
      <c r="AN127" s="2057"/>
      <c r="AO127" s="2057"/>
      <c r="AP127" s="2057"/>
      <c r="AQ127" s="2057"/>
      <c r="AR127" s="2057"/>
      <c r="AS127" s="2057"/>
      <c r="AT127" s="2057"/>
      <c r="AU127" s="2057"/>
      <c r="AV127" s="2057"/>
      <c r="AW127" s="2057"/>
      <c r="AX127" s="2057"/>
      <c r="AY127" s="2057"/>
      <c r="AZ127" s="2057"/>
      <c r="BA127" s="2057"/>
      <c r="BB127" s="2057"/>
      <c r="BC127" s="2057"/>
      <c r="BD127" s="2058"/>
      <c r="BE127" s="1214"/>
    </row>
    <row r="128" spans="1:57" ht="15.75" customHeight="1">
      <c r="A128" s="1207"/>
      <c r="B128" s="2116" t="s">
        <v>2297</v>
      </c>
      <c r="C128" s="2117"/>
      <c r="D128" s="2117"/>
      <c r="E128" s="2117"/>
      <c r="F128" s="2117"/>
      <c r="G128" s="2117"/>
      <c r="H128" s="2117"/>
      <c r="I128" s="2117"/>
      <c r="J128" s="2117"/>
      <c r="K128" s="2117"/>
      <c r="L128" s="2117"/>
      <c r="M128" s="2117"/>
      <c r="N128" s="2117"/>
      <c r="O128" s="2117"/>
      <c r="P128" s="2117"/>
      <c r="Q128" s="2117"/>
      <c r="R128" s="2117"/>
      <c r="S128" s="2117"/>
      <c r="T128" s="2117"/>
      <c r="U128" s="2118"/>
      <c r="V128" s="1207"/>
      <c r="W128" s="1207"/>
      <c r="X128" s="2056"/>
      <c r="Y128" s="2057"/>
      <c r="Z128" s="2057"/>
      <c r="AA128" s="2057"/>
      <c r="AB128" s="2057"/>
      <c r="AC128" s="2057"/>
      <c r="AD128" s="2057"/>
      <c r="AE128" s="2057"/>
      <c r="AF128" s="2057"/>
      <c r="AG128" s="2057"/>
      <c r="AH128" s="2057"/>
      <c r="AI128" s="2057"/>
      <c r="AJ128" s="2057"/>
      <c r="AK128" s="2057"/>
      <c r="AL128" s="2057"/>
      <c r="AM128" s="2057"/>
      <c r="AN128" s="2057"/>
      <c r="AO128" s="2057"/>
      <c r="AP128" s="2057"/>
      <c r="AQ128" s="2057"/>
      <c r="AR128" s="2057"/>
      <c r="AS128" s="2057"/>
      <c r="AT128" s="2057"/>
      <c r="AU128" s="2057"/>
      <c r="AV128" s="2057"/>
      <c r="AW128" s="2057"/>
      <c r="AX128" s="2057"/>
      <c r="AY128" s="2057"/>
      <c r="AZ128" s="2057"/>
      <c r="BA128" s="2057"/>
      <c r="BB128" s="2057"/>
      <c r="BC128" s="2057"/>
      <c r="BD128" s="2058"/>
      <c r="BE128" s="1214"/>
    </row>
    <row r="129" spans="1:57" ht="15.75" customHeight="1">
      <c r="A129" s="1207"/>
      <c r="B129" s="2053"/>
      <c r="C129" s="2054"/>
      <c r="D129" s="2054"/>
      <c r="E129" s="2054"/>
      <c r="F129" s="2054"/>
      <c r="G129" s="2054"/>
      <c r="H129" s="2054"/>
      <c r="I129" s="2091" t="s">
        <v>2285</v>
      </c>
      <c r="J129" s="2091"/>
      <c r="K129" s="2091"/>
      <c r="L129" s="2091"/>
      <c r="M129" s="2091"/>
      <c r="N129" s="2091"/>
      <c r="O129" s="2091"/>
      <c r="P129" s="2091" t="s">
        <v>2284</v>
      </c>
      <c r="Q129" s="2091"/>
      <c r="R129" s="2091"/>
      <c r="S129" s="2091"/>
      <c r="T129" s="2091"/>
      <c r="U129" s="2092"/>
      <c r="V129" s="1207"/>
      <c r="W129" s="1207"/>
      <c r="X129" s="2056"/>
      <c r="Y129" s="2057"/>
      <c r="Z129" s="2057"/>
      <c r="AA129" s="2057"/>
      <c r="AB129" s="2057"/>
      <c r="AC129" s="2057"/>
      <c r="AD129" s="2057"/>
      <c r="AE129" s="2057"/>
      <c r="AF129" s="2057"/>
      <c r="AG129" s="2057"/>
      <c r="AH129" s="2057"/>
      <c r="AI129" s="2057"/>
      <c r="AJ129" s="2057"/>
      <c r="AK129" s="2057"/>
      <c r="AL129" s="2057"/>
      <c r="AM129" s="2057"/>
      <c r="AN129" s="2057"/>
      <c r="AO129" s="2057"/>
      <c r="AP129" s="2057"/>
      <c r="AQ129" s="2057"/>
      <c r="AR129" s="2057"/>
      <c r="AS129" s="2057"/>
      <c r="AT129" s="2057"/>
      <c r="AU129" s="2057"/>
      <c r="AV129" s="2057"/>
      <c r="AW129" s="2057"/>
      <c r="AX129" s="2057"/>
      <c r="AY129" s="2057"/>
      <c r="AZ129" s="2057"/>
      <c r="BA129" s="2057"/>
      <c r="BB129" s="2057"/>
      <c r="BC129" s="2057"/>
      <c r="BD129" s="2058"/>
      <c r="BE129" s="1214"/>
    </row>
    <row r="130" spans="1:57" ht="15.75" customHeight="1">
      <c r="A130" s="1207"/>
      <c r="B130" s="2053"/>
      <c r="C130" s="2054"/>
      <c r="D130" s="2054"/>
      <c r="E130" s="2054"/>
      <c r="F130" s="2054"/>
      <c r="G130" s="2054"/>
      <c r="H130" s="2054"/>
      <c r="I130" s="2091"/>
      <c r="J130" s="2091"/>
      <c r="K130" s="2091"/>
      <c r="L130" s="2091"/>
      <c r="M130" s="2091"/>
      <c r="N130" s="2091"/>
      <c r="O130" s="2091"/>
      <c r="P130" s="2091"/>
      <c r="Q130" s="2091"/>
      <c r="R130" s="2091"/>
      <c r="S130" s="2091"/>
      <c r="T130" s="2091"/>
      <c r="U130" s="2092"/>
      <c r="V130" s="1207"/>
      <c r="W130" s="1207"/>
      <c r="X130" s="2056"/>
      <c r="Y130" s="2057"/>
      <c r="Z130" s="2057"/>
      <c r="AA130" s="2057"/>
      <c r="AB130" s="2057"/>
      <c r="AC130" s="2057"/>
      <c r="AD130" s="2057"/>
      <c r="AE130" s="2057"/>
      <c r="AF130" s="2057"/>
      <c r="AG130" s="2057"/>
      <c r="AH130" s="2057"/>
      <c r="AI130" s="2057"/>
      <c r="AJ130" s="2057"/>
      <c r="AK130" s="2057"/>
      <c r="AL130" s="2057"/>
      <c r="AM130" s="2057"/>
      <c r="AN130" s="2057"/>
      <c r="AO130" s="2057"/>
      <c r="AP130" s="2057"/>
      <c r="AQ130" s="2057"/>
      <c r="AR130" s="2057"/>
      <c r="AS130" s="2057"/>
      <c r="AT130" s="2057"/>
      <c r="AU130" s="2057"/>
      <c r="AV130" s="2057"/>
      <c r="AW130" s="2057"/>
      <c r="AX130" s="2057"/>
      <c r="AY130" s="2057"/>
      <c r="AZ130" s="2057"/>
      <c r="BA130" s="2057"/>
      <c r="BB130" s="2057"/>
      <c r="BC130" s="2057"/>
      <c r="BD130" s="2058"/>
      <c r="BE130" s="1214"/>
    </row>
    <row r="131" spans="1:57" ht="15.75" customHeight="1">
      <c r="A131" s="1207"/>
      <c r="B131" s="2087" t="s">
        <v>2283</v>
      </c>
      <c r="C131" s="2088"/>
      <c r="D131" s="2088"/>
      <c r="E131" s="2088"/>
      <c r="F131" s="2088"/>
      <c r="G131" s="2088"/>
      <c r="H131" s="2088"/>
      <c r="I131" s="2089">
        <v>0</v>
      </c>
      <c r="J131" s="2089"/>
      <c r="K131" s="2089"/>
      <c r="L131" s="2089"/>
      <c r="M131" s="2089"/>
      <c r="N131" s="2089"/>
      <c r="O131" s="2089"/>
      <c r="P131" s="2089">
        <v>0</v>
      </c>
      <c r="Q131" s="2089"/>
      <c r="R131" s="2089"/>
      <c r="S131" s="2089"/>
      <c r="T131" s="2089"/>
      <c r="U131" s="2090"/>
      <c r="V131" s="1207"/>
      <c r="W131" s="1207"/>
      <c r="X131" s="2056"/>
      <c r="Y131" s="2057"/>
      <c r="Z131" s="2057"/>
      <c r="AA131" s="2057"/>
      <c r="AB131" s="2057"/>
      <c r="AC131" s="2057"/>
      <c r="AD131" s="2057"/>
      <c r="AE131" s="2057"/>
      <c r="AF131" s="2057"/>
      <c r="AG131" s="2057"/>
      <c r="AH131" s="2057"/>
      <c r="AI131" s="2057"/>
      <c r="AJ131" s="2057"/>
      <c r="AK131" s="2057"/>
      <c r="AL131" s="2057"/>
      <c r="AM131" s="2057"/>
      <c r="AN131" s="2057"/>
      <c r="AO131" s="2057"/>
      <c r="AP131" s="2057"/>
      <c r="AQ131" s="2057"/>
      <c r="AR131" s="2057"/>
      <c r="AS131" s="2057"/>
      <c r="AT131" s="2057"/>
      <c r="AU131" s="2057"/>
      <c r="AV131" s="2057"/>
      <c r="AW131" s="2057"/>
      <c r="AX131" s="2057"/>
      <c r="AY131" s="2057"/>
      <c r="AZ131" s="2057"/>
      <c r="BA131" s="2057"/>
      <c r="BB131" s="2057"/>
      <c r="BC131" s="2057"/>
      <c r="BD131" s="2058"/>
      <c r="BE131" s="1214"/>
    </row>
    <row r="132" spans="1:57" ht="15.75" customHeight="1" thickBot="1">
      <c r="A132" s="1207"/>
      <c r="B132" s="2081" t="s">
        <v>2282</v>
      </c>
      <c r="C132" s="2082"/>
      <c r="D132" s="2082"/>
      <c r="E132" s="2082"/>
      <c r="F132" s="2082"/>
      <c r="G132" s="2082"/>
      <c r="H132" s="2082"/>
      <c r="I132" s="2083">
        <v>0</v>
      </c>
      <c r="J132" s="2083"/>
      <c r="K132" s="2083"/>
      <c r="L132" s="2083"/>
      <c r="M132" s="2083"/>
      <c r="N132" s="2083"/>
      <c r="O132" s="2083"/>
      <c r="P132" s="2083">
        <v>0</v>
      </c>
      <c r="Q132" s="2083"/>
      <c r="R132" s="2083"/>
      <c r="S132" s="2083"/>
      <c r="T132" s="2083"/>
      <c r="U132" s="2084"/>
      <c r="V132" s="1207"/>
      <c r="W132" s="1207"/>
      <c r="X132" s="2059"/>
      <c r="Y132" s="2060"/>
      <c r="Z132" s="2060"/>
      <c r="AA132" s="2060"/>
      <c r="AB132" s="2060"/>
      <c r="AC132" s="2060"/>
      <c r="AD132" s="2060"/>
      <c r="AE132" s="2060"/>
      <c r="AF132" s="2060"/>
      <c r="AG132" s="2060"/>
      <c r="AH132" s="2060"/>
      <c r="AI132" s="2060"/>
      <c r="AJ132" s="2060"/>
      <c r="AK132" s="2060"/>
      <c r="AL132" s="2060"/>
      <c r="AM132" s="2060"/>
      <c r="AN132" s="2060"/>
      <c r="AO132" s="2060"/>
      <c r="AP132" s="2060"/>
      <c r="AQ132" s="2060"/>
      <c r="AR132" s="2060"/>
      <c r="AS132" s="2060"/>
      <c r="AT132" s="2060"/>
      <c r="AU132" s="2060"/>
      <c r="AV132" s="2060"/>
      <c r="AW132" s="2060"/>
      <c r="AX132" s="2060"/>
      <c r="AY132" s="2060"/>
      <c r="AZ132" s="2060"/>
      <c r="BA132" s="2060"/>
      <c r="BB132" s="2060"/>
      <c r="BC132" s="2060"/>
      <c r="BD132" s="2061"/>
      <c r="BE132" s="1214"/>
    </row>
    <row r="133" spans="1:57" ht="15.75" customHeight="1" thickBot="1">
      <c r="A133" s="1207"/>
      <c r="B133" s="1207"/>
      <c r="C133" s="1207"/>
      <c r="D133" s="1207"/>
      <c r="E133" s="1207"/>
      <c r="F133" s="1207"/>
      <c r="G133" s="1207"/>
      <c r="H133" s="1207"/>
      <c r="I133" s="1207"/>
      <c r="J133" s="1207"/>
      <c r="K133" s="1207"/>
      <c r="L133" s="1207"/>
      <c r="M133" s="1207"/>
      <c r="N133" s="1207"/>
      <c r="O133" s="1207"/>
      <c r="P133" s="1207"/>
      <c r="Q133" s="1244"/>
      <c r="R133" s="1207"/>
      <c r="S133" s="1207"/>
      <c r="T133" s="1207"/>
      <c r="U133" s="1207"/>
      <c r="V133" s="1207"/>
      <c r="W133" s="1207"/>
      <c r="X133" s="1207"/>
      <c r="Y133" s="1207"/>
      <c r="Z133" s="1207"/>
      <c r="AA133" s="1207"/>
      <c r="AB133" s="1207"/>
      <c r="AC133" s="1207"/>
      <c r="AD133" s="1207"/>
      <c r="AE133" s="1207"/>
      <c r="AF133" s="1207"/>
      <c r="AG133" s="1207"/>
      <c r="AH133" s="1207"/>
      <c r="AI133" s="1207"/>
      <c r="AJ133" s="1207"/>
      <c r="AK133" s="1207"/>
      <c r="AL133" s="1207"/>
      <c r="AM133" s="1207"/>
      <c r="AN133" s="1207"/>
      <c r="AO133" s="1207"/>
      <c r="AP133" s="1207"/>
      <c r="AQ133" s="1207"/>
      <c r="AR133" s="1207"/>
      <c r="AS133" s="1207"/>
      <c r="AT133" s="1207"/>
      <c r="AU133" s="1207"/>
      <c r="AV133" s="1207"/>
      <c r="AW133" s="1207"/>
      <c r="AX133" s="1207"/>
      <c r="AY133" s="1207"/>
      <c r="AZ133" s="1207"/>
      <c r="BA133" s="1207"/>
      <c r="BB133" s="1207"/>
      <c r="BC133" s="1207"/>
      <c r="BD133" s="1207"/>
      <c r="BE133" s="1214"/>
    </row>
    <row r="134" spans="1:57" ht="15.75" customHeight="1">
      <c r="A134" s="1207"/>
      <c r="B134" s="2108" t="s">
        <v>2296</v>
      </c>
      <c r="C134" s="2109"/>
      <c r="D134" s="2109"/>
      <c r="E134" s="2109"/>
      <c r="F134" s="2109"/>
      <c r="G134" s="2109"/>
      <c r="H134" s="2109"/>
      <c r="I134" s="2109"/>
      <c r="J134" s="2109"/>
      <c r="K134" s="2109"/>
      <c r="L134" s="2109"/>
      <c r="M134" s="2109"/>
      <c r="N134" s="2109"/>
      <c r="O134" s="2109"/>
      <c r="P134" s="2109"/>
      <c r="Q134" s="2109"/>
      <c r="R134" s="2109"/>
      <c r="S134" s="2109"/>
      <c r="T134" s="2109"/>
      <c r="U134" s="2109"/>
      <c r="V134" s="2109"/>
      <c r="W134" s="2109"/>
      <c r="X134" s="2109"/>
      <c r="Y134" s="2109"/>
      <c r="Z134" s="2109"/>
      <c r="AA134" s="2109"/>
      <c r="AB134" s="2109"/>
      <c r="AC134" s="2109"/>
      <c r="AD134" s="2109"/>
      <c r="AE134" s="2109"/>
      <c r="AF134" s="2109"/>
      <c r="AG134" s="2109"/>
      <c r="AH134" s="2096" t="s">
        <v>545</v>
      </c>
      <c r="AI134" s="2096"/>
      <c r="AJ134" s="2096"/>
      <c r="AK134" s="2096"/>
      <c r="AL134" s="2096"/>
      <c r="AM134" s="2096"/>
      <c r="AN134" s="2096"/>
      <c r="AO134" s="2096"/>
      <c r="AP134" s="2096"/>
      <c r="AQ134" s="2096"/>
      <c r="AR134" s="2096"/>
      <c r="AS134" s="2096"/>
      <c r="AT134" s="2096"/>
      <c r="AU134" s="2096"/>
      <c r="AV134" s="2096"/>
      <c r="AW134" s="2096"/>
      <c r="AX134" s="2097"/>
      <c r="AY134" s="1207"/>
      <c r="AZ134" s="1207"/>
      <c r="BA134" s="1207"/>
      <c r="BB134" s="1207"/>
      <c r="BC134" s="1207"/>
      <c r="BD134" s="1207"/>
      <c r="BE134" s="1214"/>
    </row>
    <row r="135" spans="1:57" ht="15.75" customHeight="1" thickBot="1">
      <c r="A135" s="1207"/>
      <c r="B135" s="2093" t="s">
        <v>2295</v>
      </c>
      <c r="C135" s="2094"/>
      <c r="D135" s="2094"/>
      <c r="E135" s="2094"/>
      <c r="F135" s="2094"/>
      <c r="G135" s="2094"/>
      <c r="H135" s="2094"/>
      <c r="I135" s="2094"/>
      <c r="J135" s="2094"/>
      <c r="K135" s="2094"/>
      <c r="L135" s="2094"/>
      <c r="M135" s="2094"/>
      <c r="N135" s="2094"/>
      <c r="O135" s="2094"/>
      <c r="P135" s="2094"/>
      <c r="Q135" s="2094"/>
      <c r="R135" s="2094"/>
      <c r="S135" s="2094"/>
      <c r="T135" s="2094"/>
      <c r="U135" s="2094"/>
      <c r="V135" s="2094"/>
      <c r="W135" s="2094"/>
      <c r="X135" s="2094"/>
      <c r="Y135" s="2094"/>
      <c r="Z135" s="2094"/>
      <c r="AA135" s="2094"/>
      <c r="AB135" s="2094"/>
      <c r="AC135" s="2094"/>
      <c r="AD135" s="2094"/>
      <c r="AE135" s="2094"/>
      <c r="AF135" s="2094"/>
      <c r="AG135" s="2095"/>
      <c r="AH135" s="2110"/>
      <c r="AI135" s="2111"/>
      <c r="AJ135" s="2111"/>
      <c r="AK135" s="2111"/>
      <c r="AL135" s="2111"/>
      <c r="AM135" s="2111"/>
      <c r="AN135" s="2111"/>
      <c r="AO135" s="2111"/>
      <c r="AP135" s="2111"/>
      <c r="AQ135" s="2111"/>
      <c r="AR135" s="2111"/>
      <c r="AS135" s="2111"/>
      <c r="AT135" s="2111"/>
      <c r="AU135" s="2111"/>
      <c r="AV135" s="2111"/>
      <c r="AW135" s="2111"/>
      <c r="AX135" s="2112"/>
      <c r="AY135" s="1207"/>
      <c r="AZ135" s="1207"/>
      <c r="BA135" s="1207"/>
      <c r="BB135" s="1207"/>
      <c r="BC135" s="1207"/>
      <c r="BD135" s="1207"/>
      <c r="BE135" s="1214"/>
    </row>
    <row r="136" spans="1:57" ht="15.75" customHeight="1">
      <c r="A136" s="1207"/>
      <c r="B136" s="2093" t="s">
        <v>2294</v>
      </c>
      <c r="C136" s="2094"/>
      <c r="D136" s="2094"/>
      <c r="E136" s="2094"/>
      <c r="F136" s="2094"/>
      <c r="G136" s="2094"/>
      <c r="H136" s="2094"/>
      <c r="I136" s="2094"/>
      <c r="J136" s="2094"/>
      <c r="K136" s="2094"/>
      <c r="L136" s="2094"/>
      <c r="M136" s="2094"/>
      <c r="N136" s="2094"/>
      <c r="O136" s="2094"/>
      <c r="P136" s="2094"/>
      <c r="Q136" s="2094"/>
      <c r="R136" s="2094"/>
      <c r="S136" s="2094"/>
      <c r="T136" s="2094"/>
      <c r="U136" s="2094"/>
      <c r="V136" s="2094"/>
      <c r="W136" s="2094"/>
      <c r="X136" s="2094"/>
      <c r="Y136" s="2094"/>
      <c r="Z136" s="2094"/>
      <c r="AA136" s="2094"/>
      <c r="AB136" s="2094"/>
      <c r="AC136" s="2094"/>
      <c r="AD136" s="2094"/>
      <c r="AE136" s="2094"/>
      <c r="AF136" s="2094"/>
      <c r="AG136" s="2095"/>
      <c r="AH136" s="2096" t="s">
        <v>545</v>
      </c>
      <c r="AI136" s="2096"/>
      <c r="AJ136" s="2096"/>
      <c r="AK136" s="2096"/>
      <c r="AL136" s="2096"/>
      <c r="AM136" s="2096"/>
      <c r="AN136" s="2096"/>
      <c r="AO136" s="2096"/>
      <c r="AP136" s="2096"/>
      <c r="AQ136" s="2096"/>
      <c r="AR136" s="2096"/>
      <c r="AS136" s="2096"/>
      <c r="AT136" s="2096"/>
      <c r="AU136" s="2096"/>
      <c r="AV136" s="2096"/>
      <c r="AW136" s="2096"/>
      <c r="AX136" s="2097"/>
      <c r="AY136" s="1207"/>
      <c r="AZ136" s="1207"/>
      <c r="BA136" s="1207"/>
      <c r="BB136" s="1207"/>
      <c r="BC136" s="1207"/>
      <c r="BD136" s="1207"/>
      <c r="BE136" s="1214"/>
    </row>
    <row r="137" spans="1:57" ht="15.75" customHeight="1">
      <c r="A137" s="1207"/>
      <c r="B137" s="2098" t="s">
        <v>2293</v>
      </c>
      <c r="C137" s="2099"/>
      <c r="D137" s="2099"/>
      <c r="E137" s="2099"/>
      <c r="F137" s="2099"/>
      <c r="G137" s="2099"/>
      <c r="H137" s="2099"/>
      <c r="I137" s="2099"/>
      <c r="J137" s="2099"/>
      <c r="K137" s="2099"/>
      <c r="L137" s="2099"/>
      <c r="M137" s="2099"/>
      <c r="N137" s="2099"/>
      <c r="O137" s="2099"/>
      <c r="P137" s="2099"/>
      <c r="Q137" s="2099"/>
      <c r="R137" s="2100" t="s">
        <v>2292</v>
      </c>
      <c r="S137" s="2100"/>
      <c r="T137" s="2100"/>
      <c r="U137" s="2100"/>
      <c r="V137" s="2100"/>
      <c r="W137" s="2100"/>
      <c r="X137" s="2100"/>
      <c r="Y137" s="2100"/>
      <c r="Z137" s="2100"/>
      <c r="AA137" s="2100"/>
      <c r="AB137" s="2100"/>
      <c r="AC137" s="2100"/>
      <c r="AD137" s="2100"/>
      <c r="AE137" s="2100"/>
      <c r="AF137" s="2100"/>
      <c r="AG137" s="2100"/>
      <c r="AH137" s="2100"/>
      <c r="AI137" s="2100"/>
      <c r="AJ137" s="2100"/>
      <c r="AK137" s="2100"/>
      <c r="AL137" s="2100"/>
      <c r="AM137" s="2100"/>
      <c r="AN137" s="2100"/>
      <c r="AO137" s="2100"/>
      <c r="AP137" s="2100"/>
      <c r="AQ137" s="2100"/>
      <c r="AR137" s="2100"/>
      <c r="AS137" s="2100"/>
      <c r="AT137" s="2100"/>
      <c r="AU137" s="2100"/>
      <c r="AV137" s="2100"/>
      <c r="AW137" s="2100"/>
      <c r="AX137" s="2101"/>
      <c r="AY137" s="1207"/>
      <c r="AZ137" s="1207"/>
      <c r="BA137" s="1207"/>
      <c r="BB137" s="1207"/>
      <c r="BC137" s="1207" t="s">
        <v>250</v>
      </c>
      <c r="BD137" s="1207"/>
      <c r="BE137" s="1214"/>
    </row>
    <row r="138" spans="1:57" ht="15.75" customHeight="1">
      <c r="A138" s="1207"/>
      <c r="B138" s="2102" t="s">
        <v>2291</v>
      </c>
      <c r="C138" s="2103"/>
      <c r="D138" s="2103"/>
      <c r="E138" s="2103"/>
      <c r="F138" s="2103"/>
      <c r="G138" s="2103"/>
      <c r="H138" s="2103"/>
      <c r="I138" s="2103"/>
      <c r="J138" s="2103"/>
      <c r="K138" s="2103"/>
      <c r="L138" s="2103"/>
      <c r="M138" s="2103"/>
      <c r="N138" s="2103"/>
      <c r="O138" s="2103"/>
      <c r="P138" s="2103"/>
      <c r="Q138" s="2103"/>
      <c r="R138" s="2103"/>
      <c r="S138" s="2103"/>
      <c r="T138" s="2103"/>
      <c r="U138" s="2103"/>
      <c r="V138" s="2103"/>
      <c r="W138" s="2103"/>
      <c r="X138" s="2103"/>
      <c r="Y138" s="2103"/>
      <c r="Z138" s="2103"/>
      <c r="AA138" s="2103"/>
      <c r="AB138" s="2103"/>
      <c r="AC138" s="2103"/>
      <c r="AD138" s="2103"/>
      <c r="AE138" s="2103"/>
      <c r="AF138" s="2103"/>
      <c r="AG138" s="2103"/>
      <c r="AH138" s="2103"/>
      <c r="AI138" s="2103"/>
      <c r="AJ138" s="2103"/>
      <c r="AK138" s="2103"/>
      <c r="AL138" s="2103"/>
      <c r="AM138" s="2103"/>
      <c r="AN138" s="2103"/>
      <c r="AO138" s="2103"/>
      <c r="AP138" s="2103"/>
      <c r="AQ138" s="2103"/>
      <c r="AR138" s="2103"/>
      <c r="AS138" s="2103"/>
      <c r="AT138" s="2103"/>
      <c r="AU138" s="2103"/>
      <c r="AV138" s="2103"/>
      <c r="AW138" s="2103"/>
      <c r="AX138" s="2104"/>
      <c r="AY138" s="1207"/>
      <c r="AZ138" s="1207"/>
      <c r="BA138" s="1207"/>
      <c r="BB138" s="1207"/>
      <c r="BC138" s="1207"/>
      <c r="BD138" s="1207"/>
      <c r="BE138" s="1214"/>
    </row>
    <row r="139" spans="1:57" ht="15.75" customHeight="1">
      <c r="A139" s="1207"/>
      <c r="B139" s="2102"/>
      <c r="C139" s="2103"/>
      <c r="D139" s="2103"/>
      <c r="E139" s="2103"/>
      <c r="F139" s="2103"/>
      <c r="G139" s="2103"/>
      <c r="H139" s="2103"/>
      <c r="I139" s="2103"/>
      <c r="J139" s="2103"/>
      <c r="K139" s="2103"/>
      <c r="L139" s="2103"/>
      <c r="M139" s="2103"/>
      <c r="N139" s="2103"/>
      <c r="O139" s="2103"/>
      <c r="P139" s="2103"/>
      <c r="Q139" s="2103"/>
      <c r="R139" s="2103"/>
      <c r="S139" s="2103"/>
      <c r="T139" s="2103"/>
      <c r="U139" s="2103"/>
      <c r="V139" s="2103"/>
      <c r="W139" s="2103"/>
      <c r="X139" s="2103"/>
      <c r="Y139" s="2103"/>
      <c r="Z139" s="2103"/>
      <c r="AA139" s="2103"/>
      <c r="AB139" s="2103"/>
      <c r="AC139" s="2103"/>
      <c r="AD139" s="2103"/>
      <c r="AE139" s="2103"/>
      <c r="AF139" s="2103"/>
      <c r="AG139" s="2103"/>
      <c r="AH139" s="2103"/>
      <c r="AI139" s="2103"/>
      <c r="AJ139" s="2103"/>
      <c r="AK139" s="2103"/>
      <c r="AL139" s="2103"/>
      <c r="AM139" s="2103"/>
      <c r="AN139" s="2103"/>
      <c r="AO139" s="2103"/>
      <c r="AP139" s="2103"/>
      <c r="AQ139" s="2103"/>
      <c r="AR139" s="2103"/>
      <c r="AS139" s="2103"/>
      <c r="AT139" s="2103"/>
      <c r="AU139" s="2103"/>
      <c r="AV139" s="2103"/>
      <c r="AW139" s="2103"/>
      <c r="AX139" s="2104"/>
      <c r="AY139" s="1207"/>
      <c r="AZ139" s="1207"/>
      <c r="BA139" s="1207"/>
      <c r="BB139" s="1207"/>
      <c r="BC139" s="1207"/>
      <c r="BD139" s="1207"/>
      <c r="BE139" s="1214"/>
    </row>
    <row r="140" spans="1:57" ht="15.75" customHeight="1">
      <c r="A140" s="1207"/>
      <c r="B140" s="2102"/>
      <c r="C140" s="2103"/>
      <c r="D140" s="2103"/>
      <c r="E140" s="2103"/>
      <c r="F140" s="2103"/>
      <c r="G140" s="2103"/>
      <c r="H140" s="2103"/>
      <c r="I140" s="2103"/>
      <c r="J140" s="2103"/>
      <c r="K140" s="2103"/>
      <c r="L140" s="2103"/>
      <c r="M140" s="2103"/>
      <c r="N140" s="2103"/>
      <c r="O140" s="2103"/>
      <c r="P140" s="2103"/>
      <c r="Q140" s="2103"/>
      <c r="R140" s="2103"/>
      <c r="S140" s="2103"/>
      <c r="T140" s="2103"/>
      <c r="U140" s="2103"/>
      <c r="V140" s="2103"/>
      <c r="W140" s="2103"/>
      <c r="X140" s="2103"/>
      <c r="Y140" s="2103"/>
      <c r="Z140" s="2103"/>
      <c r="AA140" s="2103"/>
      <c r="AB140" s="2103"/>
      <c r="AC140" s="2103"/>
      <c r="AD140" s="2103"/>
      <c r="AE140" s="2103"/>
      <c r="AF140" s="2103"/>
      <c r="AG140" s="2103"/>
      <c r="AH140" s="2103"/>
      <c r="AI140" s="2103"/>
      <c r="AJ140" s="2103"/>
      <c r="AK140" s="2103"/>
      <c r="AL140" s="2103"/>
      <c r="AM140" s="2103"/>
      <c r="AN140" s="2103"/>
      <c r="AO140" s="2103"/>
      <c r="AP140" s="2103"/>
      <c r="AQ140" s="2103"/>
      <c r="AR140" s="2103"/>
      <c r="AS140" s="2103"/>
      <c r="AT140" s="2103"/>
      <c r="AU140" s="2103"/>
      <c r="AV140" s="2103"/>
      <c r="AW140" s="2103"/>
      <c r="AX140" s="2104"/>
      <c r="AY140" s="1207"/>
      <c r="AZ140" s="1207"/>
      <c r="BA140" s="1207"/>
      <c r="BB140" s="1207"/>
      <c r="BC140" s="1207"/>
      <c r="BD140" s="1207"/>
      <c r="BE140" s="1214"/>
    </row>
    <row r="141" spans="1:57" ht="15.75" customHeight="1">
      <c r="A141" s="1207"/>
      <c r="B141" s="2102"/>
      <c r="C141" s="2103"/>
      <c r="D141" s="2103"/>
      <c r="E141" s="2103"/>
      <c r="F141" s="2103"/>
      <c r="G141" s="2103"/>
      <c r="H141" s="2103"/>
      <c r="I141" s="2103"/>
      <c r="J141" s="2103"/>
      <c r="K141" s="2103"/>
      <c r="L141" s="2103"/>
      <c r="M141" s="2103"/>
      <c r="N141" s="2103"/>
      <c r="O141" s="2103"/>
      <c r="P141" s="2103"/>
      <c r="Q141" s="2103"/>
      <c r="R141" s="2103"/>
      <c r="S141" s="2103"/>
      <c r="T141" s="2103"/>
      <c r="U141" s="2103"/>
      <c r="V141" s="2103"/>
      <c r="W141" s="2103"/>
      <c r="X141" s="2103"/>
      <c r="Y141" s="2103"/>
      <c r="Z141" s="2103"/>
      <c r="AA141" s="2103"/>
      <c r="AB141" s="2103"/>
      <c r="AC141" s="2103"/>
      <c r="AD141" s="2103"/>
      <c r="AE141" s="2103"/>
      <c r="AF141" s="2103"/>
      <c r="AG141" s="2103"/>
      <c r="AH141" s="2103"/>
      <c r="AI141" s="2103"/>
      <c r="AJ141" s="2103"/>
      <c r="AK141" s="2103"/>
      <c r="AL141" s="2103"/>
      <c r="AM141" s="2103"/>
      <c r="AN141" s="2103"/>
      <c r="AO141" s="2103"/>
      <c r="AP141" s="2103"/>
      <c r="AQ141" s="2103"/>
      <c r="AR141" s="2103"/>
      <c r="AS141" s="2103"/>
      <c r="AT141" s="2103"/>
      <c r="AU141" s="2103"/>
      <c r="AV141" s="2103"/>
      <c r="AW141" s="2103"/>
      <c r="AX141" s="2104"/>
      <c r="AY141" s="1207"/>
      <c r="AZ141" s="1207"/>
      <c r="BA141" s="1207"/>
      <c r="BB141" s="1207"/>
      <c r="BC141" s="1207"/>
      <c r="BD141" s="1207"/>
      <c r="BE141" s="1214"/>
    </row>
    <row r="142" spans="1:57" ht="15.75" customHeight="1">
      <c r="A142" s="1207"/>
      <c r="B142" s="2102"/>
      <c r="C142" s="2103"/>
      <c r="D142" s="2103"/>
      <c r="E142" s="2103"/>
      <c r="F142" s="2103"/>
      <c r="G142" s="2103"/>
      <c r="H142" s="2103"/>
      <c r="I142" s="2103"/>
      <c r="J142" s="2103"/>
      <c r="K142" s="2103"/>
      <c r="L142" s="2103"/>
      <c r="M142" s="2103"/>
      <c r="N142" s="2103"/>
      <c r="O142" s="2103"/>
      <c r="P142" s="2103"/>
      <c r="Q142" s="2103"/>
      <c r="R142" s="2103"/>
      <c r="S142" s="2103"/>
      <c r="T142" s="2103"/>
      <c r="U142" s="2103"/>
      <c r="V142" s="2103"/>
      <c r="W142" s="2103"/>
      <c r="X142" s="2103"/>
      <c r="Y142" s="2103"/>
      <c r="Z142" s="2103"/>
      <c r="AA142" s="2103"/>
      <c r="AB142" s="2103"/>
      <c r="AC142" s="2103"/>
      <c r="AD142" s="2103"/>
      <c r="AE142" s="2103"/>
      <c r="AF142" s="2103"/>
      <c r="AG142" s="2103"/>
      <c r="AH142" s="2103"/>
      <c r="AI142" s="2103"/>
      <c r="AJ142" s="2103"/>
      <c r="AK142" s="2103"/>
      <c r="AL142" s="2103"/>
      <c r="AM142" s="2103"/>
      <c r="AN142" s="2103"/>
      <c r="AO142" s="2103"/>
      <c r="AP142" s="2103"/>
      <c r="AQ142" s="2103"/>
      <c r="AR142" s="2103"/>
      <c r="AS142" s="2103"/>
      <c r="AT142" s="2103"/>
      <c r="AU142" s="2103"/>
      <c r="AV142" s="2103"/>
      <c r="AW142" s="2103"/>
      <c r="AX142" s="2104"/>
      <c r="AY142" s="1207"/>
      <c r="AZ142" s="1207"/>
      <c r="BA142" s="1207"/>
      <c r="BB142" s="1207"/>
      <c r="BC142" s="1207"/>
      <c r="BD142" s="1207"/>
      <c r="BE142" s="1214"/>
    </row>
    <row r="143" spans="1:57" ht="15.75" customHeight="1">
      <c r="A143" s="1207"/>
      <c r="B143" s="2102"/>
      <c r="C143" s="2103"/>
      <c r="D143" s="2103"/>
      <c r="E143" s="2103"/>
      <c r="F143" s="2103"/>
      <c r="G143" s="2103"/>
      <c r="H143" s="2103"/>
      <c r="I143" s="2103"/>
      <c r="J143" s="2103"/>
      <c r="K143" s="2103"/>
      <c r="L143" s="2103"/>
      <c r="M143" s="2103"/>
      <c r="N143" s="2103"/>
      <c r="O143" s="2103"/>
      <c r="P143" s="2103"/>
      <c r="Q143" s="2103"/>
      <c r="R143" s="2103"/>
      <c r="S143" s="2103"/>
      <c r="T143" s="2103"/>
      <c r="U143" s="2103"/>
      <c r="V143" s="2103"/>
      <c r="W143" s="2103"/>
      <c r="X143" s="2103"/>
      <c r="Y143" s="2103"/>
      <c r="Z143" s="2103"/>
      <c r="AA143" s="2103"/>
      <c r="AB143" s="2103"/>
      <c r="AC143" s="2103"/>
      <c r="AD143" s="2103"/>
      <c r="AE143" s="2103"/>
      <c r="AF143" s="2103"/>
      <c r="AG143" s="2103"/>
      <c r="AH143" s="2103"/>
      <c r="AI143" s="2103"/>
      <c r="AJ143" s="2103"/>
      <c r="AK143" s="2103"/>
      <c r="AL143" s="2103"/>
      <c r="AM143" s="2103"/>
      <c r="AN143" s="2103"/>
      <c r="AO143" s="2103"/>
      <c r="AP143" s="2103"/>
      <c r="AQ143" s="2103"/>
      <c r="AR143" s="2103"/>
      <c r="AS143" s="2103"/>
      <c r="AT143" s="2103"/>
      <c r="AU143" s="2103"/>
      <c r="AV143" s="2103"/>
      <c r="AW143" s="2103"/>
      <c r="AX143" s="2104"/>
      <c r="AY143" s="1207"/>
      <c r="AZ143" s="1207"/>
      <c r="BA143" s="1207"/>
      <c r="BB143" s="1207"/>
      <c r="BC143" s="1207"/>
      <c r="BD143" s="1207"/>
      <c r="BE143" s="1214"/>
    </row>
    <row r="144" spans="1:57" ht="15.75" customHeight="1">
      <c r="A144" s="1207"/>
      <c r="B144" s="2102"/>
      <c r="C144" s="2103"/>
      <c r="D144" s="2103"/>
      <c r="E144" s="2103"/>
      <c r="F144" s="2103"/>
      <c r="G144" s="2103"/>
      <c r="H144" s="2103"/>
      <c r="I144" s="2103"/>
      <c r="J144" s="2103"/>
      <c r="K144" s="2103"/>
      <c r="L144" s="2103"/>
      <c r="M144" s="2103"/>
      <c r="N144" s="2103"/>
      <c r="O144" s="2103"/>
      <c r="P144" s="2103"/>
      <c r="Q144" s="2103"/>
      <c r="R144" s="2103"/>
      <c r="S144" s="2103"/>
      <c r="T144" s="2103"/>
      <c r="U144" s="2103"/>
      <c r="V144" s="2103"/>
      <c r="W144" s="2103"/>
      <c r="X144" s="2103"/>
      <c r="Y144" s="2103"/>
      <c r="Z144" s="2103"/>
      <c r="AA144" s="2103"/>
      <c r="AB144" s="2103"/>
      <c r="AC144" s="2103"/>
      <c r="AD144" s="2103"/>
      <c r="AE144" s="2103"/>
      <c r="AF144" s="2103"/>
      <c r="AG144" s="2103"/>
      <c r="AH144" s="2103"/>
      <c r="AI144" s="2103"/>
      <c r="AJ144" s="2103"/>
      <c r="AK144" s="2103"/>
      <c r="AL144" s="2103"/>
      <c r="AM144" s="2103"/>
      <c r="AN144" s="2103"/>
      <c r="AO144" s="2103"/>
      <c r="AP144" s="2103"/>
      <c r="AQ144" s="2103"/>
      <c r="AR144" s="2103"/>
      <c r="AS144" s="2103"/>
      <c r="AT144" s="2103"/>
      <c r="AU144" s="2103"/>
      <c r="AV144" s="2103"/>
      <c r="AW144" s="2103"/>
      <c r="AX144" s="2104"/>
      <c r="AY144" s="1207"/>
      <c r="AZ144" s="1207"/>
      <c r="BA144" s="1207"/>
      <c r="BB144" s="1207"/>
      <c r="BC144" s="1207"/>
      <c r="BD144" s="1207"/>
      <c r="BE144" s="1214"/>
    </row>
    <row r="145" spans="1:57" ht="15.75" customHeight="1">
      <c r="A145" s="1207"/>
      <c r="B145" s="2102"/>
      <c r="C145" s="2103"/>
      <c r="D145" s="2103"/>
      <c r="E145" s="2103"/>
      <c r="F145" s="2103"/>
      <c r="G145" s="2103"/>
      <c r="H145" s="2103"/>
      <c r="I145" s="2103"/>
      <c r="J145" s="2103"/>
      <c r="K145" s="2103"/>
      <c r="L145" s="2103"/>
      <c r="M145" s="2103"/>
      <c r="N145" s="2103"/>
      <c r="O145" s="2103"/>
      <c r="P145" s="2103"/>
      <c r="Q145" s="2103"/>
      <c r="R145" s="2103"/>
      <c r="S145" s="2103"/>
      <c r="T145" s="2103"/>
      <c r="U145" s="2103"/>
      <c r="V145" s="2103"/>
      <c r="W145" s="2103"/>
      <c r="X145" s="2103"/>
      <c r="Y145" s="2103"/>
      <c r="Z145" s="2103"/>
      <c r="AA145" s="2103"/>
      <c r="AB145" s="2103"/>
      <c r="AC145" s="2103"/>
      <c r="AD145" s="2103"/>
      <c r="AE145" s="2103"/>
      <c r="AF145" s="2103"/>
      <c r="AG145" s="2103"/>
      <c r="AH145" s="2103"/>
      <c r="AI145" s="2103"/>
      <c r="AJ145" s="2103"/>
      <c r="AK145" s="2103"/>
      <c r="AL145" s="2103"/>
      <c r="AM145" s="2103"/>
      <c r="AN145" s="2103"/>
      <c r="AO145" s="2103"/>
      <c r="AP145" s="2103"/>
      <c r="AQ145" s="2103"/>
      <c r="AR145" s="2103"/>
      <c r="AS145" s="2103"/>
      <c r="AT145" s="2103"/>
      <c r="AU145" s="2103"/>
      <c r="AV145" s="2103"/>
      <c r="AW145" s="2103"/>
      <c r="AX145" s="2104"/>
      <c r="AY145" s="1207"/>
      <c r="AZ145" s="1207"/>
      <c r="BA145" s="1207"/>
      <c r="BB145" s="1207"/>
      <c r="BC145" s="1207"/>
      <c r="BD145" s="1207"/>
      <c r="BE145" s="1214"/>
    </row>
    <row r="146" spans="1:57" ht="15.75" customHeight="1">
      <c r="A146" s="1207"/>
      <c r="B146" s="2102"/>
      <c r="C146" s="2103"/>
      <c r="D146" s="2103"/>
      <c r="E146" s="2103"/>
      <c r="F146" s="2103"/>
      <c r="G146" s="2103"/>
      <c r="H146" s="2103"/>
      <c r="I146" s="2103"/>
      <c r="J146" s="2103"/>
      <c r="K146" s="2103"/>
      <c r="L146" s="2103"/>
      <c r="M146" s="2103"/>
      <c r="N146" s="2103"/>
      <c r="O146" s="2103"/>
      <c r="P146" s="2103"/>
      <c r="Q146" s="2103"/>
      <c r="R146" s="2103"/>
      <c r="S146" s="2103"/>
      <c r="T146" s="2103"/>
      <c r="U146" s="2103"/>
      <c r="V146" s="2103"/>
      <c r="W146" s="2103"/>
      <c r="X146" s="2103"/>
      <c r="Y146" s="2103"/>
      <c r="Z146" s="2103"/>
      <c r="AA146" s="2103"/>
      <c r="AB146" s="2103"/>
      <c r="AC146" s="2103"/>
      <c r="AD146" s="2103"/>
      <c r="AE146" s="2103"/>
      <c r="AF146" s="2103"/>
      <c r="AG146" s="2103"/>
      <c r="AH146" s="2103"/>
      <c r="AI146" s="2103"/>
      <c r="AJ146" s="2103"/>
      <c r="AK146" s="2103"/>
      <c r="AL146" s="2103"/>
      <c r="AM146" s="2103"/>
      <c r="AN146" s="2103"/>
      <c r="AO146" s="2103"/>
      <c r="AP146" s="2103"/>
      <c r="AQ146" s="2103"/>
      <c r="AR146" s="2103"/>
      <c r="AS146" s="2103"/>
      <c r="AT146" s="2103"/>
      <c r="AU146" s="2103"/>
      <c r="AV146" s="2103"/>
      <c r="AW146" s="2103"/>
      <c r="AX146" s="2104"/>
      <c r="AY146" s="1207"/>
      <c r="AZ146" s="1207"/>
      <c r="BA146" s="1207"/>
      <c r="BB146" s="1207"/>
      <c r="BC146" s="1207"/>
      <c r="BD146" s="1207"/>
      <c r="BE146" s="1214"/>
    </row>
    <row r="147" spans="1:57" ht="15.75" customHeight="1" thickBot="1">
      <c r="A147" s="1207"/>
      <c r="B147" s="2105"/>
      <c r="C147" s="2106"/>
      <c r="D147" s="2106"/>
      <c r="E147" s="2106"/>
      <c r="F147" s="2106"/>
      <c r="G147" s="2106"/>
      <c r="H147" s="2106"/>
      <c r="I147" s="2106"/>
      <c r="J147" s="2106"/>
      <c r="K147" s="2106"/>
      <c r="L147" s="2106"/>
      <c r="M147" s="2106"/>
      <c r="N147" s="2106"/>
      <c r="O147" s="2106"/>
      <c r="P147" s="2106"/>
      <c r="Q147" s="2106"/>
      <c r="R147" s="2106"/>
      <c r="S147" s="2106"/>
      <c r="T147" s="2106"/>
      <c r="U147" s="2106"/>
      <c r="V147" s="2106"/>
      <c r="W147" s="2106"/>
      <c r="X147" s="2106"/>
      <c r="Y147" s="2106"/>
      <c r="Z147" s="2106"/>
      <c r="AA147" s="2106"/>
      <c r="AB147" s="2106"/>
      <c r="AC147" s="2106"/>
      <c r="AD147" s="2106"/>
      <c r="AE147" s="2106"/>
      <c r="AF147" s="2106"/>
      <c r="AG147" s="2106"/>
      <c r="AH147" s="2106"/>
      <c r="AI147" s="2106"/>
      <c r="AJ147" s="2106"/>
      <c r="AK147" s="2106"/>
      <c r="AL147" s="2106"/>
      <c r="AM147" s="2106"/>
      <c r="AN147" s="2106"/>
      <c r="AO147" s="2106"/>
      <c r="AP147" s="2106"/>
      <c r="AQ147" s="2106"/>
      <c r="AR147" s="2106"/>
      <c r="AS147" s="2106"/>
      <c r="AT147" s="2106"/>
      <c r="AU147" s="2106"/>
      <c r="AV147" s="2106"/>
      <c r="AW147" s="2106"/>
      <c r="AX147" s="2107"/>
      <c r="AY147" s="1207"/>
      <c r="AZ147" s="1207"/>
      <c r="BA147" s="1207"/>
      <c r="BB147" s="1207"/>
      <c r="BC147" s="1207"/>
      <c r="BD147" s="1207"/>
      <c r="BE147" s="1214"/>
    </row>
    <row r="148" spans="1:57" ht="15.75" customHeight="1" thickBot="1">
      <c r="A148" s="1207"/>
      <c r="B148" s="1207"/>
      <c r="C148" s="1207"/>
      <c r="D148" s="1207"/>
      <c r="E148" s="1207"/>
      <c r="F148" s="1207"/>
      <c r="G148" s="1207"/>
      <c r="H148" s="1207"/>
      <c r="I148" s="1207"/>
      <c r="J148" s="1207"/>
      <c r="K148" s="1207"/>
      <c r="L148" s="1207"/>
      <c r="M148" s="1207"/>
      <c r="N148" s="1207"/>
      <c r="O148" s="1207"/>
      <c r="P148" s="1207"/>
      <c r="Q148" s="1207"/>
      <c r="R148" s="1207"/>
      <c r="S148" s="1207"/>
      <c r="T148" s="1207"/>
      <c r="U148" s="1207"/>
      <c r="V148" s="1207"/>
      <c r="W148" s="1207"/>
      <c r="X148" s="1207"/>
      <c r="Y148" s="1207"/>
      <c r="Z148" s="1207"/>
      <c r="AA148" s="1207"/>
      <c r="AB148" s="1207"/>
      <c r="AC148" s="1207"/>
      <c r="AD148" s="1207"/>
      <c r="AE148" s="1207"/>
      <c r="AF148" s="1207"/>
      <c r="AG148" s="1207"/>
      <c r="AH148" s="1207"/>
      <c r="AI148" s="1207"/>
      <c r="AJ148" s="1207"/>
      <c r="AK148" s="1207"/>
      <c r="AL148" s="1207"/>
      <c r="AM148" s="1207"/>
      <c r="AN148" s="1207"/>
      <c r="AO148" s="1207"/>
      <c r="AP148" s="1207"/>
      <c r="AQ148" s="1207"/>
      <c r="AR148" s="1207"/>
      <c r="AS148" s="1207"/>
      <c r="AT148" s="1207"/>
      <c r="AU148" s="1207"/>
      <c r="AV148" s="1207"/>
      <c r="AW148" s="1207"/>
      <c r="AX148" s="1207"/>
      <c r="AY148" s="1207"/>
      <c r="AZ148" s="1207"/>
      <c r="BA148" s="1207"/>
      <c r="BB148" s="1207"/>
      <c r="BC148" s="1207"/>
      <c r="BD148" s="1207"/>
      <c r="BE148" s="1214"/>
    </row>
    <row r="149" spans="1:57" ht="15.75" customHeight="1" thickBot="1">
      <c r="A149" s="1207"/>
      <c r="B149" s="1230" t="s">
        <v>2290</v>
      </c>
      <c r="C149" s="1231"/>
      <c r="D149" s="1231"/>
      <c r="E149" s="1231"/>
      <c r="F149" s="1231"/>
      <c r="G149" s="1231"/>
      <c r="H149" s="1231"/>
      <c r="I149" s="1231"/>
      <c r="J149" s="1231"/>
      <c r="K149" s="1231"/>
      <c r="L149" s="1231"/>
      <c r="M149" s="1232"/>
      <c r="N149" s="1215"/>
      <c r="O149" s="1215"/>
      <c r="P149" s="1207"/>
      <c r="Q149" s="1207"/>
      <c r="R149" s="1207"/>
      <c r="S149" s="1207"/>
      <c r="T149" s="1207"/>
      <c r="U149" s="1207" t="s">
        <v>250</v>
      </c>
      <c r="V149" s="1207"/>
      <c r="W149" s="1207"/>
      <c r="X149" s="1230" t="s">
        <v>2289</v>
      </c>
      <c r="Y149" s="1231"/>
      <c r="Z149" s="1231"/>
      <c r="AA149" s="1231"/>
      <c r="AB149" s="1231"/>
      <c r="AC149" s="1231"/>
      <c r="AD149" s="1231"/>
      <c r="AE149" s="1231"/>
      <c r="AF149" s="1231"/>
      <c r="AG149" s="1231"/>
      <c r="AH149" s="1231"/>
      <c r="AI149" s="1231"/>
      <c r="AJ149" s="1231"/>
      <c r="AK149" s="1225"/>
      <c r="AL149" s="1225"/>
      <c r="AM149" s="1226"/>
      <c r="AN149" s="1207"/>
      <c r="AO149" s="1207"/>
      <c r="AP149" s="1207"/>
      <c r="AQ149" s="1207"/>
      <c r="AR149" s="1207"/>
      <c r="AS149" s="1207"/>
      <c r="AT149" s="1207"/>
      <c r="AU149" s="1207"/>
      <c r="AV149" s="1207"/>
      <c r="AW149" s="1207"/>
      <c r="AX149" s="1207"/>
      <c r="AY149" s="1207"/>
      <c r="AZ149" s="1207"/>
      <c r="BA149" s="1207"/>
      <c r="BB149" s="1207"/>
      <c r="BC149" s="1207"/>
      <c r="BD149" s="1207"/>
      <c r="BE149" s="1214"/>
    </row>
    <row r="150" spans="1:57" ht="15.75" customHeight="1" thickBot="1">
      <c r="A150" s="1207"/>
      <c r="B150" s="1207"/>
      <c r="C150" s="1207"/>
      <c r="D150" s="1207"/>
      <c r="E150" s="1207"/>
      <c r="F150" s="1207"/>
      <c r="G150" s="1207"/>
      <c r="H150" s="1207"/>
      <c r="I150" s="1207"/>
      <c r="J150" s="1207"/>
      <c r="K150" s="1207"/>
      <c r="L150" s="1207"/>
      <c r="M150" s="1207"/>
      <c r="N150" s="1207"/>
      <c r="O150" s="1207"/>
      <c r="P150" s="1215"/>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4"/>
    </row>
    <row r="151" spans="1:57" ht="15.75" customHeight="1">
      <c r="A151" s="1207"/>
      <c r="B151" s="2085" t="s">
        <v>2288</v>
      </c>
      <c r="C151" s="2041"/>
      <c r="D151" s="2041"/>
      <c r="E151" s="2041"/>
      <c r="F151" s="2041"/>
      <c r="G151" s="2041"/>
      <c r="H151" s="2041"/>
      <c r="I151" s="2041"/>
      <c r="J151" s="2041"/>
      <c r="K151" s="2041"/>
      <c r="L151" s="2041"/>
      <c r="M151" s="2041"/>
      <c r="N151" s="2041"/>
      <c r="O151" s="2041"/>
      <c r="P151" s="2041"/>
      <c r="Q151" s="2041"/>
      <c r="R151" s="2041"/>
      <c r="S151" s="2041"/>
      <c r="T151" s="2041"/>
      <c r="U151" s="2042"/>
      <c r="V151" s="1207"/>
      <c r="W151" s="1208"/>
      <c r="X151" s="2085" t="s">
        <v>2287</v>
      </c>
      <c r="Y151" s="2041"/>
      <c r="Z151" s="2041"/>
      <c r="AA151" s="2041"/>
      <c r="AB151" s="2041"/>
      <c r="AC151" s="2041"/>
      <c r="AD151" s="2041"/>
      <c r="AE151" s="2041"/>
      <c r="AF151" s="2041"/>
      <c r="AG151" s="2041"/>
      <c r="AH151" s="2041"/>
      <c r="AI151" s="2041"/>
      <c r="AJ151" s="2041"/>
      <c r="AK151" s="2041"/>
      <c r="AL151" s="2041"/>
      <c r="AM151" s="2041"/>
      <c r="AN151" s="2041"/>
      <c r="AO151" s="2041"/>
      <c r="AP151" s="2041"/>
      <c r="AQ151" s="2042"/>
      <c r="AR151" s="1207"/>
      <c r="AS151" s="1207"/>
      <c r="AT151" s="1207"/>
      <c r="AU151" s="1207"/>
      <c r="AV151" s="1207"/>
      <c r="AW151" s="1207"/>
      <c r="AX151" s="1207"/>
      <c r="AY151" s="1207"/>
      <c r="AZ151" s="1207"/>
      <c r="BA151" s="1207"/>
      <c r="BB151" s="1207"/>
      <c r="BC151" s="1207"/>
      <c r="BD151" s="1207"/>
      <c r="BE151" s="1214"/>
    </row>
    <row r="152" spans="1:57" ht="15.75" customHeight="1">
      <c r="A152" s="1207"/>
      <c r="B152" s="2053"/>
      <c r="C152" s="2054"/>
      <c r="D152" s="2054"/>
      <c r="E152" s="2054"/>
      <c r="F152" s="2054"/>
      <c r="G152" s="2054"/>
      <c r="H152" s="2054"/>
      <c r="I152" s="2091" t="s">
        <v>2285</v>
      </c>
      <c r="J152" s="2091"/>
      <c r="K152" s="2091"/>
      <c r="L152" s="2091"/>
      <c r="M152" s="2091"/>
      <c r="N152" s="2091"/>
      <c r="O152" s="2091"/>
      <c r="P152" s="2091" t="s">
        <v>2286</v>
      </c>
      <c r="Q152" s="2091"/>
      <c r="R152" s="2091"/>
      <c r="S152" s="2091"/>
      <c r="T152" s="2091"/>
      <c r="U152" s="2092"/>
      <c r="V152" s="1207"/>
      <c r="W152" s="1207"/>
      <c r="X152" s="2053"/>
      <c r="Y152" s="2054"/>
      <c r="Z152" s="2054"/>
      <c r="AA152" s="2054"/>
      <c r="AB152" s="2054"/>
      <c r="AC152" s="2054"/>
      <c r="AD152" s="2054"/>
      <c r="AE152" s="2091" t="s">
        <v>2285</v>
      </c>
      <c r="AF152" s="2091"/>
      <c r="AG152" s="2091"/>
      <c r="AH152" s="2091"/>
      <c r="AI152" s="2091"/>
      <c r="AJ152" s="2091"/>
      <c r="AK152" s="2091"/>
      <c r="AL152" s="2091" t="s">
        <v>2284</v>
      </c>
      <c r="AM152" s="2091"/>
      <c r="AN152" s="2091"/>
      <c r="AO152" s="2091"/>
      <c r="AP152" s="2091"/>
      <c r="AQ152" s="2092"/>
      <c r="AR152" s="1207"/>
      <c r="AS152" s="1207"/>
      <c r="AT152" s="1207"/>
      <c r="AU152" s="1207"/>
      <c r="AV152" s="1207"/>
      <c r="AW152" s="1207"/>
      <c r="AX152" s="1207"/>
      <c r="AY152" s="1207"/>
      <c r="AZ152" s="1207"/>
      <c r="BA152" s="1207"/>
      <c r="BB152" s="1207"/>
      <c r="BC152" s="1207"/>
      <c r="BD152" s="1207"/>
      <c r="BE152" s="1214"/>
    </row>
    <row r="153" spans="1:57" ht="15.75" customHeight="1">
      <c r="A153" s="1207"/>
      <c r="B153" s="2053"/>
      <c r="C153" s="2054"/>
      <c r="D153" s="2054"/>
      <c r="E153" s="2054"/>
      <c r="F153" s="2054"/>
      <c r="G153" s="2054"/>
      <c r="H153" s="2054"/>
      <c r="I153" s="2091"/>
      <c r="J153" s="2091"/>
      <c r="K153" s="2091"/>
      <c r="L153" s="2091"/>
      <c r="M153" s="2091"/>
      <c r="N153" s="2091"/>
      <c r="O153" s="2091"/>
      <c r="P153" s="2091"/>
      <c r="Q153" s="2091"/>
      <c r="R153" s="2091"/>
      <c r="S153" s="2091"/>
      <c r="T153" s="2091"/>
      <c r="U153" s="2092"/>
      <c r="V153" s="1207"/>
      <c r="W153" s="1207"/>
      <c r="X153" s="2053"/>
      <c r="Y153" s="2054"/>
      <c r="Z153" s="2054"/>
      <c r="AA153" s="2054"/>
      <c r="AB153" s="2054"/>
      <c r="AC153" s="2054"/>
      <c r="AD153" s="2054"/>
      <c r="AE153" s="2091"/>
      <c r="AF153" s="2091"/>
      <c r="AG153" s="2091"/>
      <c r="AH153" s="2091"/>
      <c r="AI153" s="2091"/>
      <c r="AJ153" s="2091"/>
      <c r="AK153" s="2091"/>
      <c r="AL153" s="2091"/>
      <c r="AM153" s="2091"/>
      <c r="AN153" s="2091"/>
      <c r="AO153" s="2091"/>
      <c r="AP153" s="2091"/>
      <c r="AQ153" s="2092"/>
      <c r="AR153" s="1207"/>
      <c r="AS153" s="1207"/>
      <c r="AT153" s="1207"/>
      <c r="AU153" s="1207"/>
      <c r="AV153" s="1207"/>
      <c r="AW153" s="1207"/>
      <c r="AX153" s="1207"/>
      <c r="AY153" s="1207"/>
      <c r="AZ153" s="1207"/>
      <c r="BA153" s="1207"/>
      <c r="BB153" s="1207"/>
      <c r="BC153" s="1207"/>
      <c r="BD153" s="1207"/>
      <c r="BE153" s="1214"/>
    </row>
    <row r="154" spans="1:57" ht="15.75" customHeight="1" thickBot="1">
      <c r="A154" s="1207"/>
      <c r="B154" s="2087" t="s">
        <v>2283</v>
      </c>
      <c r="C154" s="2088"/>
      <c r="D154" s="2088"/>
      <c r="E154" s="2088"/>
      <c r="F154" s="2088"/>
      <c r="G154" s="2088"/>
      <c r="H154" s="2088"/>
      <c r="I154" s="2089">
        <v>0</v>
      </c>
      <c r="J154" s="2089"/>
      <c r="K154" s="2089"/>
      <c r="L154" s="2089"/>
      <c r="M154" s="2089"/>
      <c r="N154" s="2089"/>
      <c r="O154" s="2089"/>
      <c r="P154" s="2089">
        <v>0</v>
      </c>
      <c r="Q154" s="2089"/>
      <c r="R154" s="2089"/>
      <c r="S154" s="2089"/>
      <c r="T154" s="2089"/>
      <c r="U154" s="2090"/>
      <c r="V154" s="1207"/>
      <c r="W154" s="1207"/>
      <c r="X154" s="2081" t="s">
        <v>2283</v>
      </c>
      <c r="Y154" s="2082"/>
      <c r="Z154" s="2082"/>
      <c r="AA154" s="2082"/>
      <c r="AB154" s="2082"/>
      <c r="AC154" s="2082"/>
      <c r="AD154" s="2082"/>
      <c r="AE154" s="2083">
        <v>0</v>
      </c>
      <c r="AF154" s="2083"/>
      <c r="AG154" s="2083"/>
      <c r="AH154" s="2083"/>
      <c r="AI154" s="2083"/>
      <c r="AJ154" s="2083"/>
      <c r="AK154" s="2083"/>
      <c r="AL154" s="2083">
        <v>0</v>
      </c>
      <c r="AM154" s="2083"/>
      <c r="AN154" s="2083"/>
      <c r="AO154" s="2083"/>
      <c r="AP154" s="2083"/>
      <c r="AQ154" s="2084"/>
      <c r="AR154" s="1207"/>
      <c r="AS154" s="1207"/>
      <c r="AT154" s="1207"/>
      <c r="AU154" s="1207"/>
      <c r="AV154" s="1207"/>
      <c r="AW154" s="1207"/>
      <c r="AX154" s="1207"/>
      <c r="AY154" s="1207"/>
      <c r="AZ154" s="1207"/>
      <c r="BA154" s="1207"/>
      <c r="BB154" s="1207"/>
      <c r="BC154" s="1207"/>
      <c r="BD154" s="1207"/>
      <c r="BE154" s="1214"/>
    </row>
    <row r="155" spans="1:57" ht="15.75" customHeight="1" thickBot="1">
      <c r="A155" s="1207"/>
      <c r="B155" s="2081" t="s">
        <v>2282</v>
      </c>
      <c r="C155" s="2082"/>
      <c r="D155" s="2082"/>
      <c r="E155" s="2082"/>
      <c r="F155" s="2082"/>
      <c r="G155" s="2082"/>
      <c r="H155" s="2082"/>
      <c r="I155" s="2083">
        <v>0</v>
      </c>
      <c r="J155" s="2083"/>
      <c r="K155" s="2083"/>
      <c r="L155" s="2083"/>
      <c r="M155" s="2083"/>
      <c r="N155" s="2083"/>
      <c r="O155" s="2083"/>
      <c r="P155" s="2083">
        <v>0</v>
      </c>
      <c r="Q155" s="2083"/>
      <c r="R155" s="2083"/>
      <c r="S155" s="2083"/>
      <c r="T155" s="2083"/>
      <c r="U155" s="2084"/>
      <c r="V155" s="1207"/>
      <c r="W155" s="1207"/>
      <c r="X155" s="1207"/>
      <c r="Y155" s="1207"/>
      <c r="Z155" s="1207"/>
      <c r="AA155" s="1207"/>
      <c r="AB155" s="1207"/>
      <c r="AC155" s="1207"/>
      <c r="AD155" s="1207"/>
      <c r="AE155" s="1207"/>
      <c r="AF155" s="1207"/>
      <c r="AG155" s="1207"/>
      <c r="AH155" s="1207"/>
      <c r="AI155" s="1207"/>
      <c r="AJ155" s="1207"/>
      <c r="AK155" s="1207"/>
      <c r="AL155" s="1207"/>
      <c r="AM155" s="1207"/>
      <c r="AN155" s="1207"/>
      <c r="AO155" s="1207"/>
      <c r="AP155" s="1207"/>
      <c r="AQ155" s="1207"/>
      <c r="AR155" s="1207"/>
      <c r="AS155" s="1207"/>
      <c r="AT155" s="1207"/>
      <c r="AU155" s="1207"/>
      <c r="AV155" s="1207"/>
      <c r="AW155" s="1207"/>
      <c r="AX155" s="1207"/>
      <c r="AY155" s="1207"/>
      <c r="AZ155" s="1207"/>
      <c r="BA155" s="1207"/>
      <c r="BB155" s="1207"/>
      <c r="BC155" s="1207"/>
      <c r="BD155" s="1207"/>
      <c r="BE155" s="1214"/>
    </row>
    <row r="156" spans="1:57" ht="15.75" customHeight="1" thickBot="1">
      <c r="A156" s="1207"/>
      <c r="B156" s="1207"/>
      <c r="C156" s="1207"/>
      <c r="D156" s="1207"/>
      <c r="E156" s="1207"/>
      <c r="F156" s="1207"/>
      <c r="G156" s="1207"/>
      <c r="H156" s="1207"/>
      <c r="I156" s="1207"/>
      <c r="J156" s="1207"/>
      <c r="K156" s="1207"/>
      <c r="L156" s="1207"/>
      <c r="M156" s="1207"/>
      <c r="N156" s="1207"/>
      <c r="O156" s="1207"/>
      <c r="P156" s="1207"/>
      <c r="Q156" s="1207"/>
      <c r="R156" s="1207"/>
      <c r="S156" s="1207"/>
      <c r="T156" s="1207"/>
      <c r="U156" s="1207"/>
      <c r="V156" s="1207"/>
      <c r="W156" s="1207"/>
      <c r="X156" s="1207"/>
      <c r="Y156" s="1207"/>
      <c r="Z156" s="1207"/>
      <c r="AA156" s="1207"/>
      <c r="AB156" s="1207"/>
      <c r="AC156" s="1207"/>
      <c r="AD156" s="1207"/>
      <c r="AE156" s="1207"/>
      <c r="AF156" s="1207"/>
      <c r="AG156" s="1207"/>
      <c r="AH156" s="1207"/>
      <c r="AI156" s="1207"/>
      <c r="AJ156" s="1207"/>
      <c r="AK156" s="1207"/>
      <c r="AL156" s="1207"/>
      <c r="AM156" s="1207"/>
      <c r="AN156" s="1207"/>
      <c r="AO156" s="1207"/>
      <c r="AP156" s="1207"/>
      <c r="AQ156" s="1207"/>
      <c r="AR156" s="1207"/>
      <c r="AS156" s="1207"/>
      <c r="AT156" s="1207"/>
      <c r="AU156" s="1207"/>
      <c r="AV156" s="1207"/>
      <c r="AW156" s="1207"/>
      <c r="AX156" s="1207"/>
      <c r="AY156" s="1207"/>
      <c r="AZ156" s="1207"/>
      <c r="BA156" s="1207"/>
      <c r="BB156" s="1207"/>
      <c r="BC156" s="1207"/>
      <c r="BD156" s="1207"/>
      <c r="BE156" s="1214"/>
    </row>
    <row r="157" spans="1:57" ht="15.75" customHeight="1">
      <c r="A157" s="1207"/>
      <c r="B157" s="1207"/>
      <c r="C157" s="2085" t="s">
        <v>2281</v>
      </c>
      <c r="D157" s="2041"/>
      <c r="E157" s="2041"/>
      <c r="F157" s="2041"/>
      <c r="G157" s="2041"/>
      <c r="H157" s="2041"/>
      <c r="I157" s="2041"/>
      <c r="J157" s="2041"/>
      <c r="K157" s="2041"/>
      <c r="L157" s="2041"/>
      <c r="M157" s="2041"/>
      <c r="N157" s="2041"/>
      <c r="O157" s="2041"/>
      <c r="P157" s="2041"/>
      <c r="Q157" s="2041"/>
      <c r="R157" s="2041"/>
      <c r="S157" s="2041"/>
      <c r="T157" s="2041"/>
      <c r="U157" s="2041"/>
      <c r="V157" s="2041"/>
      <c r="W157" s="2041"/>
      <c r="X157" s="2041"/>
      <c r="Y157" s="2041"/>
      <c r="Z157" s="2041"/>
      <c r="AA157" s="2041"/>
      <c r="AB157" s="2041"/>
      <c r="AC157" s="2041"/>
      <c r="AD157" s="2041"/>
      <c r="AE157" s="2041"/>
      <c r="AF157" s="2041"/>
      <c r="AG157" s="2042"/>
      <c r="AH157" s="1207"/>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4"/>
    </row>
    <row r="158" spans="1:57" ht="15.75" customHeight="1">
      <c r="A158" s="1207"/>
      <c r="B158" s="1207"/>
      <c r="C158" s="2053" t="s">
        <v>2266</v>
      </c>
      <c r="D158" s="2054"/>
      <c r="E158" s="2054"/>
      <c r="F158" s="2054"/>
      <c r="G158" s="2054"/>
      <c r="H158" s="2054"/>
      <c r="I158" s="2054"/>
      <c r="J158" s="2054"/>
      <c r="K158" s="2054"/>
      <c r="L158" s="2054"/>
      <c r="M158" s="2054"/>
      <c r="N158" s="2054"/>
      <c r="O158" s="2054"/>
      <c r="P158" s="2054"/>
      <c r="Q158" s="2054" t="s">
        <v>2280</v>
      </c>
      <c r="R158" s="2054"/>
      <c r="S158" s="2054"/>
      <c r="T158" s="2086" t="s">
        <v>2279</v>
      </c>
      <c r="U158" s="2086"/>
      <c r="V158" s="2086"/>
      <c r="W158" s="2086"/>
      <c r="X158" s="2086"/>
      <c r="Y158" s="2086"/>
      <c r="Z158" s="2086"/>
      <c r="AA158" s="2086"/>
      <c r="AB158" s="2054" t="s">
        <v>2278</v>
      </c>
      <c r="AC158" s="2054"/>
      <c r="AD158" s="2054"/>
      <c r="AE158" s="2054"/>
      <c r="AF158" s="2054"/>
      <c r="AG158" s="2055"/>
      <c r="AH158" s="1207"/>
      <c r="AI158" s="1207"/>
      <c r="AJ158" s="1207"/>
      <c r="AK158" s="1207"/>
      <c r="AL158" s="1207"/>
      <c r="AM158" s="1207"/>
      <c r="AN158" s="1207"/>
      <c r="AO158" s="1207"/>
      <c r="AP158" s="1207"/>
      <c r="AQ158" s="1207"/>
      <c r="AR158" s="1207"/>
      <c r="AS158" s="1207"/>
      <c r="AT158" s="1207"/>
      <c r="AU158" s="1207"/>
      <c r="AV158" s="1207"/>
      <c r="AW158" s="1207"/>
      <c r="AX158" s="1207"/>
      <c r="AY158" s="1207"/>
      <c r="AZ158" s="1207"/>
      <c r="BA158" s="1207"/>
      <c r="BB158" s="1207"/>
      <c r="BC158" s="1207"/>
      <c r="BD158" s="1207"/>
      <c r="BE158" s="1214"/>
    </row>
    <row r="159" spans="1:57" ht="15.75" customHeight="1">
      <c r="A159" s="1207"/>
      <c r="B159" s="1207"/>
      <c r="C159" s="2068" t="s">
        <v>2277</v>
      </c>
      <c r="D159" s="2069"/>
      <c r="E159" s="2069"/>
      <c r="F159" s="2069"/>
      <c r="G159" s="2069"/>
      <c r="H159" s="2069"/>
      <c r="I159" s="2069"/>
      <c r="J159" s="2069"/>
      <c r="K159" s="2069"/>
      <c r="L159" s="2069"/>
      <c r="M159" s="2069"/>
      <c r="N159" s="2069"/>
      <c r="O159" s="2069"/>
      <c r="P159" s="2069"/>
      <c r="Q159" s="2011">
        <v>55</v>
      </c>
      <c r="R159" s="2011"/>
      <c r="S159" s="2011"/>
      <c r="T159" s="2062"/>
      <c r="U159" s="2062"/>
      <c r="V159" s="2062"/>
      <c r="W159" s="2062"/>
      <c r="X159" s="2062"/>
      <c r="Y159" s="2062"/>
      <c r="Z159" s="2062"/>
      <c r="AA159" s="2062"/>
      <c r="AB159" s="1245"/>
      <c r="AC159" s="1245"/>
      <c r="AD159" s="1245"/>
      <c r="AE159" s="1245"/>
      <c r="AF159" s="1245"/>
      <c r="AG159" s="1246"/>
      <c r="AH159" s="1207"/>
      <c r="AI159" s="1207"/>
      <c r="AJ159" s="1207"/>
      <c r="AK159" s="1207"/>
      <c r="AL159" s="1207"/>
      <c r="AM159" s="1207"/>
      <c r="AN159" s="1207"/>
      <c r="AO159" s="1207"/>
      <c r="AP159" s="1207" t="s">
        <v>250</v>
      </c>
      <c r="AQ159" s="1207"/>
      <c r="AR159" s="1207"/>
      <c r="AS159" s="1207"/>
      <c r="AT159" s="1207"/>
      <c r="AU159" s="1207"/>
      <c r="AV159" s="1207"/>
      <c r="AW159" s="1207"/>
      <c r="AX159" s="1207"/>
      <c r="AY159" s="1207"/>
      <c r="AZ159" s="1207"/>
      <c r="BA159" s="1207"/>
      <c r="BB159" s="1207"/>
      <c r="BC159" s="1207"/>
      <c r="BD159" s="1207"/>
      <c r="BE159" s="1214"/>
    </row>
    <row r="160" spans="1:57" ht="15.75" customHeight="1">
      <c r="A160" s="1207"/>
      <c r="B160" s="1207"/>
      <c r="C160" s="2068" t="s">
        <v>2276</v>
      </c>
      <c r="D160" s="2069"/>
      <c r="E160" s="2069"/>
      <c r="F160" s="2069"/>
      <c r="G160" s="2069"/>
      <c r="H160" s="2069"/>
      <c r="I160" s="2069"/>
      <c r="J160" s="2069"/>
      <c r="K160" s="2069"/>
      <c r="L160" s="2069"/>
      <c r="M160" s="2069"/>
      <c r="N160" s="2069"/>
      <c r="O160" s="2069"/>
      <c r="P160" s="2069"/>
      <c r="Q160" s="2011">
        <v>55</v>
      </c>
      <c r="R160" s="2011"/>
      <c r="S160" s="2011"/>
      <c r="T160" s="2071"/>
      <c r="U160" s="2071"/>
      <c r="V160" s="2071"/>
      <c r="W160" s="2071"/>
      <c r="X160" s="2071"/>
      <c r="Y160" s="2071"/>
      <c r="Z160" s="2071"/>
      <c r="AA160" s="2071"/>
      <c r="AB160" s="1245"/>
      <c r="AC160" s="1245"/>
      <c r="AD160" s="1245"/>
      <c r="AE160" s="1245"/>
      <c r="AF160" s="1245"/>
      <c r="AG160" s="1246"/>
      <c r="AH160" s="1207"/>
      <c r="AI160" s="1207"/>
      <c r="AJ160" s="1207"/>
      <c r="AK160" s="1207"/>
      <c r="AL160" s="1207"/>
      <c r="AM160" s="1207"/>
      <c r="AN160" s="1207"/>
      <c r="AO160" s="1207"/>
      <c r="AP160" s="1207"/>
      <c r="AQ160" s="1207"/>
      <c r="AR160" s="1207"/>
      <c r="AS160" s="1207"/>
      <c r="AT160" s="1207"/>
      <c r="AU160" s="1207"/>
      <c r="AV160" s="1207"/>
      <c r="AW160" s="1207"/>
      <c r="AX160" s="1207"/>
      <c r="AY160" s="1207"/>
      <c r="AZ160" s="1207"/>
      <c r="BA160" s="1207"/>
      <c r="BB160" s="1207"/>
      <c r="BC160" s="1207"/>
      <c r="BD160" s="1207"/>
      <c r="BE160" s="1214"/>
    </row>
    <row r="161" spans="1:57" ht="15.75" customHeight="1">
      <c r="A161" s="1207"/>
      <c r="B161" s="1207"/>
      <c r="C161" s="2068" t="s">
        <v>2275</v>
      </c>
      <c r="D161" s="2069"/>
      <c r="E161" s="2069"/>
      <c r="F161" s="2069"/>
      <c r="G161" s="2069"/>
      <c r="H161" s="2069"/>
      <c r="I161" s="2069"/>
      <c r="J161" s="2069"/>
      <c r="K161" s="2069"/>
      <c r="L161" s="2069"/>
      <c r="M161" s="2069"/>
      <c r="N161" s="2069"/>
      <c r="O161" s="2069"/>
      <c r="P161" s="2069"/>
      <c r="Q161" s="2011">
        <v>55</v>
      </c>
      <c r="R161" s="2011"/>
      <c r="S161" s="2011"/>
      <c r="T161" s="2062"/>
      <c r="U161" s="2062"/>
      <c r="V161" s="2062"/>
      <c r="W161" s="2062"/>
      <c r="X161" s="2062"/>
      <c r="Y161" s="2062"/>
      <c r="Z161" s="2062"/>
      <c r="AA161" s="2062"/>
      <c r="AB161" s="1245"/>
      <c r="AC161" s="1245"/>
      <c r="AD161" s="1245"/>
      <c r="AE161" s="1245"/>
      <c r="AF161" s="1245"/>
      <c r="AG161" s="1246"/>
      <c r="AH161" s="1207"/>
      <c r="AI161" s="1207"/>
      <c r="AJ161" s="1207"/>
      <c r="AK161" s="1207"/>
      <c r="AL161" s="1207"/>
      <c r="AM161" s="1207"/>
      <c r="AN161" s="1207"/>
      <c r="AO161" s="1207"/>
      <c r="AP161" s="1207"/>
      <c r="AQ161" s="1207"/>
      <c r="AR161" s="1207"/>
      <c r="AS161" s="1207"/>
      <c r="AT161" s="1207"/>
      <c r="AU161" s="1207"/>
      <c r="AV161" s="1207"/>
      <c r="AW161" s="1207"/>
      <c r="AX161" s="1207"/>
      <c r="AY161" s="1207"/>
      <c r="AZ161" s="1207"/>
      <c r="BA161" s="1207"/>
      <c r="BB161" s="1207"/>
      <c r="BC161" s="1207"/>
      <c r="BD161" s="1207"/>
      <c r="BE161" s="1214"/>
    </row>
    <row r="162" spans="1:57" ht="15.75" customHeight="1">
      <c r="A162" s="1207"/>
      <c r="B162" s="1207"/>
      <c r="C162" s="2068" t="s">
        <v>2274</v>
      </c>
      <c r="D162" s="2069"/>
      <c r="E162" s="2069"/>
      <c r="F162" s="2069"/>
      <c r="G162" s="2069"/>
      <c r="H162" s="2069"/>
      <c r="I162" s="2069"/>
      <c r="J162" s="2069"/>
      <c r="K162" s="2069"/>
      <c r="L162" s="2069"/>
      <c r="M162" s="2069"/>
      <c r="N162" s="2069"/>
      <c r="O162" s="2069"/>
      <c r="P162" s="2069"/>
      <c r="Q162" s="2011">
        <v>55</v>
      </c>
      <c r="R162" s="2011"/>
      <c r="S162" s="2011"/>
      <c r="T162" s="2062"/>
      <c r="U162" s="2062"/>
      <c r="V162" s="2062"/>
      <c r="W162" s="2062"/>
      <c r="X162" s="2062"/>
      <c r="Y162" s="2062"/>
      <c r="Z162" s="2062"/>
      <c r="AA162" s="2062"/>
      <c r="AB162" s="2072">
        <v>0</v>
      </c>
      <c r="AC162" s="2072"/>
      <c r="AD162" s="2072"/>
      <c r="AE162" s="2072"/>
      <c r="AF162" s="2072"/>
      <c r="AG162" s="2073"/>
      <c r="AH162" s="1207"/>
      <c r="AI162" s="1207"/>
      <c r="AJ162" s="1207"/>
      <c r="AK162" s="1207"/>
      <c r="AL162" s="1207"/>
      <c r="AM162" s="1207"/>
      <c r="AN162" s="1207"/>
      <c r="AO162" s="1207"/>
      <c r="AP162" s="1207"/>
      <c r="AQ162" s="1207"/>
      <c r="AR162" s="1207"/>
      <c r="AS162" s="1207"/>
      <c r="AT162" s="1207"/>
      <c r="AU162" s="1207"/>
      <c r="AV162" s="1207"/>
      <c r="AW162" s="1207"/>
      <c r="AX162" s="1207"/>
      <c r="AY162" s="1207"/>
      <c r="AZ162" s="1207"/>
      <c r="BA162" s="1207"/>
      <c r="BB162" s="1207"/>
      <c r="BC162" s="1207"/>
      <c r="BD162" s="1207"/>
      <c r="BE162" s="1214"/>
    </row>
    <row r="163" spans="1:57" ht="15.75" customHeight="1">
      <c r="A163" s="1207"/>
      <c r="B163" s="1207"/>
      <c r="C163" s="2068" t="s">
        <v>170</v>
      </c>
      <c r="D163" s="2069"/>
      <c r="E163" s="2069"/>
      <c r="F163" s="2070" t="s">
        <v>2255</v>
      </c>
      <c r="G163" s="2070"/>
      <c r="H163" s="2070"/>
      <c r="I163" s="2070"/>
      <c r="J163" s="2070"/>
      <c r="K163" s="2070"/>
      <c r="L163" s="2070"/>
      <c r="M163" s="2070"/>
      <c r="N163" s="2070"/>
      <c r="O163" s="2070"/>
      <c r="P163" s="2070"/>
      <c r="Q163" s="2011">
        <v>55</v>
      </c>
      <c r="R163" s="2011"/>
      <c r="S163" s="2011"/>
      <c r="T163" s="2071"/>
      <c r="U163" s="2071"/>
      <c r="V163" s="2071"/>
      <c r="W163" s="2071"/>
      <c r="X163" s="2071"/>
      <c r="Y163" s="2071"/>
      <c r="Z163" s="2071"/>
      <c r="AA163" s="2071"/>
      <c r="AB163" s="2072">
        <v>0</v>
      </c>
      <c r="AC163" s="2072"/>
      <c r="AD163" s="2072"/>
      <c r="AE163" s="2072"/>
      <c r="AF163" s="2072"/>
      <c r="AG163" s="2073"/>
      <c r="AH163" s="1207"/>
      <c r="AI163" s="1207"/>
      <c r="AJ163" s="1207"/>
      <c r="AK163" s="1207"/>
      <c r="AL163" s="1207"/>
      <c r="AM163" s="1207"/>
      <c r="AN163" s="1207"/>
      <c r="AO163" s="1207"/>
      <c r="AP163" s="1207"/>
      <c r="AQ163" s="1207"/>
      <c r="AR163" s="1207"/>
      <c r="AS163" s="1207"/>
      <c r="AT163" s="1207"/>
      <c r="AU163" s="1207"/>
      <c r="AV163" s="1207"/>
      <c r="AW163" s="1207"/>
      <c r="AX163" s="1207"/>
      <c r="AY163" s="1207"/>
      <c r="AZ163" s="1207"/>
      <c r="BA163" s="1207"/>
      <c r="BB163" s="1207"/>
      <c r="BC163" s="1207"/>
      <c r="BD163" s="1207"/>
      <c r="BE163" s="1214"/>
    </row>
    <row r="164" spans="1:57" ht="15.75" customHeight="1">
      <c r="A164" s="1207"/>
      <c r="B164" s="1207"/>
      <c r="C164" s="2068" t="s">
        <v>170</v>
      </c>
      <c r="D164" s="2069"/>
      <c r="E164" s="2069"/>
      <c r="F164" s="2070" t="s">
        <v>2255</v>
      </c>
      <c r="G164" s="2070"/>
      <c r="H164" s="2070"/>
      <c r="I164" s="2070"/>
      <c r="J164" s="2070"/>
      <c r="K164" s="2070"/>
      <c r="L164" s="2070"/>
      <c r="M164" s="2070"/>
      <c r="N164" s="2070"/>
      <c r="O164" s="2070"/>
      <c r="P164" s="2070"/>
      <c r="Q164" s="2011">
        <v>55</v>
      </c>
      <c r="R164" s="2011"/>
      <c r="S164" s="2011"/>
      <c r="T164" s="2071"/>
      <c r="U164" s="2071"/>
      <c r="V164" s="2071"/>
      <c r="W164" s="2071"/>
      <c r="X164" s="2071"/>
      <c r="Y164" s="2071"/>
      <c r="Z164" s="2071"/>
      <c r="AA164" s="2071"/>
      <c r="AB164" s="2072">
        <v>0</v>
      </c>
      <c r="AC164" s="2072"/>
      <c r="AD164" s="2072"/>
      <c r="AE164" s="2072"/>
      <c r="AF164" s="2072"/>
      <c r="AG164" s="2073"/>
      <c r="AH164" s="1207"/>
      <c r="AI164" s="1207"/>
      <c r="AJ164" s="1207"/>
      <c r="AK164" s="1207" t="s">
        <v>250</v>
      </c>
      <c r="AL164" s="1207"/>
      <c r="AM164" s="1207"/>
      <c r="AN164" s="1207"/>
      <c r="AO164" s="1207"/>
      <c r="AP164" s="1207"/>
      <c r="AQ164" s="1207"/>
      <c r="AR164" s="1207"/>
      <c r="AS164" s="1207"/>
      <c r="AT164" s="1207"/>
      <c r="AU164" s="1207"/>
      <c r="AV164" s="1207"/>
      <c r="AW164" s="1207"/>
      <c r="AX164" s="1207"/>
      <c r="AY164" s="1207"/>
      <c r="AZ164" s="1207"/>
      <c r="BA164" s="1207"/>
      <c r="BB164" s="1207"/>
      <c r="BC164" s="1207"/>
      <c r="BD164" s="1207"/>
      <c r="BE164" s="1214"/>
    </row>
    <row r="165" spans="1:57" ht="15.75" customHeight="1" thickBot="1">
      <c r="A165" s="1207"/>
      <c r="B165" s="1207"/>
      <c r="C165" s="2074" t="s">
        <v>170</v>
      </c>
      <c r="D165" s="2075"/>
      <c r="E165" s="2075"/>
      <c r="F165" s="2076" t="s">
        <v>2255</v>
      </c>
      <c r="G165" s="2076"/>
      <c r="H165" s="2076"/>
      <c r="I165" s="2076"/>
      <c r="J165" s="2076"/>
      <c r="K165" s="2076"/>
      <c r="L165" s="2076"/>
      <c r="M165" s="2076"/>
      <c r="N165" s="2076"/>
      <c r="O165" s="2076"/>
      <c r="P165" s="2076"/>
      <c r="Q165" s="2077">
        <v>55</v>
      </c>
      <c r="R165" s="2077"/>
      <c r="S165" s="2077"/>
      <c r="T165" s="2078"/>
      <c r="U165" s="2078"/>
      <c r="V165" s="2078"/>
      <c r="W165" s="2078"/>
      <c r="X165" s="2078"/>
      <c r="Y165" s="2078"/>
      <c r="Z165" s="2078"/>
      <c r="AA165" s="2078"/>
      <c r="AB165" s="2079">
        <v>0</v>
      </c>
      <c r="AC165" s="2079"/>
      <c r="AD165" s="2079"/>
      <c r="AE165" s="2079"/>
      <c r="AF165" s="2079"/>
      <c r="AG165" s="2080"/>
      <c r="AH165" s="1207"/>
      <c r="AI165" s="1207"/>
      <c r="AJ165" s="1207"/>
      <c r="AK165" s="1207"/>
      <c r="AL165" s="1207"/>
      <c r="AM165" s="1207"/>
      <c r="AN165" s="1207"/>
      <c r="AO165" s="1207"/>
      <c r="AP165" s="1207"/>
      <c r="AQ165" s="1207"/>
      <c r="AR165" s="1207"/>
      <c r="AS165" s="1207"/>
      <c r="AT165" s="1207"/>
      <c r="AU165" s="1207"/>
      <c r="AV165" s="1207"/>
      <c r="AW165" s="1207"/>
      <c r="AX165" s="1207"/>
      <c r="AY165" s="1207"/>
      <c r="AZ165" s="1207"/>
      <c r="BA165" s="1207"/>
      <c r="BB165" s="1207"/>
      <c r="BC165" s="1207"/>
      <c r="BD165" s="1207"/>
      <c r="BE165" s="1214"/>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1207"/>
      <c r="AI166" s="1207"/>
      <c r="AJ166" s="1207"/>
      <c r="AK166" s="1207"/>
      <c r="AL166" s="1207"/>
      <c r="AM166" s="1207"/>
      <c r="AN166" s="1207"/>
      <c r="AO166" s="1207"/>
      <c r="AP166" s="1207"/>
      <c r="AQ166" s="1207"/>
      <c r="AR166" s="1207"/>
      <c r="AS166" s="1207"/>
      <c r="AT166" s="1207"/>
      <c r="AU166" s="1207"/>
      <c r="AV166" s="1207"/>
      <c r="AW166" s="1207"/>
      <c r="AX166" s="1207"/>
      <c r="AY166" s="1207"/>
      <c r="AZ166" s="1207"/>
      <c r="BA166" s="1207"/>
      <c r="BB166" s="1207"/>
      <c r="BC166" s="1207"/>
      <c r="BD166" s="1207"/>
      <c r="BE166" s="1214"/>
    </row>
    <row r="167" spans="1:57" ht="15.75" customHeight="1">
      <c r="A167" s="1207"/>
      <c r="B167" s="1207"/>
      <c r="C167" s="2039" t="s">
        <v>2273</v>
      </c>
      <c r="D167" s="2040"/>
      <c r="E167" s="2040"/>
      <c r="F167" s="2040"/>
      <c r="G167" s="2040"/>
      <c r="H167" s="2040"/>
      <c r="I167" s="2040"/>
      <c r="J167" s="2040"/>
      <c r="K167" s="2040"/>
      <c r="L167" s="2040"/>
      <c r="M167" s="2040"/>
      <c r="N167" s="2049"/>
      <c r="O167" s="1207"/>
      <c r="P167" s="2050" t="s">
        <v>2272</v>
      </c>
      <c r="Q167" s="2051"/>
      <c r="R167" s="2051"/>
      <c r="S167" s="2051"/>
      <c r="T167" s="2051"/>
      <c r="U167" s="2051"/>
      <c r="V167" s="2051"/>
      <c r="W167" s="2051"/>
      <c r="X167" s="2051"/>
      <c r="Y167" s="2051"/>
      <c r="Z167" s="2051"/>
      <c r="AA167" s="2051"/>
      <c r="AB167" s="2051"/>
      <c r="AC167" s="2051"/>
      <c r="AD167" s="2051"/>
      <c r="AE167" s="2051"/>
      <c r="AF167" s="2051"/>
      <c r="AG167" s="2051"/>
      <c r="AH167" s="2051"/>
      <c r="AI167" s="2051"/>
      <c r="AJ167" s="2051"/>
      <c r="AK167" s="2051"/>
      <c r="AL167" s="2051"/>
      <c r="AM167" s="2051"/>
      <c r="AN167" s="2051"/>
      <c r="AO167" s="2052"/>
      <c r="AP167" s="1207"/>
      <c r="AQ167" s="1207"/>
      <c r="AR167" s="1207"/>
      <c r="AS167" s="1207"/>
      <c r="AT167" s="1207"/>
      <c r="AU167" s="1207"/>
      <c r="AV167" s="1207"/>
      <c r="AW167" s="1207"/>
      <c r="AX167" s="1207"/>
      <c r="AY167" s="1207"/>
      <c r="AZ167" s="1207"/>
      <c r="BA167" s="1207"/>
      <c r="BB167" s="1207"/>
      <c r="BC167" s="1207"/>
      <c r="BD167" s="1207"/>
      <c r="BE167" s="1214"/>
    </row>
    <row r="168" spans="1:57" ht="15.75" customHeight="1">
      <c r="A168" s="1207"/>
      <c r="B168" s="1207"/>
      <c r="C168" s="2053" t="s">
        <v>2271</v>
      </c>
      <c r="D168" s="2054"/>
      <c r="E168" s="2054"/>
      <c r="F168" s="2054"/>
      <c r="G168" s="2054"/>
      <c r="H168" s="2054"/>
      <c r="I168" s="2054" t="s">
        <v>2270</v>
      </c>
      <c r="J168" s="2054"/>
      <c r="K168" s="2054"/>
      <c r="L168" s="2054"/>
      <c r="M168" s="2054"/>
      <c r="N168" s="2055"/>
      <c r="O168" s="1207"/>
      <c r="P168" s="2056" t="s">
        <v>2269</v>
      </c>
      <c r="Q168" s="2057"/>
      <c r="R168" s="2057"/>
      <c r="S168" s="2057"/>
      <c r="T168" s="2057"/>
      <c r="U168" s="2057"/>
      <c r="V168" s="2057"/>
      <c r="W168" s="2057"/>
      <c r="X168" s="2057"/>
      <c r="Y168" s="2057"/>
      <c r="Z168" s="2057"/>
      <c r="AA168" s="2057"/>
      <c r="AB168" s="2057"/>
      <c r="AC168" s="2057"/>
      <c r="AD168" s="2057"/>
      <c r="AE168" s="2057"/>
      <c r="AF168" s="2057"/>
      <c r="AG168" s="2057"/>
      <c r="AH168" s="2057"/>
      <c r="AI168" s="2057"/>
      <c r="AJ168" s="2057"/>
      <c r="AK168" s="2057"/>
      <c r="AL168" s="2057"/>
      <c r="AM168" s="2057"/>
      <c r="AN168" s="2057"/>
      <c r="AO168" s="2058"/>
      <c r="AP168" s="1207"/>
      <c r="AQ168" s="1207"/>
      <c r="AR168" s="1207"/>
      <c r="AS168" s="1207"/>
      <c r="AT168" s="1207"/>
      <c r="AU168" s="1207"/>
      <c r="AV168" s="1207"/>
      <c r="AW168" s="1207"/>
      <c r="AX168" s="1207"/>
      <c r="AY168" s="1207"/>
      <c r="AZ168" s="1207"/>
      <c r="BA168" s="1207"/>
      <c r="BB168" s="1207"/>
      <c r="BC168" s="1207"/>
      <c r="BD168" s="1207"/>
      <c r="BE168" s="1214"/>
    </row>
    <row r="169" spans="1:57" ht="15.75" customHeight="1">
      <c r="A169" s="1207"/>
      <c r="B169" s="1207"/>
      <c r="C169" s="2001"/>
      <c r="D169" s="2002"/>
      <c r="E169" s="2002"/>
      <c r="F169" s="2002"/>
      <c r="G169" s="2002"/>
      <c r="H169" s="2002"/>
      <c r="I169" s="2062"/>
      <c r="J169" s="2062"/>
      <c r="K169" s="2062"/>
      <c r="L169" s="2062"/>
      <c r="M169" s="2062"/>
      <c r="N169" s="2063"/>
      <c r="O169" s="1207"/>
      <c r="P169" s="2056"/>
      <c r="Q169" s="2057"/>
      <c r="R169" s="2057"/>
      <c r="S169" s="2057"/>
      <c r="T169" s="2057"/>
      <c r="U169" s="2057"/>
      <c r="V169" s="2057"/>
      <c r="W169" s="2057"/>
      <c r="X169" s="2057"/>
      <c r="Y169" s="2057"/>
      <c r="Z169" s="2057"/>
      <c r="AA169" s="2057"/>
      <c r="AB169" s="2057"/>
      <c r="AC169" s="2057"/>
      <c r="AD169" s="2057"/>
      <c r="AE169" s="2057"/>
      <c r="AF169" s="2057"/>
      <c r="AG169" s="2057"/>
      <c r="AH169" s="2057"/>
      <c r="AI169" s="2057"/>
      <c r="AJ169" s="2057"/>
      <c r="AK169" s="2057"/>
      <c r="AL169" s="2057"/>
      <c r="AM169" s="2057"/>
      <c r="AN169" s="2057"/>
      <c r="AO169" s="2058"/>
      <c r="AP169" s="1207"/>
      <c r="AQ169" s="1207"/>
      <c r="AR169" s="1207"/>
      <c r="AS169" s="1207"/>
      <c r="AT169" s="1207"/>
      <c r="AU169" s="1207"/>
      <c r="AV169" s="1207"/>
      <c r="AW169" s="1207"/>
      <c r="AX169" s="1207"/>
      <c r="AY169" s="1207"/>
      <c r="AZ169" s="1207"/>
      <c r="BA169" s="1207"/>
      <c r="BB169" s="1207"/>
      <c r="BC169" s="1207"/>
      <c r="BD169" s="1207"/>
      <c r="BE169" s="1214"/>
    </row>
    <row r="170" spans="1:57" ht="15.75" customHeight="1">
      <c r="A170" s="1207"/>
      <c r="B170" s="1207"/>
      <c r="C170" s="2001"/>
      <c r="D170" s="2002"/>
      <c r="E170" s="2002"/>
      <c r="F170" s="2002"/>
      <c r="G170" s="2002"/>
      <c r="H170" s="2002"/>
      <c r="I170" s="2062"/>
      <c r="J170" s="2062"/>
      <c r="K170" s="2062"/>
      <c r="L170" s="2062"/>
      <c r="M170" s="2062"/>
      <c r="N170" s="2063"/>
      <c r="O170" s="1207"/>
      <c r="P170" s="2056"/>
      <c r="Q170" s="2057"/>
      <c r="R170" s="2057"/>
      <c r="S170" s="2057"/>
      <c r="T170" s="2057"/>
      <c r="U170" s="2057"/>
      <c r="V170" s="2057"/>
      <c r="W170" s="2057"/>
      <c r="X170" s="2057"/>
      <c r="Y170" s="2057"/>
      <c r="Z170" s="2057"/>
      <c r="AA170" s="2057"/>
      <c r="AB170" s="2057"/>
      <c r="AC170" s="2057"/>
      <c r="AD170" s="2057"/>
      <c r="AE170" s="2057"/>
      <c r="AF170" s="2057"/>
      <c r="AG170" s="2057"/>
      <c r="AH170" s="2057"/>
      <c r="AI170" s="2057"/>
      <c r="AJ170" s="2057"/>
      <c r="AK170" s="2057"/>
      <c r="AL170" s="2057"/>
      <c r="AM170" s="2057"/>
      <c r="AN170" s="2057"/>
      <c r="AO170" s="2058"/>
      <c r="AP170" s="1207"/>
      <c r="AQ170" s="1207"/>
      <c r="AR170" s="1207"/>
      <c r="AS170" s="1207"/>
      <c r="AT170" s="1207"/>
      <c r="AU170" s="1207"/>
      <c r="AV170" s="1207"/>
      <c r="AW170" s="1207"/>
      <c r="AX170" s="1207"/>
      <c r="AY170" s="1207"/>
      <c r="AZ170" s="1207"/>
      <c r="BA170" s="1207"/>
      <c r="BB170" s="1207"/>
      <c r="BC170" s="1207"/>
      <c r="BD170" s="1207"/>
      <c r="BE170" s="1214"/>
    </row>
    <row r="171" spans="1:57" ht="15.75" customHeight="1">
      <c r="A171" s="1207"/>
      <c r="B171" s="1207"/>
      <c r="C171" s="2001"/>
      <c r="D171" s="2002"/>
      <c r="E171" s="2002"/>
      <c r="F171" s="2002"/>
      <c r="G171" s="2002"/>
      <c r="H171" s="2002"/>
      <c r="I171" s="2062"/>
      <c r="J171" s="2062"/>
      <c r="K171" s="2062"/>
      <c r="L171" s="2062"/>
      <c r="M171" s="2062"/>
      <c r="N171" s="2063"/>
      <c r="O171" s="1207"/>
      <c r="P171" s="2056"/>
      <c r="Q171" s="2057"/>
      <c r="R171" s="2057"/>
      <c r="S171" s="2057"/>
      <c r="T171" s="2057"/>
      <c r="U171" s="2057"/>
      <c r="V171" s="2057"/>
      <c r="W171" s="2057"/>
      <c r="X171" s="2057"/>
      <c r="Y171" s="2057"/>
      <c r="Z171" s="2057"/>
      <c r="AA171" s="2057"/>
      <c r="AB171" s="2057"/>
      <c r="AC171" s="2057"/>
      <c r="AD171" s="2057"/>
      <c r="AE171" s="2057"/>
      <c r="AF171" s="2057"/>
      <c r="AG171" s="2057"/>
      <c r="AH171" s="2057"/>
      <c r="AI171" s="2057"/>
      <c r="AJ171" s="2057"/>
      <c r="AK171" s="2057"/>
      <c r="AL171" s="2057"/>
      <c r="AM171" s="2057"/>
      <c r="AN171" s="2057"/>
      <c r="AO171" s="2058"/>
      <c r="AP171" s="1207"/>
      <c r="AQ171" s="1207"/>
      <c r="AR171" s="1207"/>
      <c r="AS171" s="1207"/>
      <c r="AT171" s="1207"/>
      <c r="AU171" s="1207"/>
      <c r="AV171" s="1207"/>
      <c r="AW171" s="1207"/>
      <c r="AX171" s="1207"/>
      <c r="AY171" s="1207"/>
      <c r="AZ171" s="1207"/>
      <c r="BA171" s="1207"/>
      <c r="BB171" s="1207"/>
      <c r="BC171" s="1207"/>
      <c r="BD171" s="1207"/>
      <c r="BE171" s="1214"/>
    </row>
    <row r="172" spans="1:57" ht="15.75" customHeight="1">
      <c r="A172" s="1207"/>
      <c r="B172" s="1207"/>
      <c r="C172" s="2001"/>
      <c r="D172" s="2002"/>
      <c r="E172" s="2002"/>
      <c r="F172" s="2002"/>
      <c r="G172" s="2002"/>
      <c r="H172" s="2002"/>
      <c r="I172" s="2062"/>
      <c r="J172" s="2062"/>
      <c r="K172" s="2062"/>
      <c r="L172" s="2062"/>
      <c r="M172" s="2062"/>
      <c r="N172" s="2063"/>
      <c r="O172" s="1207"/>
      <c r="P172" s="2056"/>
      <c r="Q172" s="2057"/>
      <c r="R172" s="2057"/>
      <c r="S172" s="2057"/>
      <c r="T172" s="2057"/>
      <c r="U172" s="2057"/>
      <c r="V172" s="2057"/>
      <c r="W172" s="2057"/>
      <c r="X172" s="2057"/>
      <c r="Y172" s="2057"/>
      <c r="Z172" s="2057"/>
      <c r="AA172" s="2057"/>
      <c r="AB172" s="2057"/>
      <c r="AC172" s="2057"/>
      <c r="AD172" s="2057"/>
      <c r="AE172" s="2057"/>
      <c r="AF172" s="2057"/>
      <c r="AG172" s="2057"/>
      <c r="AH172" s="2057"/>
      <c r="AI172" s="2057"/>
      <c r="AJ172" s="2057"/>
      <c r="AK172" s="2057"/>
      <c r="AL172" s="2057"/>
      <c r="AM172" s="2057"/>
      <c r="AN172" s="2057"/>
      <c r="AO172" s="2058"/>
      <c r="AP172" s="1207"/>
      <c r="AQ172" s="1207"/>
      <c r="AR172" s="1207"/>
      <c r="AS172" s="1207"/>
      <c r="AT172" s="1207"/>
      <c r="AU172" s="1207"/>
      <c r="AV172" s="1207"/>
      <c r="AW172" s="1207"/>
      <c r="AX172" s="1207"/>
      <c r="AY172" s="1207"/>
      <c r="AZ172" s="1207"/>
      <c r="BA172" s="1207"/>
      <c r="BB172" s="1207"/>
      <c r="BC172" s="1207"/>
      <c r="BD172" s="1207"/>
      <c r="BE172" s="1214"/>
    </row>
    <row r="173" spans="1:57" ht="15.75" customHeight="1">
      <c r="A173" s="1207"/>
      <c r="B173" s="1207"/>
      <c r="C173" s="2001"/>
      <c r="D173" s="2002"/>
      <c r="E173" s="2002"/>
      <c r="F173" s="2002"/>
      <c r="G173" s="2002"/>
      <c r="H173" s="2002"/>
      <c r="I173" s="2062"/>
      <c r="J173" s="2062"/>
      <c r="K173" s="2062"/>
      <c r="L173" s="2062"/>
      <c r="M173" s="2062"/>
      <c r="N173" s="2063"/>
      <c r="O173" s="1207"/>
      <c r="P173" s="2056"/>
      <c r="Q173" s="2057"/>
      <c r="R173" s="2057"/>
      <c r="S173" s="2057"/>
      <c r="T173" s="2057"/>
      <c r="U173" s="2057"/>
      <c r="V173" s="2057"/>
      <c r="W173" s="2057"/>
      <c r="X173" s="2057"/>
      <c r="Y173" s="2057"/>
      <c r="Z173" s="2057"/>
      <c r="AA173" s="2057"/>
      <c r="AB173" s="2057"/>
      <c r="AC173" s="2057"/>
      <c r="AD173" s="2057"/>
      <c r="AE173" s="2057"/>
      <c r="AF173" s="2057"/>
      <c r="AG173" s="2057"/>
      <c r="AH173" s="2057"/>
      <c r="AI173" s="2057"/>
      <c r="AJ173" s="2057"/>
      <c r="AK173" s="2057"/>
      <c r="AL173" s="2057"/>
      <c r="AM173" s="2057"/>
      <c r="AN173" s="2057"/>
      <c r="AO173" s="2058"/>
      <c r="AP173" s="1207"/>
      <c r="AQ173" s="1207"/>
      <c r="AR173" s="1207"/>
      <c r="AS173" s="1207"/>
      <c r="AT173" s="1207"/>
      <c r="AU173" s="1207"/>
      <c r="AV173" s="1207"/>
      <c r="AW173" s="1207"/>
      <c r="AX173" s="1207"/>
      <c r="AY173" s="1207"/>
      <c r="AZ173" s="1207"/>
      <c r="BA173" s="1207"/>
      <c r="BB173" s="1207"/>
      <c r="BC173" s="1207"/>
      <c r="BD173" s="1207"/>
      <c r="BE173" s="1214"/>
    </row>
    <row r="174" spans="1:57" ht="15.75" customHeight="1">
      <c r="A174" s="1207"/>
      <c r="B174" s="1207"/>
      <c r="C174" s="2001"/>
      <c r="D174" s="2002"/>
      <c r="E174" s="2002"/>
      <c r="F174" s="2002"/>
      <c r="G174" s="2002"/>
      <c r="H174" s="2002"/>
      <c r="I174" s="2062"/>
      <c r="J174" s="2062"/>
      <c r="K174" s="2062"/>
      <c r="L174" s="2062"/>
      <c r="M174" s="2062"/>
      <c r="N174" s="2063"/>
      <c r="O174" s="1207"/>
      <c r="P174" s="2056"/>
      <c r="Q174" s="2057"/>
      <c r="R174" s="2057"/>
      <c r="S174" s="2057"/>
      <c r="T174" s="2057"/>
      <c r="U174" s="2057"/>
      <c r="V174" s="2057"/>
      <c r="W174" s="2057"/>
      <c r="X174" s="2057"/>
      <c r="Y174" s="2057"/>
      <c r="Z174" s="2057"/>
      <c r="AA174" s="2057"/>
      <c r="AB174" s="2057"/>
      <c r="AC174" s="2057"/>
      <c r="AD174" s="2057"/>
      <c r="AE174" s="2057"/>
      <c r="AF174" s="2057"/>
      <c r="AG174" s="2057"/>
      <c r="AH174" s="2057"/>
      <c r="AI174" s="2057"/>
      <c r="AJ174" s="2057"/>
      <c r="AK174" s="2057"/>
      <c r="AL174" s="2057"/>
      <c r="AM174" s="2057"/>
      <c r="AN174" s="2057"/>
      <c r="AO174" s="2058"/>
      <c r="AP174" s="1207"/>
      <c r="AQ174" s="1207"/>
      <c r="AR174" s="1207"/>
      <c r="AS174" s="1207"/>
      <c r="AT174" s="1207"/>
      <c r="AU174" s="1207"/>
      <c r="AV174" s="1207"/>
      <c r="AW174" s="1207"/>
      <c r="AX174" s="1207"/>
      <c r="AY174" s="1207"/>
      <c r="AZ174" s="1207"/>
      <c r="BA174" s="1207"/>
      <c r="BB174" s="1207"/>
      <c r="BC174" s="1207"/>
      <c r="BD174" s="1207"/>
      <c r="BE174" s="1214"/>
    </row>
    <row r="175" spans="1:57" ht="15.75" customHeight="1" thickBot="1">
      <c r="A175" s="1207"/>
      <c r="B175" s="1207"/>
      <c r="C175" s="2064"/>
      <c r="D175" s="2065"/>
      <c r="E175" s="2065"/>
      <c r="F175" s="2065"/>
      <c r="G175" s="2065"/>
      <c r="H175" s="2065"/>
      <c r="I175" s="2066"/>
      <c r="J175" s="2066"/>
      <c r="K175" s="2066"/>
      <c r="L175" s="2066"/>
      <c r="M175" s="2066"/>
      <c r="N175" s="2067"/>
      <c r="O175" s="1207"/>
      <c r="P175" s="2059"/>
      <c r="Q175" s="2060"/>
      <c r="R175" s="2060"/>
      <c r="S175" s="2060"/>
      <c r="T175" s="2060"/>
      <c r="U175" s="2060"/>
      <c r="V175" s="2060"/>
      <c r="W175" s="2060"/>
      <c r="X175" s="2060"/>
      <c r="Y175" s="2060"/>
      <c r="Z175" s="2060"/>
      <c r="AA175" s="2060"/>
      <c r="AB175" s="2060"/>
      <c r="AC175" s="2060"/>
      <c r="AD175" s="2060"/>
      <c r="AE175" s="2060"/>
      <c r="AF175" s="2060"/>
      <c r="AG175" s="2060"/>
      <c r="AH175" s="2060"/>
      <c r="AI175" s="2060"/>
      <c r="AJ175" s="2060"/>
      <c r="AK175" s="2060"/>
      <c r="AL175" s="2060"/>
      <c r="AM175" s="2060"/>
      <c r="AN175" s="2060"/>
      <c r="AO175" s="2061"/>
      <c r="AP175" s="1207"/>
      <c r="AQ175" s="1207"/>
      <c r="AR175" s="1207"/>
      <c r="AS175" s="1207"/>
      <c r="AT175" s="1207"/>
      <c r="AU175" s="1207"/>
      <c r="AV175" s="1207"/>
      <c r="AW175" s="1207"/>
      <c r="AX175" s="1207"/>
      <c r="AY175" s="1207"/>
      <c r="AZ175" s="1207"/>
      <c r="BA175" s="1207"/>
      <c r="BB175" s="1207"/>
      <c r="BC175" s="1207"/>
      <c r="BD175" s="1207"/>
      <c r="BE175" s="1214"/>
    </row>
    <row r="176" spans="1:57" ht="15.75" customHeight="1" thickBot="1">
      <c r="A176" s="1207"/>
      <c r="B176" s="1207"/>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07"/>
      <c r="BE176" s="1214"/>
    </row>
    <row r="177" spans="1:57" ht="15.75" customHeight="1">
      <c r="A177" s="1207"/>
      <c r="B177" s="1207"/>
      <c r="C177" s="2030" t="s">
        <v>2268</v>
      </c>
      <c r="D177" s="2031"/>
      <c r="E177" s="2031"/>
      <c r="F177" s="2031"/>
      <c r="G177" s="2031"/>
      <c r="H177" s="2031"/>
      <c r="I177" s="2031"/>
      <c r="J177" s="2031"/>
      <c r="K177" s="2031"/>
      <c r="L177" s="2031"/>
      <c r="M177" s="2031"/>
      <c r="N177" s="2031"/>
      <c r="O177" s="2031"/>
      <c r="P177" s="2031"/>
      <c r="Q177" s="2031"/>
      <c r="R177" s="2031"/>
      <c r="S177" s="2031"/>
      <c r="T177" s="2031"/>
      <c r="U177" s="2031"/>
      <c r="V177" s="2031"/>
      <c r="W177" s="2031"/>
      <c r="X177" s="2031"/>
      <c r="Y177" s="2031"/>
      <c r="Z177" s="2031"/>
      <c r="AA177" s="2031"/>
      <c r="AB177" s="2031"/>
      <c r="AC177" s="2031"/>
      <c r="AD177" s="2031"/>
      <c r="AE177" s="2032"/>
      <c r="AF177" s="1207"/>
      <c r="AG177" s="1207"/>
      <c r="AH177" s="1915"/>
      <c r="AI177" s="1915"/>
      <c r="AJ177" s="1915"/>
      <c r="AK177" s="1915"/>
      <c r="AL177" s="1915"/>
      <c r="AM177" s="1915"/>
      <c r="AN177" s="1915"/>
      <c r="AO177" s="1915"/>
      <c r="AP177" s="1915"/>
      <c r="AQ177" s="1915"/>
      <c r="AR177" s="1915"/>
      <c r="AS177" s="1915"/>
      <c r="AT177" s="1915"/>
      <c r="AU177" s="1915"/>
      <c r="AV177" s="1915"/>
      <c r="AW177" s="1915"/>
      <c r="AX177" s="1915"/>
      <c r="AY177" s="1915"/>
      <c r="AZ177" s="1915"/>
      <c r="BA177" s="1915"/>
      <c r="BB177" s="1915"/>
      <c r="BC177" s="1915"/>
      <c r="BD177" s="1915"/>
      <c r="BE177" s="1915"/>
    </row>
    <row r="178" spans="1:57" ht="15.75" customHeight="1" thickBot="1">
      <c r="A178" s="1207"/>
      <c r="B178" s="1207"/>
      <c r="C178" s="2033"/>
      <c r="D178" s="2034"/>
      <c r="E178" s="2034"/>
      <c r="F178" s="2034"/>
      <c r="G178" s="2034"/>
      <c r="H178" s="2034"/>
      <c r="I178" s="2034"/>
      <c r="J178" s="2034"/>
      <c r="K178" s="2034"/>
      <c r="L178" s="2034"/>
      <c r="M178" s="2034"/>
      <c r="N178" s="2034"/>
      <c r="O178" s="2034"/>
      <c r="P178" s="2034"/>
      <c r="Q178" s="2034"/>
      <c r="R178" s="2034"/>
      <c r="S178" s="2034"/>
      <c r="T178" s="2034"/>
      <c r="U178" s="2034"/>
      <c r="V178" s="2034"/>
      <c r="W178" s="2034"/>
      <c r="X178" s="2034"/>
      <c r="Y178" s="2034"/>
      <c r="Z178" s="2034"/>
      <c r="AA178" s="2034"/>
      <c r="AB178" s="2034"/>
      <c r="AC178" s="2034"/>
      <c r="AD178" s="2034"/>
      <c r="AE178" s="2035"/>
      <c r="AF178" s="1207"/>
      <c r="AG178" s="1207"/>
      <c r="AH178" s="1915"/>
      <c r="AI178" s="1915"/>
      <c r="AJ178" s="1915"/>
      <c r="AK178" s="1915"/>
      <c r="AL178" s="1915"/>
      <c r="AM178" s="1915"/>
      <c r="AN178" s="1915"/>
      <c r="AO178" s="1915"/>
      <c r="AP178" s="1915"/>
      <c r="AQ178" s="1915"/>
      <c r="AR178" s="1915"/>
      <c r="AS178" s="1915"/>
      <c r="AT178" s="1915"/>
      <c r="AU178" s="1915"/>
      <c r="AV178" s="1915"/>
      <c r="AW178" s="1915"/>
      <c r="AX178" s="1915"/>
      <c r="AY178" s="1915"/>
      <c r="AZ178" s="1915"/>
      <c r="BA178" s="1915"/>
      <c r="BB178" s="1915"/>
      <c r="BC178" s="1915"/>
      <c r="BD178" s="1915"/>
      <c r="BE178" s="1915"/>
    </row>
    <row r="179" spans="1:57" ht="15.75" customHeight="1">
      <c r="A179" s="1207"/>
      <c r="B179" s="1207"/>
      <c r="C179" s="2039" t="s">
        <v>2266</v>
      </c>
      <c r="D179" s="2040"/>
      <c r="E179" s="2040"/>
      <c r="F179" s="2040"/>
      <c r="G179" s="2040"/>
      <c r="H179" s="2040"/>
      <c r="I179" s="2040"/>
      <c r="J179" s="2040"/>
      <c r="K179" s="2040"/>
      <c r="L179" s="2040"/>
      <c r="M179" s="2040"/>
      <c r="N179" s="2040" t="s">
        <v>2267</v>
      </c>
      <c r="O179" s="2040"/>
      <c r="P179" s="2040"/>
      <c r="Q179" s="2040"/>
      <c r="R179" s="2040"/>
      <c r="S179" s="2040"/>
      <c r="T179" s="2040"/>
      <c r="U179" s="2041" t="s">
        <v>2266</v>
      </c>
      <c r="V179" s="2041"/>
      <c r="W179" s="2041"/>
      <c r="X179" s="2041"/>
      <c r="Y179" s="2041"/>
      <c r="Z179" s="2041"/>
      <c r="AA179" s="2041"/>
      <c r="AB179" s="2041"/>
      <c r="AC179" s="2041"/>
      <c r="AD179" s="2041"/>
      <c r="AE179" s="2042"/>
      <c r="AF179" s="1207"/>
      <c r="AG179" s="1207"/>
      <c r="AH179" s="1915"/>
      <c r="AI179" s="1915"/>
      <c r="AJ179" s="1915"/>
      <c r="AK179" s="1915"/>
      <c r="AL179" s="1915"/>
      <c r="AM179" s="1915"/>
      <c r="AN179" s="1915"/>
      <c r="AO179" s="1915"/>
      <c r="AP179" s="1915"/>
      <c r="AQ179" s="1915"/>
      <c r="AR179" s="1915"/>
      <c r="AS179" s="1915"/>
      <c r="AT179" s="1915"/>
      <c r="AU179" s="1915"/>
      <c r="AV179" s="1915"/>
      <c r="AW179" s="1915"/>
      <c r="AX179" s="1915"/>
      <c r="AY179" s="1915"/>
      <c r="AZ179" s="1915"/>
      <c r="BA179" s="1915"/>
      <c r="BB179" s="1915"/>
      <c r="BC179" s="1915"/>
      <c r="BD179" s="1915"/>
      <c r="BE179" s="1915"/>
    </row>
    <row r="180" spans="1:57" ht="15.75" customHeight="1">
      <c r="A180" s="1207"/>
      <c r="B180" s="1207"/>
      <c r="C180" s="2018" t="s">
        <v>2265</v>
      </c>
      <c r="D180" s="2019"/>
      <c r="E180" s="2019"/>
      <c r="F180" s="2019"/>
      <c r="G180" s="2019"/>
      <c r="H180" s="2019"/>
      <c r="I180" s="2019"/>
      <c r="J180" s="2019"/>
      <c r="K180" s="2019"/>
      <c r="L180" s="2019"/>
      <c r="M180" s="2019"/>
      <c r="N180" s="2029">
        <f>'Sources and Uses Budget'!B105</f>
        <v>58263584</v>
      </c>
      <c r="O180" s="2029"/>
      <c r="P180" s="2029"/>
      <c r="Q180" s="2029"/>
      <c r="R180" s="2029"/>
      <c r="S180" s="2029"/>
      <c r="T180" s="2029"/>
      <c r="U180" s="2043"/>
      <c r="V180" s="2043"/>
      <c r="W180" s="2043"/>
      <c r="X180" s="2043"/>
      <c r="Y180" s="2043"/>
      <c r="Z180" s="2043"/>
      <c r="AA180" s="2043"/>
      <c r="AB180" s="2043"/>
      <c r="AC180" s="2043"/>
      <c r="AD180" s="2043"/>
      <c r="AE180" s="2044"/>
      <c r="AF180" s="1207"/>
      <c r="AG180" s="1207"/>
      <c r="AH180" s="1915"/>
      <c r="AI180" s="1915"/>
      <c r="AJ180" s="1915"/>
      <c r="AK180" s="1915"/>
      <c r="AL180" s="1915"/>
      <c r="AM180" s="1915"/>
      <c r="AN180" s="1915"/>
      <c r="AO180" s="1915"/>
      <c r="AP180" s="1915"/>
      <c r="AQ180" s="1915"/>
      <c r="AR180" s="1915"/>
      <c r="AS180" s="1915"/>
      <c r="AT180" s="1915"/>
      <c r="AU180" s="1915"/>
      <c r="AV180" s="1915"/>
      <c r="AW180" s="1915"/>
      <c r="AX180" s="1915"/>
      <c r="AY180" s="1915"/>
      <c r="AZ180" s="1915"/>
      <c r="BA180" s="1915"/>
      <c r="BB180" s="1915"/>
      <c r="BC180" s="1915"/>
      <c r="BD180" s="1915"/>
      <c r="BE180" s="1915"/>
    </row>
    <row r="181" spans="1:57" ht="15.75" customHeight="1">
      <c r="A181" s="1207"/>
      <c r="B181" s="1207"/>
      <c r="C181" s="2018" t="s">
        <v>2264</v>
      </c>
      <c r="D181" s="2019"/>
      <c r="E181" s="2019"/>
      <c r="F181" s="2019"/>
      <c r="G181" s="2019"/>
      <c r="H181" s="2019"/>
      <c r="I181" s="2019"/>
      <c r="J181" s="2019"/>
      <c r="K181" s="2019"/>
      <c r="L181" s="2019"/>
      <c r="M181" s="2019"/>
      <c r="N181" s="2029">
        <f>N180/J29</f>
        <v>481517.22314049589</v>
      </c>
      <c r="O181" s="2029"/>
      <c r="P181" s="2029"/>
      <c r="Q181" s="2029"/>
      <c r="R181" s="2029"/>
      <c r="S181" s="2029"/>
      <c r="T181" s="2029"/>
      <c r="U181" s="1247"/>
      <c r="V181" s="1247"/>
      <c r="W181" s="1247"/>
      <c r="X181" s="1247"/>
      <c r="Y181" s="1247"/>
      <c r="Z181" s="1247"/>
      <c r="AA181" s="1247"/>
      <c r="AB181" s="1247"/>
      <c r="AC181" s="1247"/>
      <c r="AD181" s="1247"/>
      <c r="AE181" s="1248"/>
      <c r="AF181" s="1207"/>
      <c r="AG181" s="1207"/>
      <c r="AH181" s="1915"/>
      <c r="AI181" s="1915"/>
      <c r="AJ181" s="1915"/>
      <c r="AK181" s="1915"/>
      <c r="AL181" s="1915"/>
      <c r="AM181" s="1915"/>
      <c r="AN181" s="1915"/>
      <c r="AO181" s="1915"/>
      <c r="AP181" s="1915"/>
      <c r="AQ181" s="1915"/>
      <c r="AR181" s="1915"/>
      <c r="AS181" s="1915"/>
      <c r="AT181" s="1915"/>
      <c r="AU181" s="1915"/>
      <c r="AV181" s="1915"/>
      <c r="AW181" s="1915"/>
      <c r="AX181" s="1915"/>
      <c r="AY181" s="1915"/>
      <c r="AZ181" s="1915"/>
      <c r="BA181" s="1915"/>
      <c r="BB181" s="1915"/>
      <c r="BC181" s="1915"/>
      <c r="BD181" s="1915"/>
      <c r="BE181" s="1915"/>
    </row>
    <row r="182" spans="1:57" ht="15.75" customHeight="1">
      <c r="A182" s="1207"/>
      <c r="B182" s="1207"/>
      <c r="C182" s="2045" t="s">
        <v>2263</v>
      </c>
      <c r="D182" s="2046"/>
      <c r="E182" s="2046"/>
      <c r="F182" s="2046"/>
      <c r="G182" s="2046"/>
      <c r="H182" s="2046"/>
      <c r="I182" s="2046"/>
      <c r="J182" s="2046"/>
      <c r="K182" s="2046"/>
      <c r="L182" s="2046"/>
      <c r="M182" s="2046"/>
      <c r="N182" s="2047">
        <v>0</v>
      </c>
      <c r="O182" s="2047"/>
      <c r="P182" s="2047"/>
      <c r="Q182" s="2047"/>
      <c r="R182" s="2047"/>
      <c r="S182" s="2047"/>
      <c r="T182" s="2047"/>
      <c r="U182" s="2005"/>
      <c r="V182" s="2005"/>
      <c r="W182" s="2005"/>
      <c r="X182" s="2005"/>
      <c r="Y182" s="2005"/>
      <c r="Z182" s="2005"/>
      <c r="AA182" s="2005"/>
      <c r="AB182" s="2005"/>
      <c r="AC182" s="2005"/>
      <c r="AD182" s="2005"/>
      <c r="AE182" s="2006"/>
      <c r="AF182" s="1207"/>
      <c r="AG182" s="1207"/>
      <c r="AH182" s="1915"/>
      <c r="AI182" s="1915"/>
      <c r="AJ182" s="1915"/>
      <c r="AK182" s="1915"/>
      <c r="AL182" s="1915"/>
      <c r="AM182" s="1915"/>
      <c r="AN182" s="1915"/>
      <c r="AO182" s="1915"/>
      <c r="AP182" s="1915"/>
      <c r="AQ182" s="1915"/>
      <c r="AR182" s="1915"/>
      <c r="AS182" s="1915"/>
      <c r="AT182" s="1915"/>
      <c r="AU182" s="1915"/>
      <c r="AV182" s="1915"/>
      <c r="AW182" s="1915"/>
      <c r="AX182" s="1915"/>
      <c r="AY182" s="1915"/>
      <c r="AZ182" s="1915"/>
      <c r="BA182" s="1915"/>
      <c r="BB182" s="1915"/>
      <c r="BC182" s="1915"/>
      <c r="BD182" s="1915"/>
      <c r="BE182" s="1915"/>
    </row>
    <row r="183" spans="1:57" ht="15.75" customHeight="1" thickBot="1">
      <c r="A183" s="1207"/>
      <c r="B183" s="1207"/>
      <c r="C183" s="2018" t="s">
        <v>2262</v>
      </c>
      <c r="D183" s="2019"/>
      <c r="E183" s="2019"/>
      <c r="F183" s="2019"/>
      <c r="G183" s="2019"/>
      <c r="H183" s="2019"/>
      <c r="I183" s="2019"/>
      <c r="J183" s="2019"/>
      <c r="K183" s="2019"/>
      <c r="L183" s="2019"/>
      <c r="M183" s="2019"/>
      <c r="N183" s="2048">
        <f>SUM('Sources and Uses Budget'!B85:B86)</f>
        <v>1445788</v>
      </c>
      <c r="O183" s="2048"/>
      <c r="P183" s="2048"/>
      <c r="Q183" s="2048"/>
      <c r="R183" s="2048"/>
      <c r="S183" s="2048"/>
      <c r="T183" s="2048"/>
      <c r="U183" s="2005"/>
      <c r="V183" s="2005"/>
      <c r="W183" s="2005"/>
      <c r="X183" s="2005"/>
      <c r="Y183" s="2005"/>
      <c r="Z183" s="2005"/>
      <c r="AA183" s="2005"/>
      <c r="AB183" s="2005"/>
      <c r="AC183" s="2005"/>
      <c r="AD183" s="2005"/>
      <c r="AE183" s="2006"/>
      <c r="AF183" s="1207"/>
      <c r="AG183" s="1207"/>
      <c r="AH183" s="1915"/>
      <c r="AI183" s="1915"/>
      <c r="AJ183" s="1915"/>
      <c r="AK183" s="1915"/>
      <c r="AL183" s="1915"/>
      <c r="AM183" s="1915"/>
      <c r="AN183" s="1915"/>
      <c r="AO183" s="1915"/>
      <c r="AP183" s="1915"/>
      <c r="AQ183" s="1915"/>
      <c r="AR183" s="1915"/>
      <c r="AS183" s="1915"/>
      <c r="AT183" s="1915"/>
      <c r="AU183" s="1915"/>
      <c r="AV183" s="1915"/>
      <c r="AW183" s="1915"/>
      <c r="AX183" s="1915"/>
      <c r="AY183" s="1915"/>
      <c r="AZ183" s="1915"/>
      <c r="BA183" s="1915"/>
      <c r="BB183" s="1915"/>
      <c r="BC183" s="1915"/>
      <c r="BD183" s="1915"/>
      <c r="BE183" s="1915"/>
    </row>
    <row r="184" spans="1:57" ht="15.75" customHeight="1" thickBot="1">
      <c r="A184" s="1207"/>
      <c r="B184" s="1207"/>
      <c r="C184" s="2018" t="s">
        <v>2261</v>
      </c>
      <c r="D184" s="2019"/>
      <c r="E184" s="2019"/>
      <c r="F184" s="2019"/>
      <c r="G184" s="2019"/>
      <c r="H184" s="2019"/>
      <c r="I184" s="2019"/>
      <c r="J184" s="2019"/>
      <c r="K184" s="2019"/>
      <c r="L184" s="2019"/>
      <c r="M184" s="2019"/>
      <c r="N184" s="2048">
        <f>'Sources and Uses Budget'!B8</f>
        <v>0</v>
      </c>
      <c r="O184" s="2048"/>
      <c r="P184" s="2048"/>
      <c r="Q184" s="2048"/>
      <c r="R184" s="2048"/>
      <c r="S184" s="2048"/>
      <c r="T184" s="2048"/>
      <c r="U184" s="2005"/>
      <c r="V184" s="2005"/>
      <c r="W184" s="2005"/>
      <c r="X184" s="2005"/>
      <c r="Y184" s="2005"/>
      <c r="Z184" s="2005"/>
      <c r="AA184" s="2005"/>
      <c r="AB184" s="2005"/>
      <c r="AC184" s="2005"/>
      <c r="AD184" s="2005"/>
      <c r="AE184" s="2006"/>
      <c r="AF184" s="1207"/>
      <c r="AG184" s="1207"/>
      <c r="AH184" s="2015" t="s">
        <v>2259</v>
      </c>
      <c r="AI184" s="2016"/>
      <c r="AJ184" s="2016"/>
      <c r="AK184" s="2016"/>
      <c r="AL184" s="2016"/>
      <c r="AM184" s="2016"/>
      <c r="AN184" s="2016"/>
      <c r="AO184" s="2016"/>
      <c r="AP184" s="2016"/>
      <c r="AQ184" s="2016"/>
      <c r="AR184" s="2016"/>
      <c r="AS184" s="2016"/>
      <c r="AT184" s="2016"/>
      <c r="AU184" s="2016"/>
      <c r="AV184" s="2016"/>
      <c r="AW184" s="2016"/>
      <c r="AX184" s="2016"/>
      <c r="AY184" s="2016"/>
      <c r="AZ184" s="2016"/>
      <c r="BA184" s="2016"/>
      <c r="BB184" s="2016"/>
      <c r="BC184" s="2016"/>
      <c r="BD184" s="2016"/>
      <c r="BE184" s="2017"/>
    </row>
    <row r="185" spans="1:57" ht="15.75" customHeight="1">
      <c r="A185" s="1207"/>
      <c r="B185" s="1207"/>
      <c r="C185" s="2018" t="s">
        <v>2260</v>
      </c>
      <c r="D185" s="2019"/>
      <c r="E185" s="2019"/>
      <c r="F185" s="2019"/>
      <c r="G185" s="2019"/>
      <c r="H185" s="2019"/>
      <c r="I185" s="2019"/>
      <c r="J185" s="2019"/>
      <c r="K185" s="2019"/>
      <c r="L185" s="2019"/>
      <c r="M185" s="2019"/>
      <c r="N185" s="2004">
        <v>0</v>
      </c>
      <c r="O185" s="2004"/>
      <c r="P185" s="2004"/>
      <c r="Q185" s="2004"/>
      <c r="R185" s="2004"/>
      <c r="S185" s="2004"/>
      <c r="T185" s="2004"/>
      <c r="U185" s="2005"/>
      <c r="V185" s="2005"/>
      <c r="W185" s="2005"/>
      <c r="X185" s="2005"/>
      <c r="Y185" s="2005"/>
      <c r="Z185" s="2005"/>
      <c r="AA185" s="2005"/>
      <c r="AB185" s="2005"/>
      <c r="AC185" s="2005"/>
      <c r="AD185" s="2005"/>
      <c r="AE185" s="2006"/>
      <c r="AF185" s="1207"/>
      <c r="AG185" s="1207"/>
      <c r="AH185" s="2020" t="s">
        <v>2259</v>
      </c>
      <c r="AI185" s="2021"/>
      <c r="AJ185" s="2021"/>
      <c r="AK185" s="2021"/>
      <c r="AL185" s="2021"/>
      <c r="AM185" s="2021"/>
      <c r="AN185" s="2021"/>
      <c r="AO185" s="2021"/>
      <c r="AP185" s="2021"/>
      <c r="AQ185" s="2021"/>
      <c r="AR185" s="2021"/>
      <c r="AS185" s="2021"/>
      <c r="AT185" s="2021"/>
      <c r="AU185" s="2022">
        <v>0</v>
      </c>
      <c r="AV185" s="2022"/>
      <c r="AW185" s="2022"/>
      <c r="AX185" s="2022"/>
      <c r="AY185" s="2022"/>
      <c r="AZ185" s="2022"/>
      <c r="BA185" s="2022"/>
      <c r="BB185" s="2022"/>
      <c r="BC185" s="2023"/>
      <c r="BD185" s="2024"/>
      <c r="BE185" s="2025"/>
    </row>
    <row r="186" spans="1:57" ht="15.75" customHeight="1">
      <c r="A186" s="1207"/>
      <c r="B186" s="1207"/>
      <c r="C186" s="2018" t="s">
        <v>2258</v>
      </c>
      <c r="D186" s="2019"/>
      <c r="E186" s="2019"/>
      <c r="F186" s="2019"/>
      <c r="G186" s="2019"/>
      <c r="H186" s="2019"/>
      <c r="I186" s="2019"/>
      <c r="J186" s="2019"/>
      <c r="K186" s="2019"/>
      <c r="L186" s="2019"/>
      <c r="M186" s="2019"/>
      <c r="N186" s="2004">
        <v>0</v>
      </c>
      <c r="O186" s="2004"/>
      <c r="P186" s="2004"/>
      <c r="Q186" s="2004"/>
      <c r="R186" s="2004"/>
      <c r="S186" s="2004"/>
      <c r="T186" s="2004"/>
      <c r="U186" s="2005"/>
      <c r="V186" s="2005"/>
      <c r="W186" s="2005"/>
      <c r="X186" s="2005"/>
      <c r="Y186" s="2005"/>
      <c r="Z186" s="2005"/>
      <c r="AA186" s="2005"/>
      <c r="AB186" s="2005"/>
      <c r="AC186" s="2005"/>
      <c r="AD186" s="2005"/>
      <c r="AE186" s="2006"/>
      <c r="AF186" s="1207"/>
      <c r="AG186" s="1207"/>
      <c r="AH186" s="2036" t="s">
        <v>2257</v>
      </c>
      <c r="AI186" s="2037"/>
      <c r="AJ186" s="2037"/>
      <c r="AK186" s="2037"/>
      <c r="AL186" s="2037"/>
      <c r="AM186" s="2037"/>
      <c r="AN186" s="2037"/>
      <c r="AO186" s="2037"/>
      <c r="AP186" s="2037"/>
      <c r="AQ186" s="2037"/>
      <c r="AR186" s="2037"/>
      <c r="AS186" s="2037"/>
      <c r="AT186" s="2037"/>
      <c r="AU186" s="2038"/>
      <c r="AV186" s="2038"/>
      <c r="AW186" s="2038"/>
      <c r="AX186" s="2038"/>
      <c r="AY186" s="2038"/>
      <c r="AZ186" s="2038"/>
      <c r="BA186" s="2038"/>
      <c r="BB186" s="2038"/>
      <c r="BC186" s="2026"/>
      <c r="BD186" s="2027"/>
      <c r="BE186" s="2028"/>
    </row>
    <row r="187" spans="1:57" ht="15.75" customHeight="1">
      <c r="A187" s="1207"/>
      <c r="B187" s="1207"/>
      <c r="C187" s="2010" t="s">
        <v>300</v>
      </c>
      <c r="D187" s="2011"/>
      <c r="E187" s="2003" t="s">
        <v>2255</v>
      </c>
      <c r="F187" s="2003"/>
      <c r="G187" s="2003"/>
      <c r="H187" s="2003"/>
      <c r="I187" s="2003"/>
      <c r="J187" s="2003"/>
      <c r="K187" s="2003"/>
      <c r="L187" s="2003"/>
      <c r="M187" s="2003"/>
      <c r="N187" s="2004">
        <v>0</v>
      </c>
      <c r="O187" s="2004"/>
      <c r="P187" s="2004"/>
      <c r="Q187" s="2004"/>
      <c r="R187" s="2004"/>
      <c r="S187" s="2004"/>
      <c r="T187" s="2004"/>
      <c r="U187" s="2005"/>
      <c r="V187" s="2005"/>
      <c r="W187" s="2005"/>
      <c r="X187" s="2005"/>
      <c r="Y187" s="2005"/>
      <c r="Z187" s="2005"/>
      <c r="AA187" s="2005"/>
      <c r="AB187" s="2005"/>
      <c r="AC187" s="2005"/>
      <c r="AD187" s="2005"/>
      <c r="AE187" s="2006"/>
      <c r="AF187" s="1207"/>
      <c r="AG187" s="1207"/>
      <c r="AH187" s="2012" t="s">
        <v>2256</v>
      </c>
      <c r="AI187" s="2013"/>
      <c r="AJ187" s="2013"/>
      <c r="AK187" s="2013"/>
      <c r="AL187" s="2013"/>
      <c r="AM187" s="2013"/>
      <c r="AN187" s="2013"/>
      <c r="AO187" s="2013"/>
      <c r="AP187" s="2013"/>
      <c r="AQ187" s="2013"/>
      <c r="AR187" s="2013"/>
      <c r="AS187" s="2013"/>
      <c r="AT187" s="2013"/>
      <c r="AU187" s="2014">
        <f>SUM(AU185:BB186)</f>
        <v>0</v>
      </c>
      <c r="AV187" s="2014"/>
      <c r="AW187" s="2014"/>
      <c r="AX187" s="2014"/>
      <c r="AY187" s="2014"/>
      <c r="AZ187" s="2014"/>
      <c r="BA187" s="2014"/>
      <c r="BB187" s="2014"/>
      <c r="BC187" s="2026"/>
      <c r="BD187" s="2027"/>
      <c r="BE187" s="2028"/>
    </row>
    <row r="188" spans="1:57" ht="15.75" customHeight="1" thickBot="1">
      <c r="A188" s="1207"/>
      <c r="B188" s="1207"/>
      <c r="C188" s="2001" t="s">
        <v>300</v>
      </c>
      <c r="D188" s="2002"/>
      <c r="E188" s="2003" t="s">
        <v>2255</v>
      </c>
      <c r="F188" s="2003"/>
      <c r="G188" s="2003"/>
      <c r="H188" s="2003"/>
      <c r="I188" s="2003"/>
      <c r="J188" s="2003"/>
      <c r="K188" s="2003"/>
      <c r="L188" s="2003"/>
      <c r="M188" s="2003"/>
      <c r="N188" s="2004">
        <v>0</v>
      </c>
      <c r="O188" s="2004"/>
      <c r="P188" s="2004"/>
      <c r="Q188" s="2004"/>
      <c r="R188" s="2004"/>
      <c r="S188" s="2004"/>
      <c r="T188" s="2004"/>
      <c r="U188" s="2005"/>
      <c r="V188" s="2005"/>
      <c r="W188" s="2005"/>
      <c r="X188" s="2005"/>
      <c r="Y188" s="2005"/>
      <c r="Z188" s="2005"/>
      <c r="AA188" s="2005"/>
      <c r="AB188" s="2005"/>
      <c r="AC188" s="2005"/>
      <c r="AD188" s="2005"/>
      <c r="AE188" s="2006"/>
      <c r="AF188" s="1207"/>
      <c r="AG188" s="1207"/>
      <c r="AH188" s="1249"/>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2007"/>
      <c r="BD188" s="2008"/>
      <c r="BE188" s="2009"/>
    </row>
    <row r="189" spans="1:57" ht="15.75" customHeight="1" thickBot="1">
      <c r="A189" s="1207"/>
      <c r="B189" s="1207"/>
      <c r="C189" s="1989" t="s">
        <v>300</v>
      </c>
      <c r="D189" s="1990"/>
      <c r="E189" s="1991" t="s">
        <v>2255</v>
      </c>
      <c r="F189" s="1991"/>
      <c r="G189" s="1991"/>
      <c r="H189" s="1991"/>
      <c r="I189" s="1991"/>
      <c r="J189" s="1991"/>
      <c r="K189" s="1991"/>
      <c r="L189" s="1991"/>
      <c r="M189" s="1992"/>
      <c r="N189" s="1993">
        <v>0</v>
      </c>
      <c r="O189" s="1993"/>
      <c r="P189" s="1993"/>
      <c r="Q189" s="1993"/>
      <c r="R189" s="1993"/>
      <c r="S189" s="1993"/>
      <c r="T189" s="1994"/>
      <c r="U189" s="1995"/>
      <c r="V189" s="1996"/>
      <c r="W189" s="1996"/>
      <c r="X189" s="1996"/>
      <c r="Y189" s="1996"/>
      <c r="Z189" s="1996"/>
      <c r="AA189" s="1996"/>
      <c r="AB189" s="1996"/>
      <c r="AC189" s="1996"/>
      <c r="AD189" s="1996"/>
      <c r="AE189" s="1997"/>
      <c r="AF189" s="1207"/>
      <c r="AG189" s="1207"/>
      <c r="AH189" s="1998" t="s">
        <v>2254</v>
      </c>
      <c r="AI189" s="1999"/>
      <c r="AJ189" s="1999"/>
      <c r="AK189" s="1999"/>
      <c r="AL189" s="1999"/>
      <c r="AM189" s="1999"/>
      <c r="AN189" s="1999"/>
      <c r="AO189" s="1999"/>
      <c r="AP189" s="1999"/>
      <c r="AQ189" s="1999"/>
      <c r="AR189" s="1999"/>
      <c r="AS189" s="1999"/>
      <c r="AT189" s="1999"/>
      <c r="AU189" s="2000"/>
      <c r="AV189" s="2000"/>
      <c r="AW189" s="2000"/>
      <c r="AX189" s="2000"/>
      <c r="AY189" s="2000"/>
      <c r="AZ189" s="2000"/>
      <c r="BA189" s="2000"/>
      <c r="BB189" s="2000"/>
      <c r="BC189" s="1163"/>
      <c r="BD189" s="1163"/>
      <c r="BE189" s="1251"/>
    </row>
    <row r="190" spans="1:57" ht="15.75" customHeight="1">
      <c r="A190" s="1207"/>
      <c r="B190" s="1207"/>
      <c r="C190" s="1972" t="s">
        <v>2253</v>
      </c>
      <c r="D190" s="1973"/>
      <c r="E190" s="1973"/>
      <c r="F190" s="1973"/>
      <c r="G190" s="1973"/>
      <c r="H190" s="1973"/>
      <c r="I190" s="1973"/>
      <c r="J190" s="1973"/>
      <c r="K190" s="1973"/>
      <c r="L190" s="1973"/>
      <c r="M190" s="1973"/>
      <c r="N190" s="1974">
        <f>SUM(N182:T189)</f>
        <v>1445788</v>
      </c>
      <c r="O190" s="1974"/>
      <c r="P190" s="1974"/>
      <c r="Q190" s="1974"/>
      <c r="R190" s="1974"/>
      <c r="S190" s="1974"/>
      <c r="T190" s="1975"/>
      <c r="U190" s="1207"/>
      <c r="V190" s="1207"/>
      <c r="W190" s="1207"/>
      <c r="X190" s="1207"/>
      <c r="Y190" s="1207"/>
      <c r="Z190" s="1207"/>
      <c r="AA190" s="1207"/>
      <c r="AB190" s="1207"/>
      <c r="AC190" s="1207"/>
      <c r="AD190" s="1207"/>
      <c r="AE190" s="1207"/>
      <c r="AF190" s="1207"/>
      <c r="AG190" s="1207"/>
      <c r="AH190" s="1976" t="s">
        <v>2252</v>
      </c>
      <c r="AI190" s="1977"/>
      <c r="AJ190" s="1977"/>
      <c r="AK190" s="1977"/>
      <c r="AL190" s="1977"/>
      <c r="AM190" s="1977"/>
      <c r="AN190" s="1977"/>
      <c r="AO190" s="1977"/>
      <c r="AP190" s="1977"/>
      <c r="AQ190" s="1977"/>
      <c r="AR190" s="1977"/>
      <c r="AS190" s="1977"/>
      <c r="AT190" s="1977"/>
      <c r="AU190" s="1977"/>
      <c r="AV190" s="1977"/>
      <c r="AW190" s="1977"/>
      <c r="AX190" s="1977"/>
      <c r="AY190" s="1977"/>
      <c r="AZ190" s="1977"/>
      <c r="BA190" s="1977"/>
      <c r="BB190" s="1977"/>
      <c r="BC190" s="1977"/>
      <c r="BD190" s="1977"/>
      <c r="BE190" s="1978"/>
    </row>
    <row r="191" spans="1:57" ht="15.75" customHeight="1" thickBot="1">
      <c r="A191" s="1207"/>
      <c r="B191" s="1207"/>
      <c r="C191" s="1982" t="s">
        <v>2251</v>
      </c>
      <c r="D191" s="1983"/>
      <c r="E191" s="1983"/>
      <c r="F191" s="1983"/>
      <c r="G191" s="1983"/>
      <c r="H191" s="1983"/>
      <c r="I191" s="1983"/>
      <c r="J191" s="1983"/>
      <c r="K191" s="1983"/>
      <c r="L191" s="1983"/>
      <c r="M191" s="1983"/>
      <c r="N191" s="1984">
        <f>(N180-N190)/J29</f>
        <v>469568.5619834711</v>
      </c>
      <c r="O191" s="1985"/>
      <c r="P191" s="1985"/>
      <c r="Q191" s="1985"/>
      <c r="R191" s="1985"/>
      <c r="S191" s="1985"/>
      <c r="T191" s="1986"/>
      <c r="U191" s="1215"/>
      <c r="V191" s="1207"/>
      <c r="W191" s="1207"/>
      <c r="X191" s="1207"/>
      <c r="Y191" s="1207"/>
      <c r="Z191" s="1207"/>
      <c r="AA191" s="1207"/>
      <c r="AB191" s="1207"/>
      <c r="AC191" s="1207"/>
      <c r="AD191" s="1207"/>
      <c r="AE191" s="1207"/>
      <c r="AF191" s="1207"/>
      <c r="AG191" s="1207"/>
      <c r="AH191" s="1979"/>
      <c r="AI191" s="1980"/>
      <c r="AJ191" s="1980"/>
      <c r="AK191" s="1980"/>
      <c r="AL191" s="1980"/>
      <c r="AM191" s="1980"/>
      <c r="AN191" s="1980"/>
      <c r="AO191" s="1980"/>
      <c r="AP191" s="1980"/>
      <c r="AQ191" s="1980"/>
      <c r="AR191" s="1980"/>
      <c r="AS191" s="1980"/>
      <c r="AT191" s="1980"/>
      <c r="AU191" s="1980"/>
      <c r="AV191" s="1980"/>
      <c r="AW191" s="1980"/>
      <c r="AX191" s="1980"/>
      <c r="AY191" s="1980"/>
      <c r="AZ191" s="1980"/>
      <c r="BA191" s="1980"/>
      <c r="BB191" s="1980"/>
      <c r="BC191" s="1980"/>
      <c r="BD191" s="1980"/>
      <c r="BE191" s="1981"/>
    </row>
    <row r="192" spans="1:57" ht="15.75" customHeight="1">
      <c r="A192" s="1207"/>
      <c r="B192" s="1207"/>
      <c r="C192" s="1207"/>
      <c r="D192" s="1207"/>
      <c r="E192" s="1207"/>
      <c r="F192" s="1207"/>
      <c r="G192" s="1207"/>
      <c r="H192" s="1207"/>
      <c r="I192" s="1207"/>
      <c r="J192" s="1207"/>
      <c r="K192" s="1207"/>
      <c r="L192" s="1207"/>
      <c r="M192" s="1207"/>
      <c r="N192" s="1207"/>
      <c r="O192" s="1207"/>
      <c r="P192" s="1207"/>
      <c r="Q192" s="1207"/>
      <c r="R192" s="1207"/>
      <c r="S192" s="1207"/>
      <c r="T192" s="1207"/>
      <c r="U192" s="1207"/>
      <c r="V192" s="1207"/>
      <c r="W192" s="1207"/>
      <c r="X192" s="1207"/>
      <c r="Y192" s="1207"/>
      <c r="Z192" s="1207"/>
      <c r="AA192" s="1207"/>
      <c r="AB192" s="1207"/>
      <c r="AC192" s="1207"/>
      <c r="AD192" s="1207"/>
      <c r="AE192" s="1207"/>
      <c r="AF192" s="1207"/>
      <c r="AG192" s="1207"/>
      <c r="AH192" s="1987"/>
      <c r="AI192" s="1987"/>
      <c r="AJ192" s="1987"/>
      <c r="AK192" s="1987"/>
      <c r="AL192" s="1987"/>
      <c r="AM192" s="1987"/>
      <c r="AN192" s="1987"/>
      <c r="AO192" s="1987"/>
      <c r="AP192" s="1987"/>
      <c r="AQ192" s="1987"/>
      <c r="AR192" s="1987"/>
      <c r="AS192" s="1988"/>
      <c r="AT192" s="1988"/>
      <c r="AU192" s="1988"/>
      <c r="AV192" s="1988"/>
      <c r="AW192" s="1988"/>
      <c r="AX192" s="1988"/>
      <c r="AY192" s="1988"/>
      <c r="AZ192" s="1988"/>
      <c r="BA192" s="1988"/>
      <c r="BB192" s="1988"/>
      <c r="BC192" s="1988"/>
      <c r="BD192" s="1988"/>
      <c r="BE192" s="1214"/>
    </row>
    <row r="193" spans="1:57" ht="15.75" customHeight="1" thickBot="1">
      <c r="A193" s="1207"/>
      <c r="B193" s="1207"/>
      <c r="C193" s="1207"/>
      <c r="D193" s="1207"/>
      <c r="E193" s="1207"/>
      <c r="F193" s="1207"/>
      <c r="G193" s="1207"/>
      <c r="H193" s="1207"/>
      <c r="I193" s="1207"/>
      <c r="J193" s="1207"/>
      <c r="K193" s="1207"/>
      <c r="L193" s="1207"/>
      <c r="M193" s="1207"/>
      <c r="N193" s="1207"/>
      <c r="O193" s="1207"/>
      <c r="P193" s="1207"/>
      <c r="Q193" s="1207"/>
      <c r="R193" s="1207"/>
      <c r="S193" s="1207"/>
      <c r="T193" s="1207"/>
      <c r="U193" s="1207"/>
      <c r="V193" s="1207"/>
      <c r="W193" s="1207"/>
      <c r="X193" s="1207"/>
      <c r="Y193" s="1207"/>
      <c r="Z193" s="1207"/>
      <c r="AA193" s="1207"/>
      <c r="AB193" s="1207"/>
      <c r="AC193" s="1207"/>
      <c r="AD193" s="1207"/>
      <c r="AE193" s="1207"/>
      <c r="AF193" s="1207"/>
      <c r="AG193" s="1207"/>
      <c r="AH193" s="1207"/>
      <c r="AI193" s="1207"/>
      <c r="AJ193" s="1207"/>
      <c r="AK193" s="1207"/>
      <c r="AL193" s="1207"/>
      <c r="AM193" s="1207"/>
      <c r="AN193" s="1207"/>
      <c r="AO193" s="1207"/>
      <c r="AP193" s="1207"/>
      <c r="AQ193" s="1207"/>
      <c r="AR193" s="1207"/>
      <c r="AS193" s="1207"/>
      <c r="AT193" s="1207"/>
      <c r="AU193" s="1207"/>
      <c r="AV193" s="1207"/>
      <c r="AW193" s="1207"/>
      <c r="AX193" s="1207"/>
      <c r="AY193" s="1207"/>
      <c r="AZ193" s="1207"/>
      <c r="BA193" s="1207"/>
      <c r="BB193" s="1207"/>
      <c r="BC193" s="1207"/>
      <c r="BD193" s="1207"/>
      <c r="BE193" s="1214"/>
    </row>
    <row r="194" spans="1:57" ht="15.75" customHeight="1" thickBot="1">
      <c r="A194" s="1207"/>
      <c r="B194" s="1207"/>
      <c r="C194" s="1967" t="s">
        <v>2250</v>
      </c>
      <c r="D194" s="1968"/>
      <c r="E194" s="1968"/>
      <c r="F194" s="1968"/>
      <c r="G194" s="1968"/>
      <c r="H194" s="1968"/>
      <c r="I194" s="1968"/>
      <c r="J194" s="1968"/>
      <c r="K194" s="1968"/>
      <c r="L194" s="1968"/>
      <c r="M194" s="1968"/>
      <c r="N194" s="1968"/>
      <c r="O194" s="1968"/>
      <c r="P194" s="1968"/>
      <c r="Q194" s="1968"/>
      <c r="R194" s="1968"/>
      <c r="S194" s="1968"/>
      <c r="T194" s="1968"/>
      <c r="U194" s="1968"/>
      <c r="V194" s="1968"/>
      <c r="W194" s="1968"/>
      <c r="X194" s="1968"/>
      <c r="Y194" s="1968"/>
      <c r="Z194" s="1968"/>
      <c r="AA194" s="1968"/>
      <c r="AB194" s="1968"/>
      <c r="AC194" s="1968"/>
      <c r="AD194" s="1968"/>
      <c r="AE194" s="1969"/>
      <c r="AF194" s="1207"/>
      <c r="AG194" s="1207"/>
      <c r="AH194" s="1207"/>
      <c r="AI194" s="1207"/>
      <c r="AJ194" s="1207"/>
      <c r="AK194" s="1207"/>
      <c r="AL194" s="1207"/>
      <c r="AM194" s="1207"/>
      <c r="AN194" s="1207"/>
      <c r="AO194" s="1207"/>
      <c r="AP194" s="1207"/>
      <c r="AQ194" s="1207"/>
      <c r="AR194" s="1207"/>
      <c r="AS194" s="1207"/>
      <c r="AT194" s="1207"/>
      <c r="AU194" s="1207"/>
      <c r="AV194" s="1207"/>
      <c r="AW194" s="1207"/>
      <c r="AX194" s="1207"/>
      <c r="AY194" s="1207"/>
      <c r="AZ194" s="1207"/>
      <c r="BA194" s="1207"/>
      <c r="BB194" s="1207"/>
      <c r="BC194" s="1207"/>
      <c r="BD194" s="1207"/>
      <c r="BE194" s="1214"/>
    </row>
    <row r="195" spans="1:57" ht="15.75" customHeight="1">
      <c r="A195" s="1207"/>
      <c r="B195" s="1207"/>
      <c r="C195" s="1970" t="s">
        <v>2249</v>
      </c>
      <c r="D195" s="1970"/>
      <c r="E195" s="1970"/>
      <c r="F195" s="1970"/>
      <c r="G195" s="1970"/>
      <c r="H195" s="1970"/>
      <c r="I195" s="1970"/>
      <c r="J195" s="1970"/>
      <c r="K195" s="1970"/>
      <c r="L195" s="1970"/>
      <c r="M195" s="1970"/>
      <c r="N195" s="1970"/>
      <c r="O195" s="1971" t="s">
        <v>2248</v>
      </c>
      <c r="P195" s="1971"/>
      <c r="Q195" s="1971"/>
      <c r="R195" s="1971"/>
      <c r="S195" s="1971"/>
      <c r="T195" s="1971"/>
      <c r="U195" s="1971"/>
      <c r="V195" s="1971"/>
      <c r="W195" s="1971"/>
      <c r="X195" s="1971" t="s">
        <v>2247</v>
      </c>
      <c r="Y195" s="1971"/>
      <c r="Z195" s="1971"/>
      <c r="AA195" s="1971"/>
      <c r="AB195" s="1971"/>
      <c r="AC195" s="1971"/>
      <c r="AD195" s="1971"/>
      <c r="AE195" s="1971"/>
      <c r="AF195" s="1207"/>
      <c r="AG195" s="1207"/>
      <c r="AH195" s="1207"/>
      <c r="AI195" s="1207"/>
      <c r="AJ195" s="1207"/>
      <c r="AK195" s="1207"/>
      <c r="AL195" s="1207"/>
      <c r="AM195" s="1207"/>
      <c r="AN195" s="1207"/>
      <c r="AO195" s="1207"/>
      <c r="AP195" s="1207"/>
      <c r="AQ195" s="1207"/>
      <c r="AR195" s="1207"/>
      <c r="AS195" s="1207"/>
      <c r="AT195" s="1207"/>
      <c r="AU195" s="1207"/>
      <c r="AV195" s="1207"/>
      <c r="AW195" s="1207"/>
      <c r="AX195" s="1207"/>
      <c r="AY195" s="1207"/>
      <c r="AZ195" s="1207"/>
      <c r="BA195" s="1207"/>
      <c r="BB195" s="1207"/>
      <c r="BC195" s="1207"/>
      <c r="BD195" s="1207"/>
      <c r="BE195" s="1214"/>
    </row>
    <row r="196" spans="1:57" ht="15.75" customHeight="1">
      <c r="A196" s="1207"/>
      <c r="B196" s="1207"/>
      <c r="C196" s="1962" t="s">
        <v>2246</v>
      </c>
      <c r="D196" s="1962"/>
      <c r="E196" s="1962"/>
      <c r="F196" s="1962"/>
      <c r="G196" s="1962"/>
      <c r="H196" s="1962"/>
      <c r="I196" s="1962"/>
      <c r="J196" s="1962"/>
      <c r="K196" s="1962"/>
      <c r="L196" s="1962"/>
      <c r="M196" s="1962"/>
      <c r="N196" s="1962"/>
      <c r="O196" s="1963" t="s">
        <v>2245</v>
      </c>
      <c r="P196" s="1963"/>
      <c r="Q196" s="1963"/>
      <c r="R196" s="1963"/>
      <c r="S196" s="1963"/>
      <c r="T196" s="1963"/>
      <c r="U196" s="1963"/>
      <c r="V196" s="1963"/>
      <c r="W196" s="1963"/>
      <c r="X196" s="1964">
        <v>0.03</v>
      </c>
      <c r="Y196" s="1964"/>
      <c r="Z196" s="1964"/>
      <c r="AA196" s="1964"/>
      <c r="AB196" s="1964"/>
      <c r="AC196" s="1964"/>
      <c r="AD196" s="1964"/>
      <c r="AE196" s="1964"/>
      <c r="AF196" s="1207"/>
      <c r="AG196" s="1207"/>
      <c r="AH196" s="1207"/>
      <c r="AI196" s="1207"/>
      <c r="AJ196" s="1207"/>
      <c r="AK196" s="1207"/>
      <c r="AL196" s="1207"/>
      <c r="AM196" s="1207"/>
      <c r="AN196" s="1207"/>
      <c r="AO196" s="1207"/>
      <c r="AP196" s="1207"/>
      <c r="AQ196" s="1207"/>
      <c r="AR196" s="1207"/>
      <c r="AS196" s="1207"/>
      <c r="AT196" s="1207"/>
      <c r="AU196" s="1207"/>
      <c r="AV196" s="1207"/>
      <c r="AW196" s="1207"/>
      <c r="AX196" s="1207"/>
      <c r="AY196" s="1207"/>
      <c r="AZ196" s="1207"/>
      <c r="BA196" s="1207"/>
      <c r="BB196" s="1207"/>
      <c r="BC196" s="1207"/>
      <c r="BD196" s="1207"/>
      <c r="BE196" s="1214"/>
    </row>
    <row r="197" spans="1:57" ht="15.75" customHeight="1">
      <c r="A197" s="1207"/>
      <c r="B197" s="1207"/>
      <c r="C197" s="1962" t="s">
        <v>854</v>
      </c>
      <c r="D197" s="1962"/>
      <c r="E197" s="1962"/>
      <c r="F197" s="1962"/>
      <c r="G197" s="1962"/>
      <c r="H197" s="1962"/>
      <c r="I197" s="1962"/>
      <c r="J197" s="1962"/>
      <c r="K197" s="1962"/>
      <c r="L197" s="1962"/>
      <c r="M197" s="1962"/>
      <c r="N197" s="1962"/>
      <c r="O197" s="1963" t="s">
        <v>2245</v>
      </c>
      <c r="P197" s="1963"/>
      <c r="Q197" s="1963"/>
      <c r="R197" s="1963"/>
      <c r="S197" s="1963"/>
      <c r="T197" s="1963"/>
      <c r="U197" s="1963"/>
      <c r="V197" s="1963"/>
      <c r="W197" s="1963"/>
      <c r="X197" s="1964">
        <v>0.03</v>
      </c>
      <c r="Y197" s="1964"/>
      <c r="Z197" s="1964"/>
      <c r="AA197" s="1964"/>
      <c r="AB197" s="1964"/>
      <c r="AC197" s="1964"/>
      <c r="AD197" s="1964"/>
      <c r="AE197" s="1964"/>
      <c r="AF197" s="1207"/>
      <c r="AG197" s="1207"/>
      <c r="AH197" s="1207"/>
      <c r="AI197" s="1207"/>
      <c r="AJ197" s="1207"/>
      <c r="AK197" s="1207"/>
      <c r="AL197" s="1207"/>
      <c r="AM197" s="1207"/>
      <c r="AN197" s="1207"/>
      <c r="AO197" s="1207"/>
      <c r="AP197" s="1207"/>
      <c r="AQ197" s="1207"/>
      <c r="AR197" s="1207"/>
      <c r="AS197" s="1207"/>
      <c r="AT197" s="1207"/>
      <c r="AU197" s="1207"/>
      <c r="AV197" s="1207"/>
      <c r="AW197" s="1207"/>
      <c r="AX197" s="1207"/>
      <c r="AY197" s="1207"/>
      <c r="AZ197" s="1207"/>
      <c r="BA197" s="1207"/>
      <c r="BB197" s="1207"/>
      <c r="BC197" s="1207"/>
      <c r="BD197" s="1207"/>
      <c r="BE197" s="1214"/>
    </row>
    <row r="198" spans="1:57" ht="15.75" customHeight="1">
      <c r="A198" s="1207"/>
      <c r="B198" s="1207"/>
      <c r="C198" s="1962" t="s">
        <v>2244</v>
      </c>
      <c r="D198" s="1962"/>
      <c r="E198" s="1962"/>
      <c r="F198" s="1962"/>
      <c r="G198" s="1962"/>
      <c r="H198" s="1962"/>
      <c r="I198" s="1962"/>
      <c r="J198" s="1962"/>
      <c r="K198" s="1962"/>
      <c r="L198" s="1962"/>
      <c r="M198" s="1962"/>
      <c r="N198" s="1962"/>
      <c r="O198" s="1965">
        <f>SUM(O196:W197)</f>
        <v>0</v>
      </c>
      <c r="P198" s="1966"/>
      <c r="Q198" s="1966"/>
      <c r="R198" s="1966"/>
      <c r="S198" s="1966"/>
      <c r="T198" s="1966"/>
      <c r="U198" s="1966"/>
      <c r="V198" s="1966"/>
      <c r="W198" s="1966"/>
      <c r="X198" s="1966" t="s">
        <v>2243</v>
      </c>
      <c r="Y198" s="1966"/>
      <c r="Z198" s="1966"/>
      <c r="AA198" s="1966"/>
      <c r="AB198" s="1966"/>
      <c r="AC198" s="1966"/>
      <c r="AD198" s="1966"/>
      <c r="AE198" s="1966"/>
      <c r="AF198" s="1207"/>
      <c r="AG198" s="1207"/>
      <c r="AH198" s="1207"/>
      <c r="AI198" s="1207"/>
      <c r="AJ198" s="1207"/>
      <c r="AK198" s="1207"/>
      <c r="AL198" s="1207"/>
      <c r="AM198" s="1207"/>
      <c r="AN198" s="1207"/>
      <c r="AO198" s="1207"/>
      <c r="AP198" s="1207"/>
      <c r="AQ198" s="1207"/>
      <c r="AR198" s="1207"/>
      <c r="AS198" s="1207"/>
      <c r="AT198" s="1207"/>
      <c r="AU198" s="1207"/>
      <c r="AV198" s="1207"/>
      <c r="AW198" s="1207"/>
      <c r="AX198" s="1207"/>
      <c r="AY198" s="1207"/>
      <c r="AZ198" s="1207"/>
      <c r="BA198" s="1207"/>
      <c r="BB198" s="1207"/>
      <c r="BC198" s="1207"/>
      <c r="BD198" s="1207"/>
      <c r="BE198" s="1214"/>
    </row>
    <row r="199" spans="1:57" ht="15.75" customHeight="1">
      <c r="A199" s="1207"/>
      <c r="B199" s="1207"/>
      <c r="C199" s="1936" t="s">
        <v>2242</v>
      </c>
      <c r="D199" s="1936"/>
      <c r="E199" s="1936"/>
      <c r="F199" s="1936"/>
      <c r="G199" s="1936"/>
      <c r="H199" s="1936"/>
      <c r="I199" s="1936"/>
      <c r="J199" s="1936"/>
      <c r="K199" s="1936"/>
      <c r="L199" s="1936"/>
      <c r="M199" s="1936"/>
      <c r="N199" s="1936"/>
      <c r="O199" s="1936"/>
      <c r="P199" s="1936"/>
      <c r="Q199" s="1936"/>
      <c r="R199" s="1936"/>
      <c r="S199" s="1936"/>
      <c r="T199" s="1936"/>
      <c r="U199" s="1936"/>
      <c r="V199" s="1936"/>
      <c r="W199" s="1936"/>
      <c r="X199" s="1936"/>
      <c r="Y199" s="1936"/>
      <c r="Z199" s="1936"/>
      <c r="AA199" s="1936"/>
      <c r="AB199" s="1936"/>
      <c r="AC199" s="1936"/>
      <c r="AD199" s="1936"/>
      <c r="AE199" s="1936"/>
      <c r="AF199" s="1207"/>
      <c r="AG199" s="1207"/>
      <c r="AH199" s="1207"/>
      <c r="AI199" s="1207"/>
      <c r="AJ199" s="1207"/>
      <c r="AK199" s="1207"/>
      <c r="AL199" s="1207"/>
      <c r="AM199" s="1207"/>
      <c r="AN199" s="1207"/>
      <c r="AO199" s="1207"/>
      <c r="AP199" s="1207"/>
      <c r="AQ199" s="1207"/>
      <c r="AR199" s="1207"/>
      <c r="AS199" s="1207"/>
      <c r="AT199" s="1207"/>
      <c r="AU199" s="1207"/>
      <c r="AV199" s="1207"/>
      <c r="AW199" s="1207"/>
      <c r="AX199" s="1207"/>
      <c r="AY199" s="1207"/>
      <c r="AZ199" s="1207"/>
      <c r="BA199" s="1207"/>
      <c r="BB199" s="1207"/>
      <c r="BC199" s="1207"/>
      <c r="BD199" s="1207"/>
      <c r="BE199" s="1214"/>
    </row>
    <row r="200" spans="1:57" ht="15.75" customHeight="1" thickBot="1">
      <c r="A200" s="1207"/>
      <c r="B200" s="1207"/>
      <c r="C200" s="1207"/>
      <c r="D200" s="1207"/>
      <c r="E200" s="1207"/>
      <c r="F200" s="1207"/>
      <c r="G200" s="1207"/>
      <c r="H200" s="1207"/>
      <c r="I200" s="1207"/>
      <c r="J200" s="1207"/>
      <c r="K200" s="1207"/>
      <c r="L200" s="1207"/>
      <c r="M200" s="1207"/>
      <c r="N200" s="1207"/>
      <c r="O200" s="1207"/>
      <c r="P200" s="1207"/>
      <c r="Q200" s="1207"/>
      <c r="R200" s="1207"/>
      <c r="S200" s="1207"/>
      <c r="T200" s="1207"/>
      <c r="U200" s="1207"/>
      <c r="V200" s="1207"/>
      <c r="W200" s="1207"/>
      <c r="X200" s="1207"/>
      <c r="Y200" s="1207"/>
      <c r="Z200" s="1207"/>
      <c r="AA200" s="1207"/>
      <c r="AB200" s="1207"/>
      <c r="AC200" s="1207"/>
      <c r="AD200" s="1207"/>
      <c r="AE200" s="1207"/>
      <c r="AF200" s="1207"/>
      <c r="AG200" s="1207"/>
      <c r="AH200" s="1207"/>
      <c r="AI200" s="1207"/>
      <c r="AJ200" s="1207"/>
      <c r="AK200" s="1207"/>
      <c r="AL200" s="1207"/>
      <c r="AM200" s="1207"/>
      <c r="AN200" s="1207"/>
      <c r="AO200" s="1207"/>
      <c r="AP200" s="1207"/>
      <c r="AQ200" s="1207"/>
      <c r="AR200" s="1207"/>
      <c r="AS200" s="1207"/>
      <c r="AT200" s="1207"/>
      <c r="AU200" s="1207"/>
      <c r="AV200" s="1207"/>
      <c r="AW200" s="1207"/>
      <c r="AX200" s="1207"/>
      <c r="AY200" s="1207"/>
      <c r="AZ200" s="1207"/>
      <c r="BA200" s="1207"/>
      <c r="BB200" s="1207"/>
      <c r="BC200" s="1207"/>
      <c r="BD200" s="1207"/>
      <c r="BE200" s="1214"/>
    </row>
    <row r="201" spans="1:57" ht="15.75" customHeight="1" thickBot="1">
      <c r="A201" s="1207"/>
      <c r="B201" s="1207"/>
      <c r="C201" s="1937" t="s">
        <v>2241</v>
      </c>
      <c r="D201" s="1938"/>
      <c r="E201" s="1938"/>
      <c r="F201" s="1938"/>
      <c r="G201" s="1938"/>
      <c r="H201" s="1938"/>
      <c r="I201" s="1938"/>
      <c r="J201" s="1938"/>
      <c r="K201" s="1938"/>
      <c r="L201" s="1938"/>
      <c r="M201" s="1938"/>
      <c r="N201" s="1938"/>
      <c r="O201" s="1938"/>
      <c r="P201" s="1938"/>
      <c r="Q201" s="1938"/>
      <c r="R201" s="1938"/>
      <c r="S201" s="1938"/>
      <c r="T201" s="1938"/>
      <c r="U201" s="1938"/>
      <c r="V201" s="1938"/>
      <c r="W201" s="1938"/>
      <c r="X201" s="1938"/>
      <c r="Y201" s="1938"/>
      <c r="Z201" s="1938"/>
      <c r="AA201" s="1938"/>
      <c r="AB201" s="1938"/>
      <c r="AC201" s="1938"/>
      <c r="AD201" s="1938"/>
      <c r="AE201" s="1938"/>
      <c r="AF201" s="1938"/>
      <c r="AG201" s="1938"/>
      <c r="AH201" s="1938"/>
      <c r="AI201" s="1938"/>
      <c r="AJ201" s="1938"/>
      <c r="AK201" s="1939"/>
      <c r="AL201" s="1207"/>
      <c r="AM201" s="1207"/>
      <c r="AN201" s="1207"/>
      <c r="AO201" s="1207"/>
      <c r="AP201" s="1207"/>
      <c r="AQ201" s="1207"/>
      <c r="AR201" s="1207"/>
      <c r="AS201" s="1207"/>
      <c r="AT201" s="1207"/>
      <c r="AU201" s="1207"/>
      <c r="AV201" s="1207"/>
      <c r="AW201" s="1207"/>
      <c r="AX201" s="1207"/>
      <c r="AY201" s="1207"/>
      <c r="AZ201" s="1207"/>
      <c r="BA201" s="1207"/>
      <c r="BB201" s="1207"/>
      <c r="BC201" s="1207"/>
      <c r="BD201" s="1207"/>
      <c r="BE201" s="1214"/>
    </row>
    <row r="202" spans="1:57" ht="15.75" customHeight="1">
      <c r="A202" s="1207"/>
      <c r="B202" s="1207"/>
      <c r="C202" s="1940" t="s">
        <v>2240</v>
      </c>
      <c r="D202" s="1941"/>
      <c r="E202" s="1941"/>
      <c r="F202" s="1942"/>
      <c r="G202" s="1946" t="s">
        <v>2239</v>
      </c>
      <c r="H202" s="1941"/>
      <c r="I202" s="1941"/>
      <c r="J202" s="1941"/>
      <c r="K202" s="1941"/>
      <c r="L202" s="1941"/>
      <c r="M202" s="1941"/>
      <c r="N202" s="1941"/>
      <c r="O202" s="1942"/>
      <c r="P202" s="1948" t="s">
        <v>2238</v>
      </c>
      <c r="Q202" s="1949"/>
      <c r="R202" s="1949"/>
      <c r="S202" s="1949"/>
      <c r="T202" s="1950"/>
      <c r="U202" s="1954" t="s">
        <v>2237</v>
      </c>
      <c r="V202" s="1955"/>
      <c r="W202" s="1955"/>
      <c r="X202" s="1956"/>
      <c r="Y202" s="1954" t="s">
        <v>2236</v>
      </c>
      <c r="Z202" s="1955"/>
      <c r="AA202" s="1955"/>
      <c r="AB202" s="1956"/>
      <c r="AC202" s="1954" t="s">
        <v>2235</v>
      </c>
      <c r="AD202" s="1955"/>
      <c r="AE202" s="1955"/>
      <c r="AF202" s="1956"/>
      <c r="AG202" s="1946" t="s">
        <v>2234</v>
      </c>
      <c r="AH202" s="1941"/>
      <c r="AI202" s="1941"/>
      <c r="AJ202" s="1941"/>
      <c r="AK202" s="1960"/>
      <c r="AL202" s="1207"/>
      <c r="AM202" s="1207"/>
      <c r="AN202" s="1207"/>
      <c r="AO202" s="1207"/>
      <c r="AP202" s="1207"/>
      <c r="AQ202" s="1207"/>
      <c r="AR202" s="1207"/>
      <c r="AS202" s="1207"/>
      <c r="AT202" s="1207"/>
      <c r="AU202" s="1207"/>
      <c r="AV202" s="1207"/>
      <c r="AW202" s="1207"/>
      <c r="AX202" s="1207"/>
      <c r="AY202" s="1207"/>
      <c r="AZ202" s="1207"/>
      <c r="BA202" s="1207"/>
      <c r="BB202" s="1207"/>
      <c r="BC202" s="1207"/>
      <c r="BD202" s="1207"/>
      <c r="BE202" s="1214"/>
    </row>
    <row r="203" spans="1:57" ht="15.75" customHeight="1">
      <c r="A203" s="1207"/>
      <c r="B203" s="1207"/>
      <c r="C203" s="1943"/>
      <c r="D203" s="1944"/>
      <c r="E203" s="1944"/>
      <c r="F203" s="1945"/>
      <c r="G203" s="1947"/>
      <c r="H203" s="1944"/>
      <c r="I203" s="1944"/>
      <c r="J203" s="1944"/>
      <c r="K203" s="1944"/>
      <c r="L203" s="1944"/>
      <c r="M203" s="1944"/>
      <c r="N203" s="1944"/>
      <c r="O203" s="1945"/>
      <c r="P203" s="1951"/>
      <c r="Q203" s="1952"/>
      <c r="R203" s="1952"/>
      <c r="S203" s="1952"/>
      <c r="T203" s="1953"/>
      <c r="U203" s="1957"/>
      <c r="V203" s="1958"/>
      <c r="W203" s="1958"/>
      <c r="X203" s="1959"/>
      <c r="Y203" s="1957"/>
      <c r="Z203" s="1958"/>
      <c r="AA203" s="1958"/>
      <c r="AB203" s="1959"/>
      <c r="AC203" s="1957"/>
      <c r="AD203" s="1958"/>
      <c r="AE203" s="1958"/>
      <c r="AF203" s="1959"/>
      <c r="AG203" s="1947"/>
      <c r="AH203" s="1944"/>
      <c r="AI203" s="1944"/>
      <c r="AJ203" s="1944"/>
      <c r="AK203" s="1961"/>
      <c r="AL203" s="1207"/>
      <c r="AM203" s="1207"/>
      <c r="AN203" s="1207"/>
      <c r="AO203" s="1207"/>
      <c r="AP203" s="1207"/>
      <c r="AQ203" s="1207"/>
      <c r="AR203" s="1207"/>
      <c r="AS203" s="1207"/>
      <c r="AT203" s="1207"/>
      <c r="AU203" s="1207"/>
      <c r="AV203" s="1207"/>
      <c r="AW203" s="1207"/>
      <c r="AX203" s="1207"/>
      <c r="AY203" s="1207"/>
      <c r="AZ203" s="1207"/>
      <c r="BA203" s="1207"/>
      <c r="BB203" s="1207"/>
      <c r="BC203" s="1207"/>
      <c r="BD203" s="1207"/>
      <c r="BE203" s="1214"/>
    </row>
    <row r="204" spans="1:57" ht="15.75" customHeight="1">
      <c r="A204" s="1207"/>
      <c r="B204" s="1207"/>
      <c r="C204" s="1929">
        <v>1</v>
      </c>
      <c r="D204" s="1930"/>
      <c r="E204" s="1930"/>
      <c r="F204" s="1930"/>
      <c r="G204" s="1931" t="s">
        <v>1856</v>
      </c>
      <c r="H204" s="1931"/>
      <c r="I204" s="1931"/>
      <c r="J204" s="1931"/>
      <c r="K204" s="1931"/>
      <c r="L204" s="1931"/>
      <c r="M204" s="1931"/>
      <c r="N204" s="1931"/>
      <c r="O204" s="1931"/>
      <c r="P204" s="1932"/>
      <c r="Q204" s="1935"/>
      <c r="R204" s="1935"/>
      <c r="S204" s="1935"/>
      <c r="T204" s="1935"/>
      <c r="U204" s="1933" t="s">
        <v>1856</v>
      </c>
      <c r="V204" s="1933"/>
      <c r="W204" s="1933"/>
      <c r="X204" s="1933"/>
      <c r="Y204" s="1933" t="s">
        <v>1856</v>
      </c>
      <c r="Z204" s="1933"/>
      <c r="AA204" s="1933"/>
      <c r="AB204" s="1933"/>
      <c r="AC204" s="1934" t="s">
        <v>1856</v>
      </c>
      <c r="AD204" s="1934"/>
      <c r="AE204" s="1934"/>
      <c r="AF204" s="1934"/>
      <c r="AG204" s="1918"/>
      <c r="AH204" s="1919"/>
      <c r="AI204" s="1919"/>
      <c r="AJ204" s="1919"/>
      <c r="AK204" s="1920"/>
      <c r="AL204" s="1207"/>
      <c r="AM204" s="1207"/>
      <c r="AN204" s="1207"/>
      <c r="AO204" s="1207"/>
      <c r="AP204" s="1207"/>
      <c r="AQ204" s="1207"/>
      <c r="AR204" s="1207"/>
      <c r="AS204" s="1207"/>
      <c r="AT204" s="1207"/>
      <c r="AU204" s="1207"/>
      <c r="AV204" s="1207"/>
      <c r="AW204" s="1207"/>
      <c r="AX204" s="1207"/>
      <c r="AY204" s="1207"/>
      <c r="AZ204" s="1207"/>
      <c r="BA204" s="1207"/>
      <c r="BB204" s="1207"/>
      <c r="BC204" s="1207"/>
      <c r="BD204" s="1207"/>
      <c r="BE204" s="1214"/>
    </row>
    <row r="205" spans="1:57" ht="15.75" customHeight="1">
      <c r="A205" s="1207"/>
      <c r="B205" s="1207"/>
      <c r="C205" s="1929">
        <v>2</v>
      </c>
      <c r="D205" s="1930"/>
      <c r="E205" s="1930"/>
      <c r="F205" s="1930"/>
      <c r="G205" s="1931" t="s">
        <v>1856</v>
      </c>
      <c r="H205" s="1931"/>
      <c r="I205" s="1931"/>
      <c r="J205" s="1931"/>
      <c r="K205" s="1931"/>
      <c r="L205" s="1931"/>
      <c r="M205" s="1931"/>
      <c r="N205" s="1931"/>
      <c r="O205" s="1931"/>
      <c r="P205" s="1932"/>
      <c r="Q205" s="1932"/>
      <c r="R205" s="1932"/>
      <c r="S205" s="1932"/>
      <c r="T205" s="1932"/>
      <c r="U205" s="1933" t="s">
        <v>1856</v>
      </c>
      <c r="V205" s="1933"/>
      <c r="W205" s="1933"/>
      <c r="X205" s="1933"/>
      <c r="Y205" s="1933" t="s">
        <v>1856</v>
      </c>
      <c r="Z205" s="1933"/>
      <c r="AA205" s="1933"/>
      <c r="AB205" s="1933"/>
      <c r="AC205" s="1934" t="s">
        <v>1856</v>
      </c>
      <c r="AD205" s="1934"/>
      <c r="AE205" s="1934"/>
      <c r="AF205" s="1934"/>
      <c r="AG205" s="1918"/>
      <c r="AH205" s="1919"/>
      <c r="AI205" s="1919"/>
      <c r="AJ205" s="1919"/>
      <c r="AK205" s="1920"/>
      <c r="AL205" s="1207"/>
      <c r="AM205" s="1207"/>
      <c r="AN205" s="1207"/>
      <c r="AO205" s="1207"/>
      <c r="AP205" s="1207"/>
      <c r="AQ205" s="1207"/>
      <c r="AR205" s="1207"/>
      <c r="AS205" s="1207"/>
      <c r="AT205" s="1207"/>
      <c r="AU205" s="1207"/>
      <c r="AV205" s="1207"/>
      <c r="AW205" s="1207"/>
      <c r="AX205" s="1207"/>
      <c r="AY205" s="1207"/>
      <c r="AZ205" s="1207"/>
      <c r="BA205" s="1207"/>
      <c r="BB205" s="1207"/>
      <c r="BC205" s="1207"/>
      <c r="BD205" s="1207"/>
      <c r="BE205" s="1214"/>
    </row>
    <row r="206" spans="1:57" ht="15.75" customHeight="1">
      <c r="A206" s="1207"/>
      <c r="B206" s="1207"/>
      <c r="C206" s="1929">
        <v>3</v>
      </c>
      <c r="D206" s="1930"/>
      <c r="E206" s="1930"/>
      <c r="F206" s="1930"/>
      <c r="G206" s="1931" t="s">
        <v>1856</v>
      </c>
      <c r="H206" s="1931"/>
      <c r="I206" s="1931"/>
      <c r="J206" s="1931"/>
      <c r="K206" s="1931"/>
      <c r="L206" s="1931"/>
      <c r="M206" s="1931"/>
      <c r="N206" s="1931"/>
      <c r="O206" s="1931"/>
      <c r="P206" s="1932"/>
      <c r="Q206" s="1932"/>
      <c r="R206" s="1932"/>
      <c r="S206" s="1932"/>
      <c r="T206" s="1932"/>
      <c r="U206" s="1933" t="s">
        <v>1856</v>
      </c>
      <c r="V206" s="1933"/>
      <c r="W206" s="1933"/>
      <c r="X206" s="1933"/>
      <c r="Y206" s="1933" t="s">
        <v>1856</v>
      </c>
      <c r="Z206" s="1933"/>
      <c r="AA206" s="1933"/>
      <c r="AB206" s="1933"/>
      <c r="AC206" s="1934" t="s">
        <v>1856</v>
      </c>
      <c r="AD206" s="1934"/>
      <c r="AE206" s="1934"/>
      <c r="AF206" s="1934"/>
      <c r="AG206" s="1918"/>
      <c r="AH206" s="1919"/>
      <c r="AI206" s="1919"/>
      <c r="AJ206" s="1919"/>
      <c r="AK206" s="1920"/>
      <c r="AL206" s="1207"/>
      <c r="AM206" s="1207"/>
      <c r="AN206" s="1207"/>
      <c r="AO206" s="1207"/>
      <c r="AP206" s="1207"/>
      <c r="AQ206" s="1207"/>
      <c r="AR206" s="1207"/>
      <c r="AS206" s="1207"/>
      <c r="AT206" s="1207"/>
      <c r="AU206" s="1207"/>
      <c r="AV206" s="1207"/>
      <c r="AW206" s="1207"/>
      <c r="AX206" s="1207"/>
      <c r="AY206" s="1207"/>
      <c r="AZ206" s="1207"/>
      <c r="BA206" s="1207"/>
      <c r="BB206" s="1207"/>
      <c r="BC206" s="1207"/>
      <c r="BD206" s="1207"/>
      <c r="BE206" s="1214"/>
    </row>
    <row r="207" spans="1:57" ht="15.75" customHeight="1">
      <c r="A207" s="1207"/>
      <c r="B207" s="1207"/>
      <c r="C207" s="1929">
        <v>4</v>
      </c>
      <c r="D207" s="1930"/>
      <c r="E207" s="1930"/>
      <c r="F207" s="1930"/>
      <c r="G207" s="1931" t="s">
        <v>1856</v>
      </c>
      <c r="H207" s="1931"/>
      <c r="I207" s="1931"/>
      <c r="J207" s="1931"/>
      <c r="K207" s="1931"/>
      <c r="L207" s="1931"/>
      <c r="M207" s="1931"/>
      <c r="N207" s="1931"/>
      <c r="O207" s="1931"/>
      <c r="P207" s="1932"/>
      <c r="Q207" s="1932"/>
      <c r="R207" s="1932"/>
      <c r="S207" s="1932"/>
      <c r="T207" s="1932"/>
      <c r="U207" s="1933" t="s">
        <v>1856</v>
      </c>
      <c r="V207" s="1933"/>
      <c r="W207" s="1933"/>
      <c r="X207" s="1933"/>
      <c r="Y207" s="1933" t="s">
        <v>1856</v>
      </c>
      <c r="Z207" s="1933"/>
      <c r="AA207" s="1933"/>
      <c r="AB207" s="1933"/>
      <c r="AC207" s="1934" t="s">
        <v>1856</v>
      </c>
      <c r="AD207" s="1934"/>
      <c r="AE207" s="1934"/>
      <c r="AF207" s="1934"/>
      <c r="AG207" s="1918"/>
      <c r="AH207" s="1919"/>
      <c r="AI207" s="1919"/>
      <c r="AJ207" s="1919"/>
      <c r="AK207" s="1920"/>
      <c r="AL207" s="1207"/>
      <c r="AM207" s="1207"/>
      <c r="AN207" s="1207"/>
      <c r="AO207" s="1207"/>
      <c r="AP207" s="1207"/>
      <c r="AQ207" s="1207"/>
      <c r="AR207" s="1207"/>
      <c r="AS207" s="1207"/>
      <c r="AT207" s="1207"/>
      <c r="AU207" s="1207"/>
      <c r="AV207" s="1207"/>
      <c r="AW207" s="1207"/>
      <c r="AX207" s="1207"/>
      <c r="AY207" s="1207"/>
      <c r="AZ207" s="1207"/>
      <c r="BA207" s="1207"/>
      <c r="BB207" s="1207"/>
      <c r="BC207" s="1207"/>
      <c r="BD207" s="1207"/>
      <c r="BE207" s="1214"/>
    </row>
    <row r="208" spans="1:57" ht="15.75" customHeight="1">
      <c r="A208" s="1207"/>
      <c r="B208" s="1207"/>
      <c r="C208" s="1929">
        <v>5</v>
      </c>
      <c r="D208" s="1930"/>
      <c r="E208" s="1930"/>
      <c r="F208" s="1930"/>
      <c r="G208" s="1931" t="s">
        <v>1856</v>
      </c>
      <c r="H208" s="1931"/>
      <c r="I208" s="1931"/>
      <c r="J208" s="1931"/>
      <c r="K208" s="1931"/>
      <c r="L208" s="1931"/>
      <c r="M208" s="1931"/>
      <c r="N208" s="1931"/>
      <c r="O208" s="1931"/>
      <c r="P208" s="1932"/>
      <c r="Q208" s="1932"/>
      <c r="R208" s="1932"/>
      <c r="S208" s="1932"/>
      <c r="T208" s="1932"/>
      <c r="U208" s="1933" t="s">
        <v>1856</v>
      </c>
      <c r="V208" s="1933"/>
      <c r="W208" s="1933"/>
      <c r="X208" s="1933"/>
      <c r="Y208" s="1933" t="s">
        <v>1856</v>
      </c>
      <c r="Z208" s="1933"/>
      <c r="AA208" s="1933"/>
      <c r="AB208" s="1933"/>
      <c r="AC208" s="1934" t="s">
        <v>1856</v>
      </c>
      <c r="AD208" s="1934"/>
      <c r="AE208" s="1934"/>
      <c r="AF208" s="1934"/>
      <c r="AG208" s="1918"/>
      <c r="AH208" s="1919"/>
      <c r="AI208" s="1919"/>
      <c r="AJ208" s="1919"/>
      <c r="AK208" s="1920"/>
      <c r="AL208" s="1207"/>
      <c r="AM208" s="1207"/>
      <c r="AN208" s="1207"/>
      <c r="AO208" s="1207"/>
      <c r="AP208" s="1207"/>
      <c r="AQ208" s="1207"/>
      <c r="AR208" s="1207"/>
      <c r="AS208" s="1207"/>
      <c r="AT208" s="1207"/>
      <c r="AU208" s="1207"/>
      <c r="AV208" s="1207"/>
      <c r="AW208" s="1207"/>
      <c r="AX208" s="1207"/>
      <c r="AY208" s="1207"/>
      <c r="AZ208" s="1207"/>
      <c r="BA208" s="1207"/>
      <c r="BB208" s="1207"/>
      <c r="BC208" s="1207"/>
      <c r="BD208" s="1207"/>
      <c r="BE208" s="1214"/>
    </row>
    <row r="209" spans="1:57" ht="15.75" customHeight="1">
      <c r="A209" s="1207"/>
      <c r="B209" s="1207"/>
      <c r="C209" s="1929">
        <v>6</v>
      </c>
      <c r="D209" s="1930"/>
      <c r="E209" s="1930"/>
      <c r="F209" s="1930"/>
      <c r="G209" s="1931" t="s">
        <v>1856</v>
      </c>
      <c r="H209" s="1931"/>
      <c r="I209" s="1931"/>
      <c r="J209" s="1931"/>
      <c r="K209" s="1931"/>
      <c r="L209" s="1931"/>
      <c r="M209" s="1931"/>
      <c r="N209" s="1931"/>
      <c r="O209" s="1931"/>
      <c r="P209" s="1932"/>
      <c r="Q209" s="1932"/>
      <c r="R209" s="1932"/>
      <c r="S209" s="1932"/>
      <c r="T209" s="1932"/>
      <c r="U209" s="1933"/>
      <c r="V209" s="1933"/>
      <c r="W209" s="1933"/>
      <c r="X209" s="1933"/>
      <c r="Y209" s="1933"/>
      <c r="Z209" s="1933"/>
      <c r="AA209" s="1933"/>
      <c r="AB209" s="1933"/>
      <c r="AC209" s="1934" t="s">
        <v>1856</v>
      </c>
      <c r="AD209" s="1934"/>
      <c r="AE209" s="1934"/>
      <c r="AF209" s="1934"/>
      <c r="AG209" s="1918"/>
      <c r="AH209" s="1919"/>
      <c r="AI209" s="1919"/>
      <c r="AJ209" s="1919"/>
      <c r="AK209" s="1920"/>
      <c r="AL209" s="1207"/>
      <c r="AM209" s="1207"/>
      <c r="AN209" s="1207"/>
      <c r="AO209" s="1207"/>
      <c r="AP209" s="1207"/>
      <c r="AQ209" s="1207"/>
      <c r="AR209" s="1207"/>
      <c r="AS209" s="1207"/>
      <c r="AT209" s="1207"/>
      <c r="AU209" s="1207"/>
      <c r="AV209" s="1207"/>
      <c r="AW209" s="1207"/>
      <c r="AX209" s="1207"/>
      <c r="AY209" s="1207"/>
      <c r="AZ209" s="1207"/>
      <c r="BA209" s="1207"/>
      <c r="BB209" s="1207"/>
      <c r="BC209" s="1207"/>
      <c r="BD209" s="1207"/>
      <c r="BE209" s="1214"/>
    </row>
    <row r="210" spans="1:57" ht="15.75" customHeight="1">
      <c r="A210" s="1207"/>
      <c r="B210" s="1207"/>
      <c r="C210" s="1929">
        <v>7</v>
      </c>
      <c r="D210" s="1930"/>
      <c r="E210" s="1930"/>
      <c r="F210" s="1930"/>
      <c r="G210" s="1931"/>
      <c r="H210" s="1931"/>
      <c r="I210" s="1931"/>
      <c r="J210" s="1931"/>
      <c r="K210" s="1931"/>
      <c r="L210" s="1931"/>
      <c r="M210" s="1931"/>
      <c r="N210" s="1931"/>
      <c r="O210" s="1931"/>
      <c r="P210" s="1932"/>
      <c r="Q210" s="1932"/>
      <c r="R210" s="1932"/>
      <c r="S210" s="1932"/>
      <c r="T210" s="1932"/>
      <c r="U210" s="1933"/>
      <c r="V210" s="1933"/>
      <c r="W210" s="1933"/>
      <c r="X210" s="1933"/>
      <c r="Y210" s="1933"/>
      <c r="Z210" s="1933"/>
      <c r="AA210" s="1933"/>
      <c r="AB210" s="1933"/>
      <c r="AC210" s="1934" t="s">
        <v>1856</v>
      </c>
      <c r="AD210" s="1934"/>
      <c r="AE210" s="1934"/>
      <c r="AF210" s="1934"/>
      <c r="AG210" s="1918"/>
      <c r="AH210" s="1919"/>
      <c r="AI210" s="1919"/>
      <c r="AJ210" s="1919"/>
      <c r="AK210" s="1920"/>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14"/>
    </row>
    <row r="211" spans="1:57" ht="15.75" customHeight="1">
      <c r="A211" s="1207"/>
      <c r="B211" s="1207"/>
      <c r="C211" s="1921" t="s">
        <v>2233</v>
      </c>
      <c r="D211" s="1922"/>
      <c r="E211" s="1922"/>
      <c r="F211" s="1922"/>
      <c r="G211" s="1922"/>
      <c r="H211" s="1922"/>
      <c r="I211" s="1922"/>
      <c r="J211" s="1922"/>
      <c r="K211" s="1922"/>
      <c r="L211" s="1922"/>
      <c r="M211" s="1922"/>
      <c r="N211" s="1922"/>
      <c r="O211" s="1922"/>
      <c r="P211" s="1923"/>
      <c r="Q211" s="1923"/>
      <c r="R211" s="1923"/>
      <c r="S211" s="1923"/>
      <c r="T211" s="1923"/>
      <c r="U211" s="1924">
        <f>-SUM(U204:U210)</f>
        <v>0</v>
      </c>
      <c r="V211" s="1924"/>
      <c r="W211" s="1924"/>
      <c r="X211" s="1924"/>
      <c r="Y211" s="1924">
        <f>-SUM(Y204:Y210)</f>
        <v>0</v>
      </c>
      <c r="Z211" s="1924"/>
      <c r="AA211" s="1924"/>
      <c r="AB211" s="1924"/>
      <c r="AC211" s="1925">
        <f>-SUM(AC204:AC210)</f>
        <v>0</v>
      </c>
      <c r="AD211" s="1925"/>
      <c r="AE211" s="1925"/>
      <c r="AF211" s="1925"/>
      <c r="AG211" s="1926"/>
      <c r="AH211" s="1927"/>
      <c r="AI211" s="1927"/>
      <c r="AJ211" s="1927"/>
      <c r="AK211" s="1928"/>
      <c r="AL211" s="1207"/>
      <c r="AM211" s="1207"/>
      <c r="AN211" s="1207"/>
      <c r="AO211" s="1207"/>
      <c r="AP211" s="1207"/>
      <c r="AQ211" s="1207"/>
      <c r="AR211" s="1207"/>
      <c r="AS211" s="1207"/>
      <c r="AT211" s="1207"/>
      <c r="AU211" s="1207"/>
      <c r="AV211" s="1207"/>
      <c r="AW211" s="1207"/>
      <c r="AX211" s="1207"/>
      <c r="AY211" s="1207"/>
      <c r="AZ211" s="1207"/>
      <c r="BA211" s="1207"/>
      <c r="BB211" s="1207"/>
      <c r="BC211" s="1207"/>
      <c r="BD211" s="1207"/>
      <c r="BE211" s="1214"/>
    </row>
    <row r="212" spans="1:57" ht="15.75" customHeight="1">
      <c r="A212" s="1207"/>
      <c r="B212" s="1207"/>
      <c r="C212" s="1207" t="s">
        <v>2232</v>
      </c>
      <c r="D212" s="1207"/>
      <c r="E212" s="1207"/>
      <c r="F212" s="1207"/>
      <c r="G212" s="1207"/>
      <c r="H212" s="1207"/>
      <c r="I212" s="1207"/>
      <c r="J212" s="1207"/>
      <c r="K212" s="1207"/>
      <c r="L212" s="1207"/>
      <c r="M212" s="1207"/>
      <c r="N212" s="1207"/>
      <c r="O212" s="1207"/>
      <c r="P212" s="1207"/>
      <c r="Q212" s="1207"/>
      <c r="R212" s="1207"/>
      <c r="S212" s="1207"/>
      <c r="T212" s="1207"/>
      <c r="U212" s="1207"/>
      <c r="V212" s="1207"/>
      <c r="W212" s="1207"/>
      <c r="X212" s="1207"/>
      <c r="Y212" s="1207"/>
      <c r="Z212" s="1207"/>
      <c r="AA212" s="1207"/>
      <c r="AB212" s="1207"/>
      <c r="AC212" s="1207"/>
      <c r="AD212" s="1207"/>
      <c r="AE212" s="1207"/>
      <c r="AF212" s="1207"/>
      <c r="AG212" s="1207"/>
      <c r="AH212" s="1207"/>
      <c r="AI212" s="1207"/>
      <c r="AJ212" s="1207"/>
      <c r="AK212" s="1207"/>
      <c r="AL212" s="1207"/>
      <c r="AM212" s="1207"/>
      <c r="AN212" s="1207"/>
      <c r="AO212" s="1207"/>
      <c r="AP212" s="1207"/>
      <c r="AQ212" s="1207"/>
      <c r="AR212" s="1207"/>
      <c r="AS212" s="1207"/>
      <c r="AT212" s="1207"/>
      <c r="AU212" s="1207"/>
      <c r="AV212" s="1207"/>
      <c r="AW212" s="1207"/>
      <c r="AX212" s="1207"/>
      <c r="AY212" s="1207"/>
      <c r="AZ212" s="1207"/>
      <c r="BA212" s="1207"/>
      <c r="BB212" s="1207"/>
      <c r="BC212" s="1207"/>
      <c r="BD212" s="1207"/>
      <c r="BE212" s="1214"/>
    </row>
    <row r="213" spans="1:57" ht="15.75" customHeight="1">
      <c r="A213" s="1207"/>
      <c r="B213" s="1207"/>
      <c r="C213" s="1207"/>
      <c r="D213" s="1207"/>
      <c r="E213" s="1207"/>
      <c r="F213" s="1207"/>
      <c r="G213" s="1207"/>
      <c r="H213" s="1207"/>
      <c r="I213" s="1207"/>
      <c r="J213" s="1207"/>
      <c r="K213" s="1207"/>
      <c r="L213" s="1207"/>
      <c r="M213" s="1207"/>
      <c r="N213" s="1207"/>
      <c r="O213" s="1207"/>
      <c r="P213" s="1207"/>
      <c r="Q213" s="1207"/>
      <c r="R213" s="1207"/>
      <c r="S213" s="1207"/>
      <c r="T213" s="1207"/>
      <c r="U213" s="1207"/>
      <c r="V213" s="1207"/>
      <c r="W213" s="1207"/>
      <c r="X213" s="1207"/>
      <c r="Y213" s="1207"/>
      <c r="Z213" s="1207"/>
      <c r="AA213" s="1207"/>
      <c r="AB213" s="1207"/>
      <c r="AC213" s="1207"/>
      <c r="AD213" s="1207"/>
      <c r="AE213" s="1207"/>
      <c r="AF213" s="1207"/>
      <c r="AG213" s="1207"/>
      <c r="AH213" s="1207"/>
      <c r="AI213" s="1207"/>
      <c r="AJ213" s="1207"/>
      <c r="AK213" s="1207"/>
      <c r="AL213" s="1207"/>
      <c r="AM213" s="1207"/>
      <c r="AN213" s="1207"/>
      <c r="AO213" s="1207"/>
      <c r="AP213" s="1207"/>
      <c r="AQ213" s="1207"/>
      <c r="AR213" s="1207"/>
      <c r="AS213" s="1207"/>
      <c r="AT213" s="1207"/>
      <c r="AU213" s="1207"/>
      <c r="AV213" s="1207"/>
      <c r="AW213" s="1207"/>
      <c r="AX213" s="1207"/>
      <c r="AY213" s="1207"/>
      <c r="AZ213" s="1207"/>
      <c r="BA213" s="1207"/>
      <c r="BB213" s="1207"/>
      <c r="BC213" s="1207"/>
      <c r="BD213" s="1207"/>
      <c r="BE213" s="1214"/>
    </row>
    <row r="214" spans="1:57" ht="15.75" customHeight="1">
      <c r="A214" s="1207"/>
      <c r="B214" s="1207"/>
      <c r="C214" s="1207"/>
      <c r="D214" s="1207"/>
      <c r="E214" s="1207"/>
      <c r="F214" s="1207"/>
      <c r="G214" s="1207"/>
      <c r="H214" s="1207"/>
      <c r="I214" s="1207"/>
      <c r="J214" s="1207"/>
      <c r="K214" s="1207"/>
      <c r="L214" s="1207"/>
      <c r="M214" s="1207"/>
      <c r="N214" s="1207"/>
      <c r="O214" s="1207"/>
      <c r="P214" s="1207"/>
      <c r="Q214" s="1207"/>
      <c r="R214" s="1207"/>
      <c r="S214" s="1207"/>
      <c r="T214" s="1207"/>
      <c r="U214" s="1207"/>
      <c r="V214" s="1207"/>
      <c r="W214" s="1207"/>
      <c r="X214" s="1207"/>
      <c r="Y214" s="1207"/>
      <c r="Z214" s="1207"/>
      <c r="AA214" s="1207"/>
      <c r="AB214" s="1207"/>
      <c r="AC214" s="1207"/>
      <c r="AD214" s="1207"/>
      <c r="AE214" s="1207"/>
      <c r="AF214" s="1207"/>
      <c r="AG214" s="1207"/>
      <c r="AH214" s="1207"/>
      <c r="AI214" s="1207"/>
      <c r="AJ214" s="1207"/>
      <c r="AK214" s="1207"/>
      <c r="AL214" s="1207"/>
      <c r="AM214" s="1207"/>
      <c r="AN214" s="1207"/>
      <c r="AO214" s="1207"/>
      <c r="AP214" s="1207"/>
      <c r="AQ214" s="1207"/>
      <c r="AR214" s="1207"/>
      <c r="AS214" s="1207"/>
      <c r="AT214" s="1207"/>
      <c r="AU214" s="1207"/>
      <c r="AV214" s="1207"/>
      <c r="AW214" s="1207"/>
      <c r="AX214" s="1207"/>
      <c r="AY214" s="1207"/>
      <c r="AZ214" s="1207"/>
      <c r="BA214" s="1207"/>
      <c r="BB214" s="1207"/>
      <c r="BC214" s="1207"/>
      <c r="BD214" s="1207"/>
      <c r="BE214" s="1214"/>
    </row>
    <row r="215" spans="1:57" ht="15.75" customHeight="1" thickBot="1">
      <c r="A215" s="1207"/>
      <c r="B215" s="1207"/>
      <c r="C215" s="1207"/>
      <c r="D215" s="1207"/>
      <c r="E215" s="1207"/>
      <c r="F215" s="1207"/>
      <c r="G215" s="1207"/>
      <c r="H215" s="1207"/>
      <c r="I215" s="1207"/>
      <c r="J215" s="1207"/>
      <c r="K215" s="1207"/>
      <c r="L215" s="1207"/>
      <c r="M215" s="1207"/>
      <c r="N215" s="1207"/>
      <c r="O215" s="1207"/>
      <c r="P215" s="1207"/>
      <c r="Q215" s="1207"/>
      <c r="R215" s="1207"/>
      <c r="S215" s="1207"/>
      <c r="T215" s="1207"/>
      <c r="U215" s="1207"/>
      <c r="V215" s="1207"/>
      <c r="W215" s="1207"/>
      <c r="X215" s="1207"/>
      <c r="Y215" s="1207"/>
      <c r="Z215" s="1207"/>
      <c r="AA215" s="1207"/>
      <c r="AB215" s="1207"/>
      <c r="AC215" s="1207"/>
      <c r="AD215" s="1207"/>
      <c r="AE215" s="1207"/>
      <c r="AF215" s="1207"/>
      <c r="AG215" s="1207"/>
      <c r="AH215" s="1207"/>
      <c r="AI215" s="1207"/>
      <c r="AJ215" s="1207"/>
      <c r="AK215" s="1207"/>
      <c r="AL215" s="1207"/>
      <c r="AM215" s="1207"/>
      <c r="AN215" s="1207"/>
      <c r="AO215" s="1207"/>
      <c r="AP215" s="1207"/>
      <c r="AQ215" s="1207"/>
      <c r="AR215" s="1207"/>
      <c r="AS215" s="1207"/>
      <c r="AT215" s="1207"/>
      <c r="AU215" s="1207"/>
      <c r="AV215" s="1207"/>
      <c r="AW215" s="1207"/>
      <c r="AX215" s="1207"/>
      <c r="AY215" s="1207"/>
      <c r="AZ215" s="1207"/>
      <c r="BA215" s="1207"/>
      <c r="BB215" s="1207"/>
      <c r="BC215" s="1207"/>
      <c r="BD215" s="1207"/>
      <c r="BE215" s="1214"/>
    </row>
    <row r="216" spans="1:57" ht="15.75" customHeight="1">
      <c r="A216" s="1207"/>
      <c r="B216" s="1905" t="s">
        <v>2231</v>
      </c>
      <c r="C216" s="1906"/>
      <c r="D216" s="1906"/>
      <c r="E216" s="1906"/>
      <c r="F216" s="1906"/>
      <c r="G216" s="1906"/>
      <c r="H216" s="1906"/>
      <c r="I216" s="1906"/>
      <c r="J216" s="1906"/>
      <c r="K216" s="1906"/>
      <c r="L216" s="1906"/>
      <c r="M216" s="1906"/>
      <c r="N216" s="1906"/>
      <c r="O216" s="1906"/>
      <c r="P216" s="1906"/>
      <c r="Q216" s="1906"/>
      <c r="R216" s="1906"/>
      <c r="S216" s="1906"/>
      <c r="T216" s="1906"/>
      <c r="U216" s="1906"/>
      <c r="V216" s="1906"/>
      <c r="W216" s="1906"/>
      <c r="X216" s="1906"/>
      <c r="Y216" s="1906"/>
      <c r="Z216" s="1906"/>
      <c r="AA216" s="1906"/>
      <c r="AB216" s="1906"/>
      <c r="AC216" s="1906"/>
      <c r="AD216" s="1906"/>
      <c r="AE216" s="1906"/>
      <c r="AF216" s="1906"/>
      <c r="AG216" s="1906"/>
      <c r="AH216" s="1906"/>
      <c r="AI216" s="1906"/>
      <c r="AJ216" s="1906"/>
      <c r="AK216" s="1906"/>
      <c r="AL216" s="1906"/>
      <c r="AM216" s="1906"/>
      <c r="AN216" s="1906"/>
      <c r="AO216" s="1906"/>
      <c r="AP216" s="1906"/>
      <c r="AQ216" s="1906"/>
      <c r="AR216" s="1906"/>
      <c r="AS216" s="1906"/>
      <c r="AT216" s="1906"/>
      <c r="AU216" s="1906"/>
      <c r="AV216" s="1906"/>
      <c r="AW216" s="1906"/>
      <c r="AX216" s="1906"/>
      <c r="AY216" s="1906"/>
      <c r="AZ216" s="1906"/>
      <c r="BA216" s="1906"/>
      <c r="BB216" s="1906"/>
      <c r="BC216" s="1906"/>
      <c r="BD216" s="1907"/>
      <c r="BE216" s="1214"/>
    </row>
    <row r="217" spans="1:57" ht="15.75" customHeight="1">
      <c r="A217" s="1207"/>
      <c r="B217" s="1908"/>
      <c r="C217" s="1909"/>
      <c r="D217" s="1909"/>
      <c r="E217" s="1909"/>
      <c r="F217" s="1909"/>
      <c r="G217" s="1909"/>
      <c r="H217" s="1909"/>
      <c r="I217" s="1909"/>
      <c r="J217" s="1909"/>
      <c r="K217" s="1909"/>
      <c r="L217" s="1909"/>
      <c r="M217" s="1909"/>
      <c r="N217" s="1909"/>
      <c r="O217" s="1909"/>
      <c r="P217" s="1909"/>
      <c r="Q217" s="1909"/>
      <c r="R217" s="1909"/>
      <c r="S217" s="1909"/>
      <c r="T217" s="1909"/>
      <c r="U217" s="1909"/>
      <c r="V217" s="1909"/>
      <c r="W217" s="1909"/>
      <c r="X217" s="1909"/>
      <c r="Y217" s="1909"/>
      <c r="Z217" s="1909"/>
      <c r="AA217" s="1909"/>
      <c r="AB217" s="1909"/>
      <c r="AC217" s="1909"/>
      <c r="AD217" s="1909"/>
      <c r="AE217" s="1909"/>
      <c r="AF217" s="1909"/>
      <c r="AG217" s="1909"/>
      <c r="AH217" s="1909"/>
      <c r="AI217" s="1909"/>
      <c r="AJ217" s="1909"/>
      <c r="AK217" s="1909"/>
      <c r="AL217" s="1909"/>
      <c r="AM217" s="1909"/>
      <c r="AN217" s="1909"/>
      <c r="AO217" s="1909"/>
      <c r="AP217" s="1909"/>
      <c r="AQ217" s="1909"/>
      <c r="AR217" s="1909"/>
      <c r="AS217" s="1909"/>
      <c r="AT217" s="1909"/>
      <c r="AU217" s="1909"/>
      <c r="AV217" s="1909"/>
      <c r="AW217" s="1909"/>
      <c r="AX217" s="1909"/>
      <c r="AY217" s="1909"/>
      <c r="AZ217" s="1909"/>
      <c r="BA217" s="1909"/>
      <c r="BB217" s="1909"/>
      <c r="BC217" s="1909"/>
      <c r="BD217" s="1910"/>
      <c r="BE217" s="1214"/>
    </row>
    <row r="218" spans="1:57" ht="15.75" customHeight="1">
      <c r="A218" s="1207"/>
      <c r="B218" s="1911" t="s">
        <v>2230</v>
      </c>
      <c r="C218" s="1912"/>
      <c r="D218" s="1912"/>
      <c r="E218" s="1912"/>
      <c r="F218" s="1912"/>
      <c r="G218" s="1912"/>
      <c r="H218" s="1912"/>
      <c r="I218" s="1912"/>
      <c r="J218" s="1912"/>
      <c r="K218" s="1912"/>
      <c r="L218" s="1912"/>
      <c r="M218" s="1912"/>
      <c r="N218" s="1912"/>
      <c r="O218" s="1912"/>
      <c r="P218" s="1912"/>
      <c r="Q218" s="1912"/>
      <c r="R218" s="1912"/>
      <c r="S218" s="1912"/>
      <c r="T218" s="1912"/>
      <c r="U218" s="1912"/>
      <c r="V218" s="1912"/>
      <c r="W218" s="1912"/>
      <c r="X218" s="1912"/>
      <c r="Y218" s="1912"/>
      <c r="Z218" s="1912"/>
      <c r="AA218" s="1912"/>
      <c r="AB218" s="1912"/>
      <c r="AC218" s="1912"/>
      <c r="AD218" s="1912"/>
      <c r="AE218" s="1912"/>
      <c r="AF218" s="1912"/>
      <c r="AG218" s="1912"/>
      <c r="AH218" s="1912"/>
      <c r="AI218" s="1912"/>
      <c r="AJ218" s="1912"/>
      <c r="AK218" s="1912"/>
      <c r="AL218" s="1912"/>
      <c r="AM218" s="1912"/>
      <c r="AN218" s="1912"/>
      <c r="AO218" s="1912"/>
      <c r="AP218" s="1912"/>
      <c r="AQ218" s="1912"/>
      <c r="AR218" s="1912"/>
      <c r="AS218" s="1912"/>
      <c r="AT218" s="1912"/>
      <c r="AU218" s="1912"/>
      <c r="AV218" s="1912"/>
      <c r="AW218" s="1912"/>
      <c r="AX218" s="1912"/>
      <c r="AY218" s="1912"/>
      <c r="AZ218" s="1912"/>
      <c r="BA218" s="1912"/>
      <c r="BB218" s="1912"/>
      <c r="BC218" s="1912"/>
      <c r="BD218" s="1913"/>
      <c r="BE218" s="1214"/>
    </row>
    <row r="219" spans="1:57" ht="15.75" customHeight="1">
      <c r="A219" s="1207"/>
      <c r="B219" s="1911" t="s">
        <v>2229</v>
      </c>
      <c r="C219" s="1912"/>
      <c r="D219" s="1912"/>
      <c r="E219" s="1912"/>
      <c r="F219" s="1912"/>
      <c r="G219" s="1912"/>
      <c r="H219" s="1912"/>
      <c r="I219" s="1912"/>
      <c r="J219" s="1912"/>
      <c r="K219" s="1912"/>
      <c r="L219" s="1912"/>
      <c r="M219" s="1912"/>
      <c r="N219" s="1912"/>
      <c r="O219" s="1912"/>
      <c r="P219" s="1912"/>
      <c r="Q219" s="1912"/>
      <c r="R219" s="1912"/>
      <c r="S219" s="1912"/>
      <c r="T219" s="1912"/>
      <c r="U219" s="1912"/>
      <c r="V219" s="1912"/>
      <c r="W219" s="1912"/>
      <c r="X219" s="1912"/>
      <c r="Y219" s="1912"/>
      <c r="Z219" s="1912"/>
      <c r="AA219" s="1912"/>
      <c r="AB219" s="1912"/>
      <c r="AC219" s="1912"/>
      <c r="AD219" s="1912"/>
      <c r="AE219" s="1912"/>
      <c r="AF219" s="1912"/>
      <c r="AG219" s="1912"/>
      <c r="AH219" s="1912"/>
      <c r="AI219" s="1912"/>
      <c r="AJ219" s="1912"/>
      <c r="AK219" s="1912"/>
      <c r="AL219" s="1912"/>
      <c r="AM219" s="1912"/>
      <c r="AN219" s="1912"/>
      <c r="AO219" s="1912"/>
      <c r="AP219" s="1912"/>
      <c r="AQ219" s="1912"/>
      <c r="AR219" s="1912"/>
      <c r="AS219" s="1912"/>
      <c r="AT219" s="1912"/>
      <c r="AU219" s="1912"/>
      <c r="AV219" s="1912"/>
      <c r="AW219" s="1912"/>
      <c r="AX219" s="1912"/>
      <c r="AY219" s="1912"/>
      <c r="AZ219" s="1912"/>
      <c r="BA219" s="1912"/>
      <c r="BB219" s="1912"/>
      <c r="BC219" s="1912"/>
      <c r="BD219" s="1913"/>
      <c r="BE219" s="1214"/>
    </row>
    <row r="220" spans="1:57" ht="15.75" customHeight="1">
      <c r="A220" s="1207"/>
      <c r="B220" s="1206"/>
      <c r="C220" s="1207"/>
      <c r="D220" s="1207"/>
      <c r="E220" s="1207"/>
      <c r="F220" s="1207"/>
      <c r="G220" s="1207"/>
      <c r="H220" s="1207"/>
      <c r="I220" s="1207"/>
      <c r="J220" s="1207"/>
      <c r="K220" s="1207"/>
      <c r="L220" s="1207"/>
      <c r="M220" s="1207"/>
      <c r="N220" s="1207"/>
      <c r="O220" s="1207"/>
      <c r="P220" s="1207"/>
      <c r="Q220" s="1207"/>
      <c r="R220" s="1207"/>
      <c r="S220" s="1207"/>
      <c r="T220" s="1207"/>
      <c r="U220" s="1207"/>
      <c r="V220" s="1207"/>
      <c r="W220" s="1207"/>
      <c r="X220" s="1207"/>
      <c r="Y220" s="1207"/>
      <c r="Z220" s="1207"/>
      <c r="AA220" s="1207"/>
      <c r="AB220" s="1207"/>
      <c r="AC220" s="1207"/>
      <c r="AD220" s="1207"/>
      <c r="AE220" s="1207"/>
      <c r="AF220" s="1207"/>
      <c r="AG220" s="1207"/>
      <c r="AH220" s="1207"/>
      <c r="AI220" s="1207"/>
      <c r="AJ220" s="1207"/>
      <c r="AK220" s="1207"/>
      <c r="AL220" s="1207"/>
      <c r="AM220" s="1207"/>
      <c r="AN220" s="1207"/>
      <c r="AO220" s="1207"/>
      <c r="AP220" s="1207"/>
      <c r="AQ220" s="1207"/>
      <c r="AR220" s="1207"/>
      <c r="AS220" s="1207"/>
      <c r="AT220" s="1207"/>
      <c r="AU220" s="1207"/>
      <c r="AV220" s="1207"/>
      <c r="AW220" s="1207"/>
      <c r="AX220" s="1207"/>
      <c r="AY220" s="1207"/>
      <c r="AZ220" s="1207"/>
      <c r="BA220" s="1207"/>
      <c r="BB220" s="1207"/>
      <c r="BC220" s="1207"/>
      <c r="BD220" s="1214"/>
      <c r="BE220" s="1214"/>
    </row>
    <row r="221" spans="1:57" ht="15.75" customHeight="1">
      <c r="A221" s="1207"/>
      <c r="B221" s="1914" t="s">
        <v>2228</v>
      </c>
      <c r="C221" s="1915"/>
      <c r="D221" s="1915"/>
      <c r="E221" s="1915"/>
      <c r="F221" s="1915"/>
      <c r="G221" s="1915"/>
      <c r="H221" s="1915"/>
      <c r="I221" s="1915"/>
      <c r="J221" s="1915"/>
      <c r="K221" s="1915"/>
      <c r="L221" s="1915"/>
      <c r="M221" s="1915"/>
      <c r="N221" s="1915"/>
      <c r="O221" s="1915"/>
      <c r="P221" s="1915"/>
      <c r="Q221" s="1915"/>
      <c r="R221" s="1915"/>
      <c r="S221" s="1915"/>
      <c r="T221" s="1915"/>
      <c r="U221" s="1915"/>
      <c r="V221" s="1915"/>
      <c r="W221" s="1915"/>
      <c r="X221" s="1915"/>
      <c r="Y221" s="1915"/>
      <c r="Z221" s="1915"/>
      <c r="AA221" s="1915"/>
      <c r="AB221" s="1915"/>
      <c r="AC221" s="1915"/>
      <c r="AD221" s="1915"/>
      <c r="AE221" s="1915"/>
      <c r="AF221" s="1915"/>
      <c r="AG221" s="1915"/>
      <c r="AH221" s="1915"/>
      <c r="AI221" s="1915"/>
      <c r="AJ221" s="1915"/>
      <c r="AK221" s="1915"/>
      <c r="AL221" s="1915"/>
      <c r="AM221" s="1915"/>
      <c r="AN221" s="1915"/>
      <c r="AO221" s="1915"/>
      <c r="AP221" s="1915"/>
      <c r="AQ221" s="1915"/>
      <c r="AR221" s="1915"/>
      <c r="AS221" s="1915"/>
      <c r="AT221" s="1915"/>
      <c r="AU221" s="1915"/>
      <c r="AV221" s="1915"/>
      <c r="AW221" s="1915"/>
      <c r="AX221" s="1915"/>
      <c r="AY221" s="1915"/>
      <c r="AZ221" s="1915"/>
      <c r="BA221" s="1915"/>
      <c r="BB221" s="1915"/>
      <c r="BC221" s="1915"/>
      <c r="BD221" s="1916"/>
      <c r="BE221" s="1214"/>
    </row>
    <row r="222" spans="1:57" ht="15.75" customHeight="1">
      <c r="A222" s="1207"/>
      <c r="B222" s="1252"/>
      <c r="C222" s="1207"/>
      <c r="D222" s="1207"/>
      <c r="E222" s="1207"/>
      <c r="F222" s="1207"/>
      <c r="G222" s="1207"/>
      <c r="H222" s="1207"/>
      <c r="I222" s="1207"/>
      <c r="J222" s="1207"/>
      <c r="K222" s="1207"/>
      <c r="L222" s="1207"/>
      <c r="M222" s="1207"/>
      <c r="N222" s="1207"/>
      <c r="O222" s="1207"/>
      <c r="P222" s="1207"/>
      <c r="Q222" s="1207"/>
      <c r="R222" s="1207"/>
      <c r="S222" s="1207"/>
      <c r="T222" s="1207"/>
      <c r="U222" s="1207"/>
      <c r="V222" s="1207"/>
      <c r="W222" s="1207"/>
      <c r="X222" s="1207"/>
      <c r="Y222" s="1207"/>
      <c r="Z222" s="1207"/>
      <c r="AA222" s="1207"/>
      <c r="AB222" s="1207"/>
      <c r="AC222" s="1207"/>
      <c r="AD222" s="1207"/>
      <c r="AE222" s="1207"/>
      <c r="AF222" s="1207"/>
      <c r="AG222" s="1207"/>
      <c r="AH222" s="1207"/>
      <c r="AI222" s="1207"/>
      <c r="AJ222" s="1207"/>
      <c r="AK222" s="1207"/>
      <c r="AL222" s="1207"/>
      <c r="AM222" s="1207"/>
      <c r="AN222" s="1207"/>
      <c r="AO222" s="1207"/>
      <c r="AP222" s="1207"/>
      <c r="AQ222" s="1207"/>
      <c r="AR222" s="1207"/>
      <c r="AS222" s="1207"/>
      <c r="AT222" s="1207"/>
      <c r="AU222" s="1207"/>
      <c r="AV222" s="1207"/>
      <c r="AW222" s="1207"/>
      <c r="AX222" s="1207"/>
      <c r="AY222" s="1207"/>
      <c r="AZ222" s="1207"/>
      <c r="BA222" s="1207"/>
      <c r="BB222" s="1207"/>
      <c r="BC222" s="1207"/>
      <c r="BD222" s="1214"/>
      <c r="BE222" s="1214"/>
    </row>
    <row r="223" spans="1:57" ht="15.75" customHeight="1">
      <c r="A223" s="1207"/>
      <c r="B223" s="1253"/>
      <c r="C223" s="1207"/>
      <c r="D223" s="1207"/>
      <c r="E223" s="1207"/>
      <c r="F223" s="1207"/>
      <c r="G223" s="1207"/>
      <c r="H223" s="1208" t="s">
        <v>2227</v>
      </c>
      <c r="I223" s="1207"/>
      <c r="J223" s="1207"/>
      <c r="K223" s="1207"/>
      <c r="L223" s="1207"/>
      <c r="M223" s="1207"/>
      <c r="N223" s="1207"/>
      <c r="O223" s="1207"/>
      <c r="P223" s="1207"/>
      <c r="Q223" s="1207"/>
      <c r="R223" s="1207"/>
      <c r="S223" s="1207"/>
      <c r="T223" s="1207"/>
      <c r="U223" s="1207"/>
      <c r="V223" s="1207"/>
      <c r="W223" s="1207"/>
      <c r="X223" s="1207"/>
      <c r="Y223" s="1207"/>
      <c r="Z223" s="1207"/>
      <c r="AA223" s="1207"/>
      <c r="AB223" s="1207"/>
      <c r="AC223" s="1207"/>
      <c r="AD223" s="1207"/>
      <c r="AE223" s="1207"/>
      <c r="AF223" s="1207"/>
      <c r="AG223" s="1207"/>
      <c r="AH223" s="1207"/>
      <c r="AI223" s="1207"/>
      <c r="AJ223" s="1207"/>
      <c r="AK223" s="1207"/>
      <c r="AL223" s="1207"/>
      <c r="AM223" s="1207"/>
      <c r="AN223" s="1207"/>
      <c r="AO223" s="1207"/>
      <c r="AP223" s="1207"/>
      <c r="AQ223" s="1207"/>
      <c r="AR223" s="1207"/>
      <c r="AS223" s="1207"/>
      <c r="AT223" s="1207"/>
      <c r="AU223" s="1207"/>
      <c r="AV223" s="1207"/>
      <c r="AW223" s="1207"/>
      <c r="AX223" s="1207"/>
      <c r="AY223" s="1207"/>
      <c r="AZ223" s="1207"/>
      <c r="BA223" s="1207"/>
      <c r="BB223" s="1207"/>
      <c r="BC223" s="1207"/>
      <c r="BD223" s="1214"/>
      <c r="BE223" s="1214"/>
    </row>
    <row r="224" spans="1:57" ht="15.75" customHeight="1">
      <c r="A224" s="1207"/>
      <c r="B224" s="1253"/>
      <c r="C224" s="1207"/>
      <c r="D224" s="1207"/>
      <c r="E224" s="1207"/>
      <c r="F224" s="1207"/>
      <c r="G224" s="1207"/>
      <c r="H224" s="1207"/>
      <c r="I224" s="1207"/>
      <c r="J224" s="1207"/>
      <c r="K224" s="1207"/>
      <c r="L224" s="1207"/>
      <c r="M224" s="1207"/>
      <c r="N224" s="1207"/>
      <c r="O224" s="1207"/>
      <c r="P224" s="1207"/>
      <c r="Q224" s="1207"/>
      <c r="R224" s="1207"/>
      <c r="S224" s="1207"/>
      <c r="T224" s="1207"/>
      <c r="U224" s="1207"/>
      <c r="V224" s="1207"/>
      <c r="W224" s="1207"/>
      <c r="X224" s="1207"/>
      <c r="Y224" s="1207"/>
      <c r="Z224" s="1207"/>
      <c r="AA224" s="1207"/>
      <c r="AB224" s="1207"/>
      <c r="AC224" s="1207"/>
      <c r="AD224" s="1207"/>
      <c r="AE224" s="1207"/>
      <c r="AF224" s="1207"/>
      <c r="AG224" s="1207"/>
      <c r="AH224" s="1207"/>
      <c r="AI224" s="1207"/>
      <c r="AJ224" s="1207"/>
      <c r="AK224" s="1207"/>
      <c r="AL224" s="1207"/>
      <c r="AM224" s="1207"/>
      <c r="AN224" s="1207"/>
      <c r="AO224" s="1207"/>
      <c r="AP224" s="1207"/>
      <c r="AQ224" s="1207"/>
      <c r="AR224" s="1207"/>
      <c r="AS224" s="1207"/>
      <c r="AT224" s="1207"/>
      <c r="AU224" s="1207"/>
      <c r="AV224" s="1207"/>
      <c r="AW224" s="1207"/>
      <c r="AX224" s="1207"/>
      <c r="AY224" s="1207"/>
      <c r="AZ224" s="1207"/>
      <c r="BA224" s="1207"/>
      <c r="BB224" s="1207"/>
      <c r="BC224" s="1207"/>
      <c r="BD224" s="1214"/>
      <c r="BE224" s="1214"/>
    </row>
    <row r="225" spans="1:57" ht="15.75" customHeight="1">
      <c r="A225" s="1207"/>
      <c r="B225" s="1253"/>
      <c r="C225" s="1207"/>
      <c r="D225" s="1207"/>
      <c r="E225" s="1207"/>
      <c r="F225" s="1207"/>
      <c r="G225" s="1207"/>
      <c r="H225" s="1917" t="s">
        <v>2226</v>
      </c>
      <c r="I225" s="1917"/>
      <c r="J225" s="1917"/>
      <c r="K225" s="1917"/>
      <c r="L225" s="1917"/>
      <c r="M225" s="1917"/>
      <c r="N225" s="1917"/>
      <c r="O225" s="1917"/>
      <c r="P225" s="1917"/>
      <c r="Q225" s="1917"/>
      <c r="R225" s="1917"/>
      <c r="S225" s="1917"/>
      <c r="T225" s="1917"/>
      <c r="U225" s="1917"/>
      <c r="V225" s="1917"/>
      <c r="W225" s="1917"/>
      <c r="X225" s="1917"/>
      <c r="Y225" s="1917"/>
      <c r="Z225" s="1917"/>
      <c r="AA225" s="1917"/>
      <c r="AB225" s="1917"/>
      <c r="AC225" s="1917"/>
      <c r="AD225" s="1917"/>
      <c r="AE225" s="1917"/>
      <c r="AF225" s="1917"/>
      <c r="AG225" s="1917"/>
      <c r="AH225" s="1917"/>
      <c r="AI225" s="1917"/>
      <c r="AJ225" s="1917"/>
      <c r="AK225" s="1917"/>
      <c r="AL225" s="1917"/>
      <c r="AM225" s="1917"/>
      <c r="AN225" s="1917"/>
      <c r="AO225" s="1917"/>
      <c r="AP225" s="1917"/>
      <c r="AQ225" s="1917"/>
      <c r="AR225" s="1917"/>
      <c r="AS225" s="1917"/>
      <c r="AT225" s="1917"/>
      <c r="AU225" s="1917"/>
      <c r="AV225" s="1917"/>
      <c r="AW225" s="1917"/>
      <c r="AX225" s="1917"/>
      <c r="AY225" s="1917"/>
      <c r="AZ225" s="1207"/>
      <c r="BA225" s="1207"/>
      <c r="BB225" s="1207"/>
      <c r="BC225" s="1207"/>
      <c r="BD225" s="1214"/>
      <c r="BE225" s="1214"/>
    </row>
    <row r="226" spans="1:57" ht="15.75" customHeight="1">
      <c r="A226" s="1207"/>
      <c r="B226" s="1253"/>
      <c r="C226" s="1207"/>
      <c r="D226" s="1207"/>
      <c r="E226" s="1207"/>
      <c r="F226" s="1207"/>
      <c r="G226" s="1207"/>
      <c r="H226" s="1207"/>
      <c r="I226" s="1207"/>
      <c r="J226" s="1207"/>
      <c r="K226" s="1207"/>
      <c r="L226" s="1207"/>
      <c r="M226" s="1207"/>
      <c r="N226" s="1207"/>
      <c r="O226" s="1207"/>
      <c r="P226" s="1207"/>
      <c r="Q226" s="1207"/>
      <c r="R226" s="1207"/>
      <c r="S226" s="1207"/>
      <c r="T226" s="1207"/>
      <c r="U226" s="1207"/>
      <c r="V226" s="1207"/>
      <c r="W226" s="1207"/>
      <c r="X226" s="1207"/>
      <c r="Y226" s="1207"/>
      <c r="Z226" s="1207"/>
      <c r="AA226" s="1207"/>
      <c r="AB226" s="1207"/>
      <c r="AC226" s="1207"/>
      <c r="AD226" s="1207"/>
      <c r="AE226" s="1207"/>
      <c r="AF226" s="1207"/>
      <c r="AG226" s="1207"/>
      <c r="AH226" s="1207"/>
      <c r="AI226" s="1207"/>
      <c r="AJ226" s="1207"/>
      <c r="AK226" s="1207"/>
      <c r="AL226" s="1207"/>
      <c r="AM226" s="1207"/>
      <c r="AN226" s="1207"/>
      <c r="AO226" s="1207"/>
      <c r="AP226" s="1207"/>
      <c r="AQ226" s="1207"/>
      <c r="AR226" s="1207"/>
      <c r="AS226" s="1207"/>
      <c r="AT226" s="1207"/>
      <c r="AU226" s="1207"/>
      <c r="AV226" s="1207"/>
      <c r="AW226" s="1207"/>
      <c r="AX226" s="1207"/>
      <c r="AY226" s="1207"/>
      <c r="AZ226" s="1207"/>
      <c r="BA226" s="1207"/>
      <c r="BB226" s="1207"/>
      <c r="BC226" s="1207"/>
      <c r="BD226" s="1214"/>
      <c r="BE226" s="1214"/>
    </row>
    <row r="227" spans="1:57" ht="15.75" customHeight="1">
      <c r="A227" s="1207"/>
      <c r="B227" s="1253"/>
      <c r="C227" s="1207"/>
      <c r="D227" s="1207"/>
      <c r="E227" s="1207"/>
      <c r="F227" s="1207"/>
      <c r="G227" s="1207"/>
      <c r="H227" s="1900" t="s">
        <v>2225</v>
      </c>
      <c r="I227" s="1900"/>
      <c r="J227" s="1900"/>
      <c r="K227" s="1900"/>
      <c r="L227" s="1900"/>
      <c r="M227" s="1900"/>
      <c r="N227" s="1900"/>
      <c r="O227" s="1900"/>
      <c r="P227" s="1900"/>
      <c r="Q227" s="1900"/>
      <c r="R227" s="1900"/>
      <c r="S227" s="1900"/>
      <c r="T227" s="1900"/>
      <c r="U227" s="1900"/>
      <c r="V227" s="1900"/>
      <c r="W227" s="1900"/>
      <c r="X227" s="1900"/>
      <c r="Y227" s="1900"/>
      <c r="Z227" s="1900"/>
      <c r="AA227" s="1900"/>
      <c r="AB227" s="1900"/>
      <c r="AC227" s="1900"/>
      <c r="AD227" s="1900"/>
      <c r="AE227" s="1900"/>
      <c r="AF227" s="1900"/>
      <c r="AG227" s="1900"/>
      <c r="AH227" s="1900"/>
      <c r="AI227" s="1900"/>
      <c r="AJ227" s="1900"/>
      <c r="AK227" s="1900"/>
      <c r="AL227" s="1900"/>
      <c r="AM227" s="1900"/>
      <c r="AN227" s="1900"/>
      <c r="AO227" s="1900"/>
      <c r="AP227" s="1900"/>
      <c r="AQ227" s="1900"/>
      <c r="AR227" s="1900"/>
      <c r="AS227" s="1900"/>
      <c r="AT227" s="1900"/>
      <c r="AU227" s="1900"/>
      <c r="AV227" s="1900"/>
      <c r="AW227" s="1900"/>
      <c r="AX227" s="1900"/>
      <c r="AY227" s="1900"/>
      <c r="AZ227" s="1900"/>
      <c r="BA227" s="1207"/>
      <c r="BB227" s="1207"/>
      <c r="BC227" s="1207"/>
      <c r="BD227" s="1214"/>
      <c r="BE227" s="1214"/>
    </row>
    <row r="228" spans="1:57" ht="15.75" customHeight="1">
      <c r="A228" s="1207"/>
      <c r="B228" s="1206"/>
      <c r="C228" s="1207"/>
      <c r="D228" s="1207"/>
      <c r="E228" s="1207"/>
      <c r="F228" s="1207"/>
      <c r="G228" s="1207"/>
      <c r="H228" s="1900"/>
      <c r="I228" s="1900"/>
      <c r="J228" s="1900"/>
      <c r="K228" s="1900"/>
      <c r="L228" s="1900"/>
      <c r="M228" s="1900"/>
      <c r="N228" s="1900"/>
      <c r="O228" s="1900"/>
      <c r="P228" s="1900"/>
      <c r="Q228" s="1900"/>
      <c r="R228" s="1900"/>
      <c r="S228" s="1900"/>
      <c r="T228" s="1900"/>
      <c r="U228" s="1900"/>
      <c r="V228" s="1900"/>
      <c r="W228" s="1900"/>
      <c r="X228" s="1900"/>
      <c r="Y228" s="1900"/>
      <c r="Z228" s="1900"/>
      <c r="AA228" s="1900"/>
      <c r="AB228" s="1900"/>
      <c r="AC228" s="1900"/>
      <c r="AD228" s="1900"/>
      <c r="AE228" s="1900"/>
      <c r="AF228" s="1900"/>
      <c r="AG228" s="1900"/>
      <c r="AH228" s="1900"/>
      <c r="AI228" s="1900"/>
      <c r="AJ228" s="1900"/>
      <c r="AK228" s="1900"/>
      <c r="AL228" s="1900"/>
      <c r="AM228" s="1900"/>
      <c r="AN228" s="1900"/>
      <c r="AO228" s="1900"/>
      <c r="AP228" s="1900"/>
      <c r="AQ228" s="1900"/>
      <c r="AR228" s="1900"/>
      <c r="AS228" s="1900"/>
      <c r="AT228" s="1900"/>
      <c r="AU228" s="1900"/>
      <c r="AV228" s="1900"/>
      <c r="AW228" s="1900"/>
      <c r="AX228" s="1900"/>
      <c r="AY228" s="1900"/>
      <c r="AZ228" s="1900"/>
      <c r="BA228" s="1207"/>
      <c r="BB228" s="1207"/>
      <c r="BC228" s="1207"/>
      <c r="BD228" s="1214"/>
      <c r="BE228" s="1214"/>
    </row>
    <row r="229" spans="1:57" ht="15.75" customHeight="1">
      <c r="A229" s="1207"/>
      <c r="B229" s="1206"/>
      <c r="C229" s="1207"/>
      <c r="D229" s="1207"/>
      <c r="E229" s="1207"/>
      <c r="F229" s="1207"/>
      <c r="G229" s="1207"/>
      <c r="H229" s="1900"/>
      <c r="I229" s="1900"/>
      <c r="J229" s="1900"/>
      <c r="K229" s="1900"/>
      <c r="L229" s="1900"/>
      <c r="M229" s="1900"/>
      <c r="N229" s="1900"/>
      <c r="O229" s="1900"/>
      <c r="P229" s="1900"/>
      <c r="Q229" s="1900"/>
      <c r="R229" s="1900"/>
      <c r="S229" s="1900"/>
      <c r="T229" s="1900"/>
      <c r="U229" s="1900"/>
      <c r="V229" s="1900"/>
      <c r="W229" s="1900"/>
      <c r="X229" s="1900"/>
      <c r="Y229" s="1900"/>
      <c r="Z229" s="1900"/>
      <c r="AA229" s="1900"/>
      <c r="AB229" s="1900"/>
      <c r="AC229" s="1900"/>
      <c r="AD229" s="1900"/>
      <c r="AE229" s="1900"/>
      <c r="AF229" s="1900"/>
      <c r="AG229" s="1900"/>
      <c r="AH229" s="1900"/>
      <c r="AI229" s="1900"/>
      <c r="AJ229" s="1900"/>
      <c r="AK229" s="1900"/>
      <c r="AL229" s="1900"/>
      <c r="AM229" s="1900"/>
      <c r="AN229" s="1900"/>
      <c r="AO229" s="1900"/>
      <c r="AP229" s="1900"/>
      <c r="AQ229" s="1900"/>
      <c r="AR229" s="1900"/>
      <c r="AS229" s="1900"/>
      <c r="AT229" s="1900"/>
      <c r="AU229" s="1900"/>
      <c r="AV229" s="1900"/>
      <c r="AW229" s="1900"/>
      <c r="AX229" s="1900"/>
      <c r="AY229" s="1900"/>
      <c r="AZ229" s="1900"/>
      <c r="BA229" s="1207"/>
      <c r="BB229" s="1207"/>
      <c r="BC229" s="1207"/>
      <c r="BD229" s="1214"/>
      <c r="BE229" s="1214"/>
    </row>
    <row r="230" spans="1:57" ht="15.75" customHeight="1">
      <c r="A230" s="1207"/>
      <c r="B230" s="1206"/>
      <c r="C230" s="1207"/>
      <c r="D230" s="1207"/>
      <c r="E230" s="1207"/>
      <c r="F230" s="1207"/>
      <c r="G230" s="1207"/>
      <c r="H230" s="1900"/>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900"/>
      <c r="BA230" s="1207"/>
      <c r="BB230" s="1207"/>
      <c r="BC230" s="1207"/>
      <c r="BD230" s="1214"/>
      <c r="BE230" s="1214"/>
    </row>
    <row r="231" spans="1:57" ht="15.75" customHeight="1">
      <c r="A231" s="1207"/>
      <c r="B231" s="1206"/>
      <c r="C231" s="1207"/>
      <c r="D231" s="1207"/>
      <c r="E231" s="1207"/>
      <c r="F231" s="1207"/>
      <c r="G231" s="1207"/>
      <c r="H231" s="1207"/>
      <c r="I231" s="1207"/>
      <c r="J231" s="1207"/>
      <c r="K231" s="1207"/>
      <c r="L231" s="1207"/>
      <c r="M231" s="1207"/>
      <c r="N231" s="1207"/>
      <c r="O231" s="1207"/>
      <c r="P231" s="1207"/>
      <c r="Q231" s="1207"/>
      <c r="R231" s="1207"/>
      <c r="S231" s="1207"/>
      <c r="T231" s="1207"/>
      <c r="U231" s="1207"/>
      <c r="V231" s="1207"/>
      <c r="W231" s="1207"/>
      <c r="X231" s="1207"/>
      <c r="Y231" s="1207"/>
      <c r="Z231" s="1207"/>
      <c r="AA231" s="1207"/>
      <c r="AB231" s="1207"/>
      <c r="AC231" s="1207"/>
      <c r="AD231" s="1207"/>
      <c r="AE231" s="1207"/>
      <c r="AF231" s="1207"/>
      <c r="AG231" s="1207"/>
      <c r="AH231" s="1207"/>
      <c r="AI231" s="1207"/>
      <c r="AJ231" s="1207"/>
      <c r="AK231" s="1207"/>
      <c r="AL231" s="1207"/>
      <c r="AM231" s="1207"/>
      <c r="AN231" s="1207"/>
      <c r="AO231" s="1207"/>
      <c r="AP231" s="1207"/>
      <c r="AQ231" s="1207"/>
      <c r="AR231" s="1207"/>
      <c r="AS231" s="1207"/>
      <c r="AT231" s="1207"/>
      <c r="AU231" s="1207"/>
      <c r="AV231" s="1207"/>
      <c r="AW231" s="1207"/>
      <c r="AX231" s="1207"/>
      <c r="AY231" s="1207"/>
      <c r="AZ231" s="1207"/>
      <c r="BA231" s="1207"/>
      <c r="BB231" s="1207"/>
      <c r="BC231" s="1207"/>
      <c r="BD231" s="1214"/>
      <c r="BE231" s="1214"/>
    </row>
    <row r="232" spans="1:57" ht="15.75" customHeight="1" thickBot="1">
      <c r="A232" s="1207"/>
      <c r="B232" s="1254"/>
      <c r="C232" s="1255"/>
      <c r="D232" s="1255"/>
      <c r="E232" s="1255"/>
      <c r="F232" s="1255"/>
      <c r="G232" s="1255"/>
      <c r="H232" s="1901" t="s">
        <v>2224</v>
      </c>
      <c r="I232" s="1901"/>
      <c r="J232" s="1901"/>
      <c r="K232" s="1901"/>
      <c r="L232" s="1901"/>
      <c r="M232" s="1901"/>
      <c r="N232" s="1901"/>
      <c r="O232" s="1901"/>
      <c r="P232" s="1901"/>
      <c r="Q232" s="1901"/>
      <c r="R232" s="1901"/>
      <c r="S232" s="1901"/>
      <c r="T232" s="1901"/>
      <c r="U232" s="1901"/>
      <c r="V232" s="1901"/>
      <c r="W232" s="1901"/>
      <c r="X232" s="1901"/>
      <c r="Y232" s="1901"/>
      <c r="Z232" s="1901"/>
      <c r="AA232" s="1901"/>
      <c r="AB232" s="1901"/>
      <c r="AC232" s="1901"/>
      <c r="AD232" s="1901"/>
      <c r="AE232" s="1901"/>
      <c r="AF232" s="1901"/>
      <c r="AG232" s="1901"/>
      <c r="AH232" s="1901"/>
      <c r="AI232" s="1901"/>
      <c r="AJ232" s="1901"/>
      <c r="AK232" s="1901"/>
      <c r="AL232" s="1901"/>
      <c r="AM232" s="1901"/>
      <c r="AN232" s="1901"/>
      <c r="AO232" s="1901"/>
      <c r="AP232" s="1901"/>
      <c r="AQ232" s="1901"/>
      <c r="AR232" s="1901"/>
      <c r="AS232" s="1901"/>
      <c r="AT232" s="1901"/>
      <c r="AU232" s="1901"/>
      <c r="AV232" s="1901"/>
      <c r="AW232" s="1255"/>
      <c r="AX232" s="1255"/>
      <c r="AY232" s="1255"/>
      <c r="AZ232" s="1255"/>
      <c r="BA232" s="1255"/>
      <c r="BB232" s="1255"/>
      <c r="BC232" s="1255"/>
      <c r="BD232" s="1256"/>
      <c r="BE232" s="1214"/>
    </row>
    <row r="233" spans="1:57" ht="15.75" customHeight="1" thickBot="1">
      <c r="A233" s="1207"/>
      <c r="B233" s="1257"/>
      <c r="C233" s="1258"/>
      <c r="D233" s="1258"/>
      <c r="E233" s="1258"/>
      <c r="F233" s="1258"/>
      <c r="G233" s="1258"/>
      <c r="H233" s="1258"/>
      <c r="I233" s="1258"/>
      <c r="J233" s="1258"/>
      <c r="K233" s="1258"/>
      <c r="L233" s="1258"/>
      <c r="M233" s="1258"/>
      <c r="N233" s="1258"/>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9"/>
      <c r="BE233" s="1214"/>
    </row>
    <row r="234" spans="1:57" ht="30" customHeight="1" thickBot="1">
      <c r="A234" s="1207"/>
      <c r="B234" s="1257"/>
      <c r="C234" s="1258"/>
      <c r="D234" s="1258"/>
      <c r="E234" s="1258"/>
      <c r="F234" s="1258"/>
      <c r="G234" s="1258"/>
      <c r="H234" s="1891" t="s">
        <v>2223</v>
      </c>
      <c r="I234" s="1891"/>
      <c r="J234" s="1891"/>
      <c r="K234" s="1891"/>
      <c r="L234" s="1258"/>
      <c r="M234" s="1258"/>
      <c r="N234" s="1258"/>
      <c r="O234" s="1258"/>
      <c r="P234" s="1258"/>
      <c r="Q234" s="1258"/>
      <c r="R234" s="1258"/>
      <c r="S234" s="1902"/>
      <c r="T234" s="1903"/>
      <c r="U234" s="1903"/>
      <c r="V234" s="1903"/>
      <c r="W234" s="1903"/>
      <c r="X234" s="1903"/>
      <c r="Y234" s="1903"/>
      <c r="Z234" s="1903"/>
      <c r="AA234" s="1903"/>
      <c r="AB234" s="1903"/>
      <c r="AC234" s="1903"/>
      <c r="AD234" s="1903"/>
      <c r="AE234" s="1903"/>
      <c r="AF234" s="1903"/>
      <c r="AG234" s="1903"/>
      <c r="AH234" s="1903"/>
      <c r="AI234" s="1903"/>
      <c r="AJ234" s="1904"/>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9"/>
      <c r="BE234" s="1214"/>
    </row>
    <row r="235" spans="1:57" ht="15.75" customHeight="1" thickBot="1">
      <c r="A235" s="1207"/>
      <c r="B235" s="1257"/>
      <c r="C235" s="1258"/>
      <c r="D235" s="1258"/>
      <c r="E235" s="1258"/>
      <c r="F235" s="1258"/>
      <c r="G235" s="1258"/>
      <c r="H235" s="1260"/>
      <c r="I235" s="1260"/>
      <c r="J235" s="1260"/>
      <c r="K235" s="1260"/>
      <c r="L235" s="1258"/>
      <c r="M235" s="1258"/>
      <c r="N235" s="1258"/>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9"/>
      <c r="BE235" s="1214"/>
    </row>
    <row r="236" spans="1:57" ht="15.75" customHeight="1" thickBot="1">
      <c r="A236" s="1207"/>
      <c r="B236" s="1257"/>
      <c r="C236" s="1258"/>
      <c r="D236" s="1258"/>
      <c r="E236" s="1258"/>
      <c r="F236" s="1258"/>
      <c r="G236" s="1258"/>
      <c r="H236" s="1891" t="s">
        <v>2222</v>
      </c>
      <c r="I236" s="1891"/>
      <c r="J236" s="1891"/>
      <c r="K236" s="1260"/>
      <c r="L236" s="1258"/>
      <c r="M236" s="1258"/>
      <c r="N236" s="1258"/>
      <c r="O236" s="1258"/>
      <c r="P236" s="1258"/>
      <c r="Q236" s="1258"/>
      <c r="R236" s="1258"/>
      <c r="S236" s="1892"/>
      <c r="T236" s="1893"/>
      <c r="U236" s="1893"/>
      <c r="V236" s="1893"/>
      <c r="W236" s="1893"/>
      <c r="X236" s="1893"/>
      <c r="Y236" s="1893"/>
      <c r="Z236" s="1893"/>
      <c r="AA236" s="1893"/>
      <c r="AB236" s="1893"/>
      <c r="AC236" s="1893"/>
      <c r="AD236" s="1893"/>
      <c r="AE236" s="1893"/>
      <c r="AF236" s="1893"/>
      <c r="AG236" s="1893"/>
      <c r="AH236" s="1893"/>
      <c r="AI236" s="1893"/>
      <c r="AJ236" s="1894"/>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9"/>
      <c r="BE236" s="1214"/>
    </row>
    <row r="237" spans="1:57" ht="15.75" customHeight="1" thickBot="1">
      <c r="A237" s="1207"/>
      <c r="B237" s="1257"/>
      <c r="C237" s="1258"/>
      <c r="D237" s="1258"/>
      <c r="E237" s="1258"/>
      <c r="F237" s="1258"/>
      <c r="G237" s="1258"/>
      <c r="H237" s="1260"/>
      <c r="I237" s="1260"/>
      <c r="J237" s="1260"/>
      <c r="K237" s="1260"/>
      <c r="L237" s="1258"/>
      <c r="M237" s="1258"/>
      <c r="N237" s="1258"/>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9"/>
      <c r="BE237" s="1214"/>
    </row>
    <row r="238" spans="1:57" ht="15.75" customHeight="1" thickBot="1">
      <c r="A238" s="1207"/>
      <c r="B238" s="1257"/>
      <c r="C238" s="1258"/>
      <c r="D238" s="1258"/>
      <c r="E238" s="1258"/>
      <c r="F238" s="1258"/>
      <c r="G238" s="1258"/>
      <c r="H238" s="1891" t="s">
        <v>441</v>
      </c>
      <c r="I238" s="1891"/>
      <c r="J238" s="1260"/>
      <c r="K238" s="1260"/>
      <c r="L238" s="1258"/>
      <c r="M238" s="1258"/>
      <c r="N238" s="1258"/>
      <c r="O238" s="1258"/>
      <c r="P238" s="1258"/>
      <c r="Q238" s="1258"/>
      <c r="R238" s="1258"/>
      <c r="S238" s="1892"/>
      <c r="T238" s="1893"/>
      <c r="U238" s="1893"/>
      <c r="V238" s="1893"/>
      <c r="W238" s="1893"/>
      <c r="X238" s="1893"/>
      <c r="Y238" s="1893"/>
      <c r="Z238" s="1893"/>
      <c r="AA238" s="1893"/>
      <c r="AB238" s="1893"/>
      <c r="AC238" s="1893"/>
      <c r="AD238" s="1893"/>
      <c r="AE238" s="1893"/>
      <c r="AF238" s="1893"/>
      <c r="AG238" s="1893"/>
      <c r="AH238" s="1893"/>
      <c r="AI238" s="1893"/>
      <c r="AJ238" s="1894"/>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9"/>
      <c r="BE238" s="1214"/>
    </row>
    <row r="239" spans="1:57" ht="15.75" customHeight="1" thickBot="1">
      <c r="A239" s="1207"/>
      <c r="B239" s="1257"/>
      <c r="C239" s="1258"/>
      <c r="D239" s="1258"/>
      <c r="E239" s="1258"/>
      <c r="F239" s="1258"/>
      <c r="G239" s="1258"/>
      <c r="H239" s="1258"/>
      <c r="I239" s="1258"/>
      <c r="J239" s="1258"/>
      <c r="K239" s="1258"/>
      <c r="L239" s="1258"/>
      <c r="M239" s="1258"/>
      <c r="N239" s="1258"/>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9"/>
      <c r="BE239" s="1214"/>
    </row>
    <row r="240" spans="1:57" ht="15.75" customHeight="1" thickBot="1">
      <c r="A240" s="1207"/>
      <c r="B240" s="1257"/>
      <c r="C240" s="1258"/>
      <c r="D240" s="1258"/>
      <c r="E240" s="1258"/>
      <c r="F240" s="1258"/>
      <c r="G240" s="1258"/>
      <c r="H240" s="1895" t="s">
        <v>2221</v>
      </c>
      <c r="I240" s="1895"/>
      <c r="J240" s="1895"/>
      <c r="K240" s="1895"/>
      <c r="L240" s="1895"/>
      <c r="M240" s="1895"/>
      <c r="N240" s="1895"/>
      <c r="O240" s="1895"/>
      <c r="P240" s="1258"/>
      <c r="Q240" s="1258"/>
      <c r="R240" s="1258"/>
      <c r="S240" s="1892"/>
      <c r="T240" s="1893"/>
      <c r="U240" s="1893"/>
      <c r="V240" s="1893"/>
      <c r="W240" s="1893"/>
      <c r="X240" s="1893"/>
      <c r="Y240" s="1893"/>
      <c r="Z240" s="1893"/>
      <c r="AA240" s="1893"/>
      <c r="AB240" s="1893"/>
      <c r="AC240" s="1893"/>
      <c r="AD240" s="1893"/>
      <c r="AE240" s="1893"/>
      <c r="AF240" s="1893"/>
      <c r="AG240" s="1893"/>
      <c r="AH240" s="1893"/>
      <c r="AI240" s="1893"/>
      <c r="AJ240" s="1894"/>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9"/>
      <c r="BE240" s="1214"/>
    </row>
    <row r="241" spans="1:57" ht="15.75" customHeight="1" thickBot="1">
      <c r="A241" s="1207"/>
      <c r="B241" s="1257"/>
      <c r="C241" s="1258"/>
      <c r="D241" s="1258"/>
      <c r="E241" s="1258"/>
      <c r="F241" s="1258"/>
      <c r="G241" s="1258"/>
      <c r="H241" s="1258"/>
      <c r="I241" s="1258"/>
      <c r="J241" s="1258"/>
      <c r="K241" s="1258"/>
      <c r="L241" s="1258"/>
      <c r="M241" s="1258"/>
      <c r="N241" s="1258"/>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9"/>
      <c r="BE241" s="1214"/>
    </row>
    <row r="242" spans="1:57" ht="15.75" customHeight="1" thickBot="1">
      <c r="A242" s="1207"/>
      <c r="B242" s="1257"/>
      <c r="C242" s="1258"/>
      <c r="D242" s="1258"/>
      <c r="E242" s="1258"/>
      <c r="F242" s="1258"/>
      <c r="G242" s="1258"/>
      <c r="H242" s="1896" t="s">
        <v>2220</v>
      </c>
      <c r="I242" s="1896"/>
      <c r="J242" s="1258"/>
      <c r="K242" s="1258"/>
      <c r="L242" s="1258"/>
      <c r="M242" s="1258"/>
      <c r="N242" s="1258"/>
      <c r="O242" s="1258"/>
      <c r="P242" s="1258"/>
      <c r="Q242" s="1258"/>
      <c r="R242" s="1258"/>
      <c r="S242" s="1897"/>
      <c r="T242" s="1898"/>
      <c r="U242" s="1898"/>
      <c r="V242" s="1898"/>
      <c r="W242" s="1898"/>
      <c r="X242" s="1898"/>
      <c r="Y242" s="1898"/>
      <c r="Z242" s="1898"/>
      <c r="AA242" s="1898"/>
      <c r="AB242" s="1898"/>
      <c r="AC242" s="1898"/>
      <c r="AD242" s="1898"/>
      <c r="AE242" s="1898"/>
      <c r="AF242" s="1898"/>
      <c r="AG242" s="1898"/>
      <c r="AH242" s="1898"/>
      <c r="AI242" s="1898"/>
      <c r="AJ242" s="1899"/>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9"/>
      <c r="BE242" s="1214"/>
    </row>
    <row r="243" spans="1:57" ht="15.75" customHeight="1" thickBot="1">
      <c r="A243" s="1207"/>
      <c r="B243" s="1261"/>
      <c r="C243" s="1262"/>
      <c r="D243" s="1262"/>
      <c r="E243" s="1262"/>
      <c r="F243" s="1262"/>
      <c r="G243" s="1262"/>
      <c r="H243" s="1262"/>
      <c r="I243" s="1262"/>
      <c r="J243" s="1262"/>
      <c r="K243" s="1262"/>
      <c r="L243" s="1262"/>
      <c r="M243" s="1262"/>
      <c r="N243" s="1262"/>
      <c r="O243" s="1262"/>
      <c r="P243" s="1262"/>
      <c r="Q243" s="1262"/>
      <c r="R243" s="1262"/>
      <c r="S243" s="1262"/>
      <c r="T243" s="1262"/>
      <c r="U243" s="1262"/>
      <c r="V243" s="1262"/>
      <c r="W243" s="1262"/>
      <c r="X243" s="1262"/>
      <c r="Y243" s="1262"/>
      <c r="Z243" s="1262"/>
      <c r="AA243" s="1262"/>
      <c r="AB243" s="1262"/>
      <c r="AC243" s="1262"/>
      <c r="AD243" s="1262"/>
      <c r="AE243" s="1262"/>
      <c r="AF243" s="1262"/>
      <c r="AG243" s="1262"/>
      <c r="AH243" s="1262"/>
      <c r="AI243" s="1262"/>
      <c r="AJ243" s="1262"/>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3"/>
      <c r="BE243" s="1214"/>
    </row>
    <row r="244" spans="1:57" ht="15.75" customHeight="1" thickBot="1">
      <c r="A244" s="1255"/>
      <c r="B244" s="1255"/>
      <c r="C244" s="1255"/>
      <c r="D244" s="1255"/>
      <c r="E244" s="1255"/>
      <c r="F244" s="1255"/>
      <c r="G244" s="1255"/>
      <c r="H244" s="1255"/>
      <c r="I244" s="1255"/>
      <c r="J244" s="1255"/>
      <c r="K244" s="1255"/>
      <c r="L244" s="1255"/>
      <c r="M244" s="1255"/>
      <c r="N244" s="1255"/>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6"/>
    </row>
    <row r="247" spans="1:57" ht="15.75" customHeight="1">
      <c r="D247" s="1205"/>
    </row>
    <row r="248" spans="1:57" ht="15.75" customHeight="1">
      <c r="D248" s="1264"/>
    </row>
    <row r="249" spans="1:57" ht="15.75" customHeight="1">
      <c r="D249" s="1205"/>
    </row>
    <row r="250" spans="1:57" ht="15.75" customHeight="1">
      <c r="D250" s="1205"/>
    </row>
    <row r="251" spans="1:57" ht="15.75" customHeight="1">
      <c r="R251" s="1203"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3" workbookViewId="0">
      <selection activeCell="AB50" sqref="AB50:AF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5" t="s">
        <v>1278</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c r="AN1" s="2365"/>
    </row>
    <row r="2" spans="1:40" ht="12.95" customHeight="1" thickBot="1">
      <c r="A2" s="2366"/>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67" t="str">
        <f xml:space="preserve"> IF(T25=100%,'Sources and Basis Breakdown'!G2,'Sources and Basis Breakdown'!F2)</f>
        <v>30% PVC for New Const/
Rehabilitation
DDA/QCT
Building(s)</v>
      </c>
      <c r="U7" s="2367"/>
      <c r="V7" s="2367"/>
      <c r="W7" s="2367"/>
      <c r="X7" s="2367"/>
      <c r="Y7" s="2367" t="str">
        <f>IF(T25=100%,"",'Sources and Basis Breakdown'!G2)</f>
        <v>30% PVC for New Const/
Rehabilitation
NON-DDA/
NON-QCT Building(s)</v>
      </c>
      <c r="Z7" s="2367"/>
      <c r="AA7" s="2367"/>
      <c r="AB7" s="2367"/>
      <c r="AC7" s="2367"/>
      <c r="AD7" s="2367" t="str">
        <f xml:space="preserve"> IF(T25=100%, 'Sources and Basis Breakdown'!J2,'Sources and Basis Breakdown'!I2)</f>
        <v>30% PVC for Acquisition
DDA/QCT Building(s)</v>
      </c>
      <c r="AE7" s="2367"/>
      <c r="AF7" s="2367"/>
      <c r="AG7" s="2367"/>
      <c r="AH7" s="2367"/>
      <c r="AI7" s="2367" t="str">
        <f>IF(T25=100%,"",'Sources and Basis Breakdown'!J2)</f>
        <v>30% PVC for Acquisition
NON-DDA/
NON-QCT Building(s)</v>
      </c>
      <c r="AJ7" s="2367"/>
      <c r="AK7" s="2367"/>
      <c r="AL7" s="2367"/>
      <c r="AM7" s="2367"/>
    </row>
    <row r="8" spans="1:40" ht="12.95" customHeight="1">
      <c r="B8" s="407"/>
      <c r="T8" s="2367"/>
      <c r="U8" s="2367"/>
      <c r="V8" s="2367"/>
      <c r="W8" s="2367"/>
      <c r="X8" s="2367"/>
      <c r="Y8" s="2367"/>
      <c r="Z8" s="2367"/>
      <c r="AA8" s="2367"/>
      <c r="AB8" s="2367"/>
      <c r="AC8" s="2367"/>
      <c r="AD8" s="2367"/>
      <c r="AE8" s="2367"/>
      <c r="AF8" s="2367"/>
      <c r="AG8" s="2367"/>
      <c r="AH8" s="2367"/>
      <c r="AI8" s="2367"/>
      <c r="AJ8" s="2367"/>
      <c r="AK8" s="2367"/>
      <c r="AL8" s="2367"/>
      <c r="AM8" s="2367"/>
    </row>
    <row r="9" spans="1:40" ht="12.95" customHeight="1">
      <c r="B9" s="407"/>
      <c r="T9" s="2367"/>
      <c r="U9" s="2367"/>
      <c r="V9" s="2367"/>
      <c r="W9" s="2367"/>
      <c r="X9" s="2367"/>
      <c r="Y9" s="2367"/>
      <c r="Z9" s="2367"/>
      <c r="AA9" s="2367"/>
      <c r="AB9" s="2367"/>
      <c r="AC9" s="2367"/>
      <c r="AD9" s="2367"/>
      <c r="AE9" s="2367"/>
      <c r="AF9" s="2367"/>
      <c r="AG9" s="2367"/>
      <c r="AH9" s="2367"/>
      <c r="AI9" s="2367"/>
      <c r="AJ9" s="2367"/>
      <c r="AK9" s="2367"/>
      <c r="AL9" s="2367"/>
      <c r="AM9" s="2367"/>
    </row>
    <row r="10" spans="1:40" ht="12.95" customHeight="1">
      <c r="B10" s="408"/>
      <c r="C10" s="409"/>
      <c r="D10" s="409"/>
      <c r="E10" s="409"/>
      <c r="F10" s="409"/>
      <c r="G10" s="409"/>
      <c r="H10" s="409"/>
      <c r="I10" s="409"/>
      <c r="J10" s="409"/>
      <c r="K10" s="409"/>
      <c r="L10" s="409"/>
      <c r="M10" s="409"/>
      <c r="N10" s="409"/>
      <c r="O10" s="409"/>
      <c r="P10" s="409"/>
      <c r="Q10" s="409"/>
      <c r="R10" s="409"/>
      <c r="S10" s="409"/>
      <c r="T10" s="2367"/>
      <c r="U10" s="2367"/>
      <c r="V10" s="2367"/>
      <c r="W10" s="2367"/>
      <c r="X10" s="2367"/>
      <c r="Y10" s="2367"/>
      <c r="Z10" s="2367"/>
      <c r="AA10" s="2367"/>
      <c r="AB10" s="2367"/>
      <c r="AC10" s="2367"/>
      <c r="AD10" s="2367"/>
      <c r="AE10" s="2367"/>
      <c r="AF10" s="2367"/>
      <c r="AG10" s="2367"/>
      <c r="AH10" s="2367"/>
      <c r="AI10" s="2367"/>
      <c r="AJ10" s="2367"/>
      <c r="AK10" s="2367"/>
      <c r="AL10" s="2367"/>
      <c r="AM10" s="2367"/>
    </row>
    <row r="11" spans="1:40" ht="12.95" customHeight="1">
      <c r="B11" s="2346" t="s">
        <v>375</v>
      </c>
      <c r="C11" s="2347"/>
      <c r="D11" s="2347"/>
      <c r="E11" s="2347"/>
      <c r="F11" s="2347"/>
      <c r="G11" s="2347"/>
      <c r="H11" s="2347"/>
      <c r="I11" s="2347"/>
      <c r="J11" s="2347"/>
      <c r="K11" s="2347"/>
      <c r="L11" s="2347"/>
      <c r="M11" s="2347"/>
      <c r="N11" s="2347"/>
      <c r="O11" s="2347"/>
      <c r="P11" s="2347"/>
      <c r="Q11" s="2347"/>
      <c r="R11" s="2347"/>
      <c r="S11" s="2348"/>
      <c r="T11" s="2368">
        <f>IF('Sources and Basis Breakdown'!F107=0,'Sources and Basis Breakdown'!E107,'Sources and Basis Breakdown'!F107)</f>
        <v>54120065</v>
      </c>
      <c r="U11" s="2369"/>
      <c r="V11" s="2369"/>
      <c r="W11" s="2369"/>
      <c r="X11" s="2369"/>
      <c r="Y11" s="2368">
        <f>IF(Y7="",0,IF('Sources and Basis Breakdown'!G107+'Sources and Basis Breakdown'!F107='Sources and Basis Breakdown'!E107,'Sources and Basis Breakdown'!G107,0))</f>
        <v>0</v>
      </c>
      <c r="Z11" s="2369"/>
      <c r="AA11" s="2369"/>
      <c r="AB11" s="2369"/>
      <c r="AC11" s="2369"/>
      <c r="AD11" s="2369">
        <f>IF('Sources and Basis Breakdown'!I107=0,'Sources and Basis Breakdown'!H107,'Sources and Basis Breakdown'!I107)</f>
        <v>0</v>
      </c>
      <c r="AE11" s="2369"/>
      <c r="AF11" s="2369"/>
      <c r="AG11" s="2369"/>
      <c r="AH11" s="2369"/>
      <c r="AI11" s="2369">
        <f>IF(Y7="",0,IF('Sources and Basis Breakdown'!I107+'Sources and Basis Breakdown'!J107='Sources and Basis Breakdown'!H107,'Sources and Basis Breakdown'!J107,0))</f>
        <v>0</v>
      </c>
      <c r="AJ11" s="2369"/>
      <c r="AK11" s="2369"/>
      <c r="AL11" s="2369"/>
      <c r="AM11" s="2369"/>
    </row>
    <row r="12" spans="1:40" ht="12.95" customHeight="1">
      <c r="B12" s="2361" t="s">
        <v>497</v>
      </c>
      <c r="C12" s="1831"/>
      <c r="D12" s="1831"/>
      <c r="E12" s="1831"/>
      <c r="F12" s="1831"/>
      <c r="G12" s="1831"/>
      <c r="H12" s="1831"/>
      <c r="I12" s="1831"/>
      <c r="J12" s="1831"/>
      <c r="K12" s="1831"/>
      <c r="L12" s="1831"/>
      <c r="M12" s="1831"/>
      <c r="N12" s="1831"/>
      <c r="O12" s="1831"/>
      <c r="P12" s="1831"/>
      <c r="Q12" s="1831"/>
      <c r="R12" s="1831"/>
      <c r="S12" s="2362"/>
      <c r="T12" s="2334"/>
      <c r="U12" s="2335"/>
      <c r="V12" s="2335"/>
      <c r="W12" s="2335"/>
      <c r="X12" s="2336"/>
      <c r="Y12" s="2334"/>
      <c r="Z12" s="2335"/>
      <c r="AA12" s="2335"/>
      <c r="AB12" s="2335"/>
      <c r="AC12" s="2336"/>
      <c r="AD12" s="2334"/>
      <c r="AE12" s="2335"/>
      <c r="AF12" s="2335"/>
      <c r="AG12" s="2335"/>
      <c r="AH12" s="2336"/>
      <c r="AI12" s="2334"/>
      <c r="AJ12" s="2335"/>
      <c r="AK12" s="2335"/>
      <c r="AL12" s="2335"/>
      <c r="AM12" s="2336"/>
    </row>
    <row r="13" spans="1:40" ht="12.95" customHeight="1">
      <c r="B13" s="435"/>
      <c r="C13" s="2363" t="s">
        <v>498</v>
      </c>
      <c r="D13" s="2363"/>
      <c r="E13" s="2363"/>
      <c r="F13" s="2363"/>
      <c r="G13" s="2363"/>
      <c r="H13" s="2363"/>
      <c r="I13" s="2363"/>
      <c r="J13" s="2363"/>
      <c r="K13" s="2363"/>
      <c r="L13" s="2363"/>
      <c r="M13" s="2363"/>
      <c r="N13" s="2363"/>
      <c r="O13" s="2363"/>
      <c r="P13" s="2363"/>
      <c r="Q13" s="2363"/>
      <c r="R13" s="2363"/>
      <c r="S13" s="2364"/>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63" t="s">
        <v>499</v>
      </c>
      <c r="D14" s="2363"/>
      <c r="E14" s="2363"/>
      <c r="F14" s="2363"/>
      <c r="G14" s="2363"/>
      <c r="H14" s="2363"/>
      <c r="I14" s="2363"/>
      <c r="J14" s="2363"/>
      <c r="K14" s="2363"/>
      <c r="L14" s="2363"/>
      <c r="M14" s="2363"/>
      <c r="N14" s="2363"/>
      <c r="O14" s="2363"/>
      <c r="P14" s="2363"/>
      <c r="Q14" s="2363"/>
      <c r="R14" s="2363"/>
      <c r="S14" s="2364"/>
      <c r="T14" s="2337"/>
      <c r="U14" s="2338"/>
      <c r="V14" s="2338"/>
      <c r="W14" s="2338"/>
      <c r="X14" s="2338"/>
      <c r="Y14" s="2337"/>
      <c r="Z14" s="2338"/>
      <c r="AA14" s="2338"/>
      <c r="AB14" s="2338"/>
      <c r="AC14" s="2338"/>
      <c r="AD14" s="2338"/>
      <c r="AE14" s="2338"/>
      <c r="AF14" s="2338"/>
      <c r="AG14" s="2338"/>
      <c r="AH14" s="2338"/>
      <c r="AI14" s="2338"/>
      <c r="AJ14" s="2338"/>
      <c r="AK14" s="2338"/>
      <c r="AL14" s="2338"/>
      <c r="AM14" s="2338"/>
    </row>
    <row r="15" spans="1:40" ht="12.95" customHeight="1">
      <c r="B15" s="435"/>
      <c r="C15" s="2363" t="s">
        <v>500</v>
      </c>
      <c r="D15" s="2363"/>
      <c r="E15" s="2363"/>
      <c r="F15" s="2363"/>
      <c r="G15" s="2363"/>
      <c r="H15" s="2363"/>
      <c r="I15" s="2363"/>
      <c r="J15" s="2363"/>
      <c r="K15" s="2363"/>
      <c r="L15" s="2363"/>
      <c r="M15" s="2363"/>
      <c r="N15" s="2363"/>
      <c r="O15" s="2363"/>
      <c r="P15" s="2363"/>
      <c r="Q15" s="2363"/>
      <c r="R15" s="2363"/>
      <c r="S15" s="2364"/>
      <c r="T15" s="2337"/>
      <c r="U15" s="2338"/>
      <c r="V15" s="2338"/>
      <c r="W15" s="2338"/>
      <c r="X15" s="2338"/>
      <c r="Y15" s="2337"/>
      <c r="Z15" s="2338"/>
      <c r="AA15" s="2338"/>
      <c r="AB15" s="2338"/>
      <c r="AC15" s="2338"/>
      <c r="AD15" s="2338"/>
      <c r="AE15" s="2338"/>
      <c r="AF15" s="2338"/>
      <c r="AG15" s="2338"/>
      <c r="AH15" s="2338"/>
      <c r="AI15" s="2338"/>
      <c r="AJ15" s="2338"/>
      <c r="AK15" s="2338"/>
      <c r="AL15" s="2338"/>
      <c r="AM15" s="2338"/>
    </row>
    <row r="16" spans="1:40" ht="12.95" customHeight="1">
      <c r="B16" s="435"/>
      <c r="C16" s="2363" t="s">
        <v>805</v>
      </c>
      <c r="D16" s="2363"/>
      <c r="E16" s="2363"/>
      <c r="F16" s="2363"/>
      <c r="G16" s="2363"/>
      <c r="H16" s="2363"/>
      <c r="I16" s="2363"/>
      <c r="J16" s="2363"/>
      <c r="K16" s="2363"/>
      <c r="L16" s="2363"/>
      <c r="M16" s="2363"/>
      <c r="N16" s="2363"/>
      <c r="O16" s="2363"/>
      <c r="P16" s="2363"/>
      <c r="Q16" s="2363"/>
      <c r="R16" s="2363"/>
      <c r="S16" s="2364"/>
      <c r="T16" s="2337"/>
      <c r="U16" s="2338"/>
      <c r="V16" s="2338"/>
      <c r="W16" s="2338"/>
      <c r="X16" s="2338"/>
      <c r="Y16" s="2337"/>
      <c r="Z16" s="2338"/>
      <c r="AA16" s="2338"/>
      <c r="AB16" s="2338"/>
      <c r="AC16" s="2338"/>
      <c r="AD16" s="2338"/>
      <c r="AE16" s="2338"/>
      <c r="AF16" s="2338"/>
      <c r="AG16" s="2338"/>
      <c r="AH16" s="2338"/>
      <c r="AI16" s="2338"/>
      <c r="AJ16" s="2338"/>
      <c r="AK16" s="2338"/>
      <c r="AL16" s="2338"/>
      <c r="AM16" s="2338"/>
    </row>
    <row r="17" spans="1:40" ht="12.95" customHeight="1">
      <c r="B17" s="435"/>
      <c r="C17" s="2363" t="s">
        <v>501</v>
      </c>
      <c r="D17" s="2363"/>
      <c r="E17" s="2363"/>
      <c r="F17" s="2363"/>
      <c r="G17" s="2363"/>
      <c r="H17" s="2363"/>
      <c r="I17" s="2363"/>
      <c r="J17" s="2363"/>
      <c r="K17" s="2363"/>
      <c r="L17" s="2363"/>
      <c r="M17" s="2363"/>
      <c r="N17" s="2363"/>
      <c r="O17" s="2363"/>
      <c r="P17" s="2363"/>
      <c r="Q17" s="2363"/>
      <c r="R17" s="2363"/>
      <c r="S17" s="2364"/>
      <c r="T17" s="2337"/>
      <c r="U17" s="2338"/>
      <c r="V17" s="2338"/>
      <c r="W17" s="2338"/>
      <c r="X17" s="2338"/>
      <c r="Y17" s="2337"/>
      <c r="Z17" s="2338"/>
      <c r="AA17" s="2338"/>
      <c r="AB17" s="2338"/>
      <c r="AC17" s="2338"/>
      <c r="AD17" s="2338"/>
      <c r="AE17" s="2338"/>
      <c r="AF17" s="2338"/>
      <c r="AG17" s="2338"/>
      <c r="AH17" s="2338"/>
      <c r="AI17" s="2338"/>
      <c r="AJ17" s="2338"/>
      <c r="AK17" s="2338"/>
      <c r="AL17" s="2338"/>
      <c r="AM17" s="2338"/>
    </row>
    <row r="18" spans="1:40" ht="12.95" customHeight="1">
      <c r="A18"/>
      <c r="B18" s="1143"/>
      <c r="C18" s="1747" t="s">
        <v>958</v>
      </c>
      <c r="D18" s="1747"/>
      <c r="E18" s="1747"/>
      <c r="F18" s="1747"/>
      <c r="G18" s="1747"/>
      <c r="H18" s="1747"/>
      <c r="I18" s="1747"/>
      <c r="J18" s="1747"/>
      <c r="K18" s="1747"/>
      <c r="L18" s="1747"/>
      <c r="M18" s="1747"/>
      <c r="N18" s="1747"/>
      <c r="O18" s="1747"/>
      <c r="P18" s="1747"/>
      <c r="Q18" s="1747"/>
      <c r="R18" s="1747"/>
      <c r="S18" s="1748"/>
      <c r="T18" s="2337"/>
      <c r="U18" s="2338"/>
      <c r="V18" s="2338"/>
      <c r="W18" s="2338"/>
      <c r="X18" s="2338"/>
      <c r="Y18" s="2337"/>
      <c r="Z18" s="2338"/>
      <c r="AA18" s="2338"/>
      <c r="AB18" s="2338"/>
      <c r="AC18" s="2338"/>
      <c r="AD18" s="2338"/>
      <c r="AE18" s="2338"/>
      <c r="AF18" s="2338"/>
      <c r="AG18" s="2338"/>
      <c r="AH18" s="2338"/>
      <c r="AI18" s="2338"/>
      <c r="AJ18" s="2338"/>
      <c r="AK18" s="2338"/>
      <c r="AL18" s="2338"/>
      <c r="AM18" s="2338"/>
    </row>
    <row r="19" spans="1:40" ht="12.95" customHeight="1">
      <c r="B19" s="1143"/>
      <c r="C19" s="1747" t="s">
        <v>958</v>
      </c>
      <c r="D19" s="1747"/>
      <c r="E19" s="1747"/>
      <c r="F19" s="1747"/>
      <c r="G19" s="1747"/>
      <c r="H19" s="1747"/>
      <c r="I19" s="1747"/>
      <c r="J19" s="1747"/>
      <c r="K19" s="1747"/>
      <c r="L19" s="1747"/>
      <c r="M19" s="1747"/>
      <c r="N19" s="1747"/>
      <c r="O19" s="1747"/>
      <c r="P19" s="1747"/>
      <c r="Q19" s="1747"/>
      <c r="R19" s="1747"/>
      <c r="S19" s="1748"/>
      <c r="T19" s="2337"/>
      <c r="U19" s="2338"/>
      <c r="V19" s="2338"/>
      <c r="W19" s="2338"/>
      <c r="X19" s="2338"/>
      <c r="Y19" s="2337"/>
      <c r="Z19" s="2338"/>
      <c r="AA19" s="2338"/>
      <c r="AB19" s="2338"/>
      <c r="AC19" s="2338"/>
      <c r="AD19" s="2338"/>
      <c r="AE19" s="2338"/>
      <c r="AF19" s="2338"/>
      <c r="AG19" s="2338"/>
      <c r="AH19" s="2338"/>
      <c r="AI19" s="2338"/>
      <c r="AJ19" s="2338"/>
      <c r="AK19" s="2338"/>
      <c r="AL19" s="2338"/>
      <c r="AM19" s="2338"/>
    </row>
    <row r="20" spans="1:40" ht="12.95" customHeight="1">
      <c r="B20" s="2346" t="s">
        <v>502</v>
      </c>
      <c r="C20" s="2347"/>
      <c r="D20" s="2347"/>
      <c r="E20" s="2347"/>
      <c r="F20" s="2347"/>
      <c r="G20" s="2347"/>
      <c r="H20" s="2347"/>
      <c r="I20" s="2347"/>
      <c r="J20" s="2347"/>
      <c r="K20" s="2347"/>
      <c r="L20" s="2347"/>
      <c r="M20" s="2347"/>
      <c r="N20" s="2347"/>
      <c r="O20" s="2347"/>
      <c r="P20" s="2347"/>
      <c r="Q20" s="2347"/>
      <c r="R20" s="2347"/>
      <c r="S20" s="2348"/>
      <c r="T20" s="2339">
        <f>SUM(T13:X19)</f>
        <v>0</v>
      </c>
      <c r="U20" s="2340"/>
      <c r="V20" s="2340"/>
      <c r="W20" s="2340"/>
      <c r="X20" s="2340"/>
      <c r="Y20" s="2339">
        <f>SUM(Y13:AC19)</f>
        <v>0</v>
      </c>
      <c r="Z20" s="2340"/>
      <c r="AA20" s="2340"/>
      <c r="AB20" s="2340"/>
      <c r="AC20" s="2340"/>
      <c r="AD20" s="2341">
        <f>SUM(AD13:AH19)</f>
        <v>0</v>
      </c>
      <c r="AE20" s="2342"/>
      <c r="AF20" s="2342"/>
      <c r="AG20" s="2342"/>
      <c r="AH20" s="2339"/>
      <c r="AI20" s="2341">
        <f>SUM(AI13:AM19)</f>
        <v>0</v>
      </c>
      <c r="AJ20" s="2342"/>
      <c r="AK20" s="2342"/>
      <c r="AL20" s="2342"/>
      <c r="AM20" s="2339"/>
    </row>
    <row r="21" spans="1:40" ht="12.95" customHeight="1">
      <c r="B21" s="2346" t="s">
        <v>1261</v>
      </c>
      <c r="C21" s="2347"/>
      <c r="D21" s="2347"/>
      <c r="E21" s="2347"/>
      <c r="F21" s="2347"/>
      <c r="G21" s="2347"/>
      <c r="H21" s="2347"/>
      <c r="I21" s="2347"/>
      <c r="J21" s="2347"/>
      <c r="K21" s="2347"/>
      <c r="L21" s="2347"/>
      <c r="M21" s="2347"/>
      <c r="N21" s="2347"/>
      <c r="O21" s="2347"/>
      <c r="P21" s="2347"/>
      <c r="Q21" s="2347"/>
      <c r="R21" s="2347"/>
      <c r="S21" s="2348"/>
      <c r="T21" s="2337"/>
      <c r="U21" s="2338"/>
      <c r="V21" s="2338"/>
      <c r="W21" s="2338"/>
      <c r="X21" s="2338"/>
      <c r="Y21" s="2337"/>
      <c r="Z21" s="2338"/>
      <c r="AA21" s="2338"/>
      <c r="AB21" s="2338"/>
      <c r="AC21" s="2338"/>
      <c r="AD21" s="2334"/>
      <c r="AE21" s="2335"/>
      <c r="AF21" s="2335"/>
      <c r="AG21" s="2335"/>
      <c r="AH21" s="2336"/>
      <c r="AI21" s="2334"/>
      <c r="AJ21" s="2335"/>
      <c r="AK21" s="2335"/>
      <c r="AL21" s="2335"/>
      <c r="AM21" s="2336"/>
    </row>
    <row r="22" spans="1:40" ht="12.95" customHeight="1">
      <c r="B22" s="2346" t="s">
        <v>503</v>
      </c>
      <c r="C22" s="2347"/>
      <c r="D22" s="2347"/>
      <c r="E22" s="2347"/>
      <c r="F22" s="2347"/>
      <c r="G22" s="2347"/>
      <c r="H22" s="2347"/>
      <c r="I22" s="2347"/>
      <c r="J22" s="2347"/>
      <c r="K22" s="2347"/>
      <c r="L22" s="2347"/>
      <c r="M22" s="2347"/>
      <c r="N22" s="2347"/>
      <c r="O22" s="2347"/>
      <c r="P22" s="2347"/>
      <c r="Q22" s="2347"/>
      <c r="R22" s="2347"/>
      <c r="S22" s="2348"/>
      <c r="T22" s="2372">
        <f>(ABS(T20)+ABS(T21))*-1</f>
        <v>0</v>
      </c>
      <c r="U22" s="2373"/>
      <c r="V22" s="2373"/>
      <c r="W22" s="2373"/>
      <c r="X22" s="2373"/>
      <c r="Y22" s="2372">
        <f>(Y20+Y21)*-1</f>
        <v>0</v>
      </c>
      <c r="Z22" s="2373"/>
      <c r="AA22" s="2373"/>
      <c r="AB22" s="2373"/>
      <c r="AC22" s="2373"/>
      <c r="AD22" s="2374">
        <f>(AD20)*-1</f>
        <v>0</v>
      </c>
      <c r="AE22" s="2375"/>
      <c r="AF22" s="2375"/>
      <c r="AG22" s="2375"/>
      <c r="AH22" s="2372"/>
      <c r="AI22" s="2374">
        <f>(AI20)*-1</f>
        <v>0</v>
      </c>
      <c r="AJ22" s="2375"/>
      <c r="AK22" s="2375"/>
      <c r="AL22" s="2375"/>
      <c r="AM22" s="2372"/>
    </row>
    <row r="23" spans="1:40" ht="12.95" customHeight="1">
      <c r="B23" s="2346" t="s">
        <v>504</v>
      </c>
      <c r="C23" s="2347"/>
      <c r="D23" s="2347"/>
      <c r="E23" s="2347"/>
      <c r="F23" s="2347"/>
      <c r="G23" s="2347"/>
      <c r="H23" s="2347"/>
      <c r="I23" s="2347"/>
      <c r="J23" s="2347"/>
      <c r="K23" s="2347"/>
      <c r="L23" s="2347"/>
      <c r="M23" s="2347"/>
      <c r="N23" s="2347"/>
      <c r="O23" s="2347"/>
      <c r="P23" s="2347"/>
      <c r="Q23" s="2347"/>
      <c r="R23" s="2347"/>
      <c r="S23" s="2348"/>
      <c r="T23" s="2339">
        <f>T11+T22</f>
        <v>54120065</v>
      </c>
      <c r="U23" s="2340"/>
      <c r="V23" s="2340"/>
      <c r="W23" s="2340"/>
      <c r="X23" s="2340"/>
      <c r="Y23" s="2339">
        <f>Y11+Y22</f>
        <v>0</v>
      </c>
      <c r="Z23" s="2340"/>
      <c r="AA23" s="2340"/>
      <c r="AB23" s="2340"/>
      <c r="AC23" s="2340"/>
      <c r="AD23" s="2339">
        <f>AD11+AD22</f>
        <v>0</v>
      </c>
      <c r="AE23" s="2340"/>
      <c r="AF23" s="2340"/>
      <c r="AG23" s="2340"/>
      <c r="AH23" s="2340"/>
      <c r="AI23" s="2339">
        <f>AI11+AI22</f>
        <v>0</v>
      </c>
      <c r="AJ23" s="2340"/>
      <c r="AK23" s="2340"/>
      <c r="AL23" s="2340"/>
      <c r="AM23" s="2340"/>
    </row>
    <row r="24" spans="1:40" ht="12.95" customHeight="1">
      <c r="B24" s="2346" t="s">
        <v>959</v>
      </c>
      <c r="C24" s="2347"/>
      <c r="D24" s="2347"/>
      <c r="E24" s="2347"/>
      <c r="F24" s="2347"/>
      <c r="G24" s="2347"/>
      <c r="H24" s="2347"/>
      <c r="I24" s="2347"/>
      <c r="J24" s="2347"/>
      <c r="K24" s="2347"/>
      <c r="L24" s="2347"/>
      <c r="M24" s="2347"/>
      <c r="N24" s="2347"/>
      <c r="O24" s="2347"/>
      <c r="P24" s="2347"/>
      <c r="Q24" s="2347"/>
      <c r="R24" s="2347"/>
      <c r="S24" s="2348"/>
      <c r="T24" s="2341">
        <f>Application!AJ1062</f>
        <v>109622944</v>
      </c>
      <c r="U24" s="2342"/>
      <c r="V24" s="2342"/>
      <c r="W24" s="2342"/>
      <c r="X24" s="2342"/>
      <c r="Y24" s="2342"/>
      <c r="Z24" s="2342"/>
      <c r="AA24" s="2342"/>
      <c r="AB24" s="2342"/>
      <c r="AC24" s="2342"/>
      <c r="AD24" s="2342"/>
      <c r="AE24" s="2342"/>
      <c r="AF24" s="2342"/>
      <c r="AG24" s="2342"/>
      <c r="AH24" s="2342"/>
      <c r="AI24" s="2342"/>
      <c r="AJ24" s="2342"/>
      <c r="AK24" s="2342"/>
      <c r="AL24" s="2342"/>
      <c r="AM24" s="2339"/>
    </row>
    <row r="25" spans="1:40" ht="12.95" customHeight="1">
      <c r="B25" s="2350" t="s">
        <v>1262</v>
      </c>
      <c r="C25" s="2351"/>
      <c r="D25" s="2351"/>
      <c r="E25" s="2351"/>
      <c r="F25" s="2351"/>
      <c r="G25" s="2351"/>
      <c r="H25" s="2351"/>
      <c r="I25" s="2351"/>
      <c r="J25" s="2351"/>
      <c r="K25" s="2351"/>
      <c r="L25" s="2351"/>
      <c r="M25" s="2351"/>
      <c r="N25" s="2351"/>
      <c r="O25" s="2351"/>
      <c r="P25" s="2351"/>
      <c r="Q25" s="2351"/>
      <c r="R25" s="2351"/>
      <c r="S25" s="2352"/>
      <c r="T25" s="2376">
        <f>IF(OR(Application!T196="yes",Application!T195="yes"),1.3,1)</f>
        <v>1.3</v>
      </c>
      <c r="U25" s="2377"/>
      <c r="V25" s="2377"/>
      <c r="W25" s="2377"/>
      <c r="X25" s="2377"/>
      <c r="Y25" s="2376">
        <v>1</v>
      </c>
      <c r="Z25" s="2377"/>
      <c r="AA25" s="2377"/>
      <c r="AB25" s="2377"/>
      <c r="AC25" s="2377"/>
      <c r="AD25" s="2376">
        <v>1</v>
      </c>
      <c r="AE25" s="2377"/>
      <c r="AF25" s="2377"/>
      <c r="AG25" s="2377"/>
      <c r="AH25" s="2378"/>
      <c r="AI25" s="2376">
        <v>1</v>
      </c>
      <c r="AJ25" s="2377"/>
      <c r="AK25" s="2377"/>
      <c r="AL25" s="2377"/>
      <c r="AM25" s="2378"/>
    </row>
    <row r="26" spans="1:40" ht="12.95" customHeight="1">
      <c r="B26" s="2346" t="s">
        <v>505</v>
      </c>
      <c r="C26" s="2347"/>
      <c r="D26" s="2347"/>
      <c r="E26" s="2347"/>
      <c r="F26" s="2347"/>
      <c r="G26" s="2347"/>
      <c r="H26" s="2347"/>
      <c r="I26" s="2347"/>
      <c r="J26" s="2347"/>
      <c r="K26" s="2347"/>
      <c r="L26" s="2347"/>
      <c r="M26" s="2347"/>
      <c r="N26" s="2347"/>
      <c r="O26" s="2347"/>
      <c r="P26" s="2347"/>
      <c r="Q26" s="2347"/>
      <c r="R26" s="2347"/>
      <c r="S26" s="2348"/>
      <c r="T26" s="2339">
        <f>T23*T25</f>
        <v>70356084.5</v>
      </c>
      <c r="U26" s="2340"/>
      <c r="V26" s="2340"/>
      <c r="W26" s="2340"/>
      <c r="X26" s="2340"/>
      <c r="Y26" s="2339">
        <f>Y23*Y25</f>
        <v>0</v>
      </c>
      <c r="Z26" s="2340"/>
      <c r="AA26" s="2340"/>
      <c r="AB26" s="2340"/>
      <c r="AC26" s="2340"/>
      <c r="AD26" s="2339">
        <f>AD23*AD25</f>
        <v>0</v>
      </c>
      <c r="AE26" s="2340"/>
      <c r="AF26" s="2340"/>
      <c r="AG26" s="2340"/>
      <c r="AH26" s="2340"/>
      <c r="AI26" s="2339">
        <f>AI23*AI25</f>
        <v>0</v>
      </c>
      <c r="AJ26" s="2340"/>
      <c r="AK26" s="2340"/>
      <c r="AL26" s="2340"/>
      <c r="AM26" s="2340"/>
    </row>
    <row r="27" spans="1:40" ht="12.95" customHeight="1">
      <c r="A27" s="410"/>
      <c r="B27" s="2353" t="s">
        <v>426</v>
      </c>
      <c r="C27" s="2354"/>
      <c r="D27" s="2354"/>
      <c r="E27" s="2354"/>
      <c r="F27" s="2354"/>
      <c r="G27" s="2354"/>
      <c r="H27" s="2354"/>
      <c r="I27" s="2354"/>
      <c r="J27" s="2354"/>
      <c r="K27" s="2354"/>
      <c r="L27" s="2354"/>
      <c r="M27" s="2354"/>
      <c r="N27" s="2354"/>
      <c r="O27" s="2354"/>
      <c r="P27" s="2354"/>
      <c r="Q27" s="2354"/>
      <c r="R27" s="2354"/>
      <c r="S27" s="2355"/>
      <c r="T27" s="2359">
        <f>Application!$AG$454</f>
        <v>1</v>
      </c>
      <c r="U27" s="2360"/>
      <c r="V27" s="2360"/>
      <c r="W27" s="2360"/>
      <c r="X27" s="2360"/>
      <c r="Y27" s="2359">
        <f>Application!$AG$454</f>
        <v>1</v>
      </c>
      <c r="Z27" s="2360"/>
      <c r="AA27" s="2360"/>
      <c r="AB27" s="2360"/>
      <c r="AC27" s="2360"/>
      <c r="AD27" s="2359">
        <f>Application!$AG$454</f>
        <v>1</v>
      </c>
      <c r="AE27" s="2360"/>
      <c r="AF27" s="2360"/>
      <c r="AG27" s="2360"/>
      <c r="AH27" s="2360"/>
      <c r="AI27" s="2359">
        <f>Application!$AG$454</f>
        <v>1</v>
      </c>
      <c r="AJ27" s="2360"/>
      <c r="AK27" s="2360"/>
      <c r="AL27" s="2360"/>
      <c r="AM27" s="2360"/>
    </row>
    <row r="28" spans="1:40" ht="12.95" customHeight="1">
      <c r="A28" s="404"/>
      <c r="B28" s="2346" t="s">
        <v>506</v>
      </c>
      <c r="C28" s="2347"/>
      <c r="D28" s="2347"/>
      <c r="E28" s="2347"/>
      <c r="F28" s="2347"/>
      <c r="G28" s="2347"/>
      <c r="H28" s="2347"/>
      <c r="I28" s="2347"/>
      <c r="J28" s="2347"/>
      <c r="K28" s="2347"/>
      <c r="L28" s="2347"/>
      <c r="M28" s="2347"/>
      <c r="N28" s="2347"/>
      <c r="O28" s="2347"/>
      <c r="P28" s="2347"/>
      <c r="Q28" s="2347"/>
      <c r="R28" s="2347"/>
      <c r="S28" s="2348"/>
      <c r="T28" s="2339">
        <f>IF(ISERROR((T26*T27)),0,(T26*T27))</f>
        <v>70356084.5</v>
      </c>
      <c r="U28" s="2340"/>
      <c r="V28" s="2340"/>
      <c r="W28" s="2340"/>
      <c r="X28" s="2340"/>
      <c r="Y28" s="2339">
        <f>IF(ISERROR((Y26*Y27)),0,(Y26*Y27))</f>
        <v>0</v>
      </c>
      <c r="Z28" s="2340"/>
      <c r="AA28" s="2340"/>
      <c r="AB28" s="2340"/>
      <c r="AC28" s="2340"/>
      <c r="AD28" s="2339">
        <f>IF(ISERROR((AD26*AD27)),0,(AD26*AD27))</f>
        <v>0</v>
      </c>
      <c r="AE28" s="2340"/>
      <c r="AF28" s="2340"/>
      <c r="AG28" s="2340"/>
      <c r="AH28" s="2340"/>
      <c r="AI28" s="2339">
        <f>IF(ISERROR((AI26*AI27)),0,(AI26*AI27))</f>
        <v>0</v>
      </c>
      <c r="AJ28" s="2340"/>
      <c r="AK28" s="2340"/>
      <c r="AL28" s="2340"/>
      <c r="AM28" s="2340"/>
    </row>
    <row r="29" spans="1:40" ht="12.95" customHeight="1">
      <c r="B29" s="2346" t="s">
        <v>523</v>
      </c>
      <c r="C29" s="2347"/>
      <c r="D29" s="2347"/>
      <c r="E29" s="2347"/>
      <c r="F29" s="2347"/>
      <c r="G29" s="2347"/>
      <c r="H29" s="2347"/>
      <c r="I29" s="2347"/>
      <c r="J29" s="2347"/>
      <c r="K29" s="2347"/>
      <c r="L29" s="2347"/>
      <c r="M29" s="2347"/>
      <c r="N29" s="2347"/>
      <c r="O29" s="2347"/>
      <c r="P29" s="2347"/>
      <c r="Q29" s="2347"/>
      <c r="R29" s="2347"/>
      <c r="S29" s="2348"/>
      <c r="T29" s="2341">
        <f>T28+Y28+AD28+AI28</f>
        <v>70356084.5</v>
      </c>
      <c r="U29" s="2342"/>
      <c r="V29" s="2342"/>
      <c r="W29" s="2342"/>
      <c r="X29" s="2342"/>
      <c r="Y29" s="2342"/>
      <c r="Z29" s="2342"/>
      <c r="AA29" s="2342"/>
      <c r="AB29" s="2342"/>
      <c r="AC29" s="2342"/>
      <c r="AD29" s="2342"/>
      <c r="AE29" s="2342"/>
      <c r="AF29" s="2342"/>
      <c r="AG29" s="2342"/>
      <c r="AH29" s="2342"/>
      <c r="AI29" s="2342"/>
      <c r="AJ29" s="2342"/>
      <c r="AK29" s="2342"/>
      <c r="AL29" s="2342"/>
      <c r="AM29" s="2339"/>
    </row>
    <row r="30" spans="1:40" ht="12.95" customHeight="1">
      <c r="B30" s="2349" t="s">
        <v>1264</v>
      </c>
      <c r="C30" s="2349"/>
      <c r="D30" s="2349"/>
      <c r="E30" s="2349"/>
      <c r="F30" s="2349"/>
      <c r="G30" s="2349"/>
      <c r="H30" s="2349"/>
      <c r="I30" s="2349"/>
      <c r="J30" s="2349"/>
      <c r="K30" s="2349"/>
      <c r="L30" s="234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row>
    <row r="31" spans="1:40" ht="12.95" customHeight="1">
      <c r="B31" s="2349" t="s">
        <v>1263</v>
      </c>
      <c r="C31" s="2349"/>
      <c r="D31" s="2349"/>
      <c r="E31" s="2349"/>
      <c r="F31" s="2349"/>
      <c r="G31" s="2349"/>
      <c r="H31" s="2349"/>
      <c r="I31" s="2349"/>
      <c r="J31" s="2349"/>
      <c r="K31" s="2349"/>
      <c r="L31" s="2349"/>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7" t="s">
        <v>1152</v>
      </c>
      <c r="Z35" s="2367"/>
      <c r="AA35" s="2367"/>
      <c r="AB35" s="2367"/>
      <c r="AC35" s="2367"/>
      <c r="AD35" s="2387" t="s">
        <v>369</v>
      </c>
      <c r="AE35" s="2387"/>
      <c r="AF35" s="2387"/>
      <c r="AG35" s="2387"/>
      <c r="AH35" s="2387"/>
    </row>
    <row r="36" spans="1:76" ht="12.95" customHeight="1">
      <c r="B36" s="407"/>
      <c r="X36" s="412"/>
      <c r="Y36" s="2367"/>
      <c r="Z36" s="2367"/>
      <c r="AA36" s="2367"/>
      <c r="AB36" s="2367"/>
      <c r="AC36" s="2367"/>
      <c r="AD36" s="2387"/>
      <c r="AE36" s="2387"/>
      <c r="AF36" s="2387"/>
      <c r="AG36" s="2387"/>
      <c r="AH36" s="238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7"/>
      <c r="Z37" s="2367"/>
      <c r="AA37" s="2367"/>
      <c r="AB37" s="2367"/>
      <c r="AC37" s="2367"/>
      <c r="AD37" s="2387"/>
      <c r="AE37" s="2387"/>
      <c r="AF37" s="2387"/>
      <c r="AG37" s="2387"/>
      <c r="AH37" s="2387"/>
    </row>
    <row r="38" spans="1:76" ht="12.95" customHeight="1">
      <c r="A38" s="404"/>
      <c r="B38" s="2346" t="s">
        <v>506</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70356084.5</v>
      </c>
      <c r="Z38" s="2340"/>
      <c r="AA38" s="2340"/>
      <c r="AB38" s="2340"/>
      <c r="AC38" s="2340"/>
      <c r="AD38" s="2340">
        <f>IF(T24&gt;=(T23+Y23+AD23+AI23),AD28+AI28,0)</f>
        <v>0</v>
      </c>
      <c r="AE38" s="2340"/>
      <c r="AF38" s="2340"/>
      <c r="AG38" s="2340"/>
      <c r="AH38" s="2340"/>
    </row>
    <row r="39" spans="1:76" ht="12.95" customHeight="1">
      <c r="B39" s="2346" t="s">
        <v>1678</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88">
        <v>0.04</v>
      </c>
      <c r="Z39" s="2388"/>
      <c r="AA39" s="2388"/>
      <c r="AB39" s="2388"/>
      <c r="AC39" s="2388"/>
      <c r="AD39" s="2388">
        <v>0.04</v>
      </c>
      <c r="AE39" s="2388"/>
      <c r="AF39" s="2388"/>
      <c r="AG39" s="2388"/>
      <c r="AH39" s="2388"/>
    </row>
    <row r="40" spans="1:76" ht="12.95" customHeight="1">
      <c r="A40" s="404"/>
      <c r="B40" s="2346" t="s">
        <v>642</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2814243</v>
      </c>
      <c r="Z40" s="2340"/>
      <c r="AA40" s="2340"/>
      <c r="AB40" s="2340"/>
      <c r="AC40" s="2340"/>
      <c r="AD40" s="2339">
        <f>ROUND(AD38*AD39,0)</f>
        <v>0</v>
      </c>
      <c r="AE40" s="2340"/>
      <c r="AF40" s="2340"/>
      <c r="AG40" s="2340"/>
      <c r="AH40" s="2340"/>
    </row>
    <row r="41" spans="1:76" ht="12.95" customHeight="1">
      <c r="B41" s="2346" t="s">
        <v>643</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41">
        <f>Y40+AD40</f>
        <v>2814243</v>
      </c>
      <c r="Z41" s="2342"/>
      <c r="AA41" s="2342"/>
      <c r="AB41" s="2342"/>
      <c r="AC41" s="2342"/>
      <c r="AD41" s="2342"/>
      <c r="AE41" s="2342"/>
      <c r="AF41" s="2342"/>
      <c r="AG41" s="2342"/>
      <c r="AH41" s="2339"/>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4" t="s">
        <v>1274</v>
      </c>
      <c r="B44" s="2344"/>
      <c r="C44" s="2344"/>
      <c r="D44" s="2344"/>
      <c r="E44" s="2344"/>
      <c r="F44" s="2344"/>
      <c r="G44" s="2344"/>
      <c r="H44" s="2344"/>
      <c r="I44" s="2344"/>
      <c r="J44" s="2344"/>
      <c r="K44" s="2344"/>
      <c r="L44" s="2344"/>
      <c r="M44" s="2344"/>
      <c r="N44" s="2344"/>
      <c r="O44" s="2344"/>
      <c r="P44" s="2344"/>
      <c r="Q44" s="2344"/>
      <c r="R44" s="2344"/>
      <c r="S44" s="2344"/>
      <c r="T44" s="2344"/>
      <c r="U44" s="2344"/>
      <c r="V44" s="2344"/>
      <c r="W44" s="2344"/>
      <c r="X44" s="2344"/>
      <c r="Y44" s="2344"/>
      <c r="Z44" s="2344"/>
      <c r="AA44" s="2344"/>
      <c r="AB44" s="2344"/>
      <c r="AC44" s="2344"/>
      <c r="AD44" s="2344"/>
      <c r="AE44" s="2344"/>
      <c r="AF44" s="2344"/>
      <c r="AG44" s="2344"/>
      <c r="AH44" s="2344"/>
      <c r="AI44" s="2344"/>
      <c r="AJ44" s="2344"/>
      <c r="AK44" s="2344"/>
      <c r="AL44" s="2344"/>
      <c r="AM44" s="2344"/>
      <c r="AN44" s="2344"/>
      <c r="AO44" s="2344"/>
      <c r="AP44" s="2344"/>
      <c r="AQ44" s="2344"/>
      <c r="AR44" s="2344"/>
      <c r="AS44" s="2344"/>
      <c r="AT44" s="2344"/>
      <c r="AU44" s="2344"/>
      <c r="AV44" s="2344"/>
      <c r="AW44" s="2344"/>
      <c r="AX44" s="2344"/>
      <c r="AY44" s="2344"/>
      <c r="AZ44" s="2344"/>
      <c r="BA44" s="2344"/>
      <c r="BB44" s="2344"/>
      <c r="BC44" s="2344"/>
      <c r="BD44" s="2344"/>
      <c r="BE44" s="2344"/>
      <c r="BF44" s="2344"/>
      <c r="BG44" s="2344"/>
      <c r="BH44" s="2344"/>
      <c r="BI44" s="2344"/>
      <c r="BJ44" s="2344"/>
      <c r="BK44" s="2344"/>
      <c r="BL44" s="2344"/>
      <c r="BM44" s="2344"/>
      <c r="BN44" s="2344"/>
      <c r="BO44" s="2344"/>
      <c r="BP44" s="2344"/>
      <c r="BQ44" s="2344"/>
      <c r="BR44" s="2344"/>
      <c r="BS44" s="2344"/>
      <c r="BT44" s="2344"/>
      <c r="BU44" s="2344"/>
      <c r="BV44" s="2344"/>
      <c r="BW44" s="2344"/>
      <c r="BX44" s="2344"/>
    </row>
    <row r="45" spans="1:76" s="204" customFormat="1" ht="12.95" customHeight="1" thickTop="1"/>
    <row r="46" spans="1:76" ht="12.95" customHeight="1">
      <c r="A46" s="404" t="s">
        <v>586</v>
      </c>
      <c r="C46" s="404" t="s">
        <v>282</v>
      </c>
    </row>
    <row r="47" spans="1:76" ht="12.95" customHeight="1">
      <c r="D47" s="404" t="s">
        <v>283</v>
      </c>
      <c r="AB47" s="2356">
        <f>'Sources and Uses Budget'!B105-MAX(IF('Sources and Uses Budget'!B15="",0,'Sources and Uses Budget'!B15),IF(Application!AG403="",0,Application!AG403))</f>
        <v>58263584</v>
      </c>
      <c r="AC47" s="2357"/>
      <c r="AD47" s="2357"/>
      <c r="AE47" s="2357"/>
      <c r="AF47" s="2358"/>
    </row>
    <row r="48" spans="1:76" ht="12.95" customHeight="1">
      <c r="D48" s="404" t="s">
        <v>21</v>
      </c>
      <c r="AB48" s="2356">
        <f>Application!AO647-MAX(IF('Sources and Uses Budget'!B15="",0,'Sources and Uses Budget'!B15),IF(Application!AG403="",0,Application!AG403))</f>
        <v>21550087</v>
      </c>
      <c r="AC48" s="2357"/>
      <c r="AD48" s="2357"/>
      <c r="AE48" s="2357"/>
      <c r="AF48" s="2358"/>
    </row>
    <row r="49" spans="1:76" ht="12.95" customHeight="1">
      <c r="D49" s="404" t="s">
        <v>91</v>
      </c>
      <c r="AB49" s="2356">
        <f>AB47-AB48</f>
        <v>36713497</v>
      </c>
      <c r="AC49" s="2357"/>
      <c r="AD49" s="2357"/>
      <c r="AE49" s="2357"/>
      <c r="AF49" s="2358"/>
    </row>
    <row r="50" spans="1:76" ht="12.95" customHeight="1">
      <c r="D50" s="404" t="s">
        <v>681</v>
      </c>
      <c r="AA50" s="415"/>
      <c r="AB50" s="2383">
        <v>0.84600005395775402</v>
      </c>
      <c r="AC50" s="2384"/>
      <c r="AD50" s="2384"/>
      <c r="AE50" s="2384"/>
      <c r="AF50" s="2385"/>
    </row>
    <row r="51" spans="1:76" s="417" customFormat="1" ht="12.95" customHeight="1">
      <c r="A51" s="402"/>
      <c r="B51" s="402"/>
      <c r="C51" s="402"/>
      <c r="D51" s="402"/>
      <c r="E51" s="2386" t="s">
        <v>2533</v>
      </c>
      <c r="F51" s="2386"/>
      <c r="G51" s="2386"/>
      <c r="H51" s="2386"/>
      <c r="I51" s="2386"/>
      <c r="J51" s="2386"/>
      <c r="K51" s="2386"/>
      <c r="L51" s="2386"/>
      <c r="M51" s="2386"/>
      <c r="N51" s="2386"/>
      <c r="O51" s="2386"/>
      <c r="P51" s="2386"/>
      <c r="Q51" s="2386"/>
      <c r="R51" s="2386"/>
      <c r="S51" s="2386"/>
      <c r="T51" s="2386"/>
      <c r="U51" s="2386"/>
      <c r="V51" s="2386"/>
      <c r="W51" s="2386"/>
      <c r="X51" s="2386"/>
      <c r="Y51" s="2386"/>
      <c r="Z51" s="238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6"/>
      <c r="F52" s="2386"/>
      <c r="G52" s="2386"/>
      <c r="H52" s="2386"/>
      <c r="I52" s="2386"/>
      <c r="J52" s="2386"/>
      <c r="K52" s="2386"/>
      <c r="L52" s="2386"/>
      <c r="M52" s="2386"/>
      <c r="N52" s="2386"/>
      <c r="O52" s="2386"/>
      <c r="P52" s="2386"/>
      <c r="Q52" s="2386"/>
      <c r="R52" s="2386"/>
      <c r="S52" s="2386"/>
      <c r="T52" s="2386"/>
      <c r="U52" s="2386"/>
      <c r="V52" s="2386"/>
      <c r="W52" s="2386"/>
      <c r="X52" s="2386"/>
      <c r="Y52" s="2386"/>
      <c r="Z52" s="238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6">
        <f>ROUND(IF(ISERROR((AB49/AB50)),0,(AB49/AB50)),0)</f>
        <v>43396566</v>
      </c>
      <c r="AC54" s="2357"/>
      <c r="AD54" s="2357"/>
      <c r="AE54" s="2357"/>
      <c r="AF54" s="2358"/>
    </row>
    <row r="55" spans="1:76" ht="12.95" customHeight="1">
      <c r="D55" s="404" t="s">
        <v>333</v>
      </c>
      <c r="AB55" s="2356">
        <f>(AB54/10)</f>
        <v>4339656.5999999996</v>
      </c>
      <c r="AC55" s="2357"/>
      <c r="AD55" s="2357"/>
      <c r="AE55" s="2357"/>
      <c r="AF55" s="2358"/>
    </row>
    <row r="56" spans="1:76" ht="12.95" customHeight="1">
      <c r="D56" s="404" t="s">
        <v>756</v>
      </c>
      <c r="AB56" s="2356">
        <f>ROUND((IF((Y41&lt;AB55),Y41,AB55)),0)</f>
        <v>2814243</v>
      </c>
      <c r="AC56" s="2357"/>
      <c r="AD56" s="2357"/>
      <c r="AE56" s="2357"/>
      <c r="AF56" s="2358"/>
    </row>
    <row r="57" spans="1:76" ht="12.95" customHeight="1">
      <c r="D57" s="404" t="s">
        <v>755</v>
      </c>
      <c r="AB57" s="2356">
        <f>ROUND((10*AB56*AB50),0)</f>
        <v>23808497</v>
      </c>
      <c r="AC57" s="2357"/>
      <c r="AD57" s="2357"/>
      <c r="AE57" s="2357"/>
      <c r="AF57" s="2358"/>
    </row>
    <row r="58" spans="1:76" ht="12.95" customHeight="1">
      <c r="D58" s="404"/>
      <c r="AB58" s="423"/>
      <c r="AC58" s="423"/>
      <c r="AD58" s="423"/>
      <c r="AE58" s="423"/>
      <c r="AF58" s="423"/>
    </row>
    <row r="59" spans="1:76" ht="12.95" customHeight="1">
      <c r="D59" s="404" t="s">
        <v>754</v>
      </c>
      <c r="AB59" s="2379">
        <f>AB49-AB57</f>
        <v>12905000</v>
      </c>
      <c r="AC59" s="2379"/>
      <c r="AD59" s="2379"/>
      <c r="AE59" s="2379"/>
      <c r="AF59" s="2379"/>
    </row>
    <row r="60" spans="1:76" ht="12.95" customHeight="1">
      <c r="D60" s="404"/>
      <c r="AB60" s="423"/>
      <c r="AC60" s="423"/>
      <c r="AD60" s="423"/>
      <c r="AE60" s="423"/>
      <c r="AF60" s="423"/>
    </row>
    <row r="61" spans="1:76" s="204" customFormat="1" ht="12.95" customHeight="1" thickBot="1">
      <c r="A61" s="2344" t="str">
        <f>IF(Application!AP205="yes","Farmworker State Credit", "State Credit" )</f>
        <v>State Credit</v>
      </c>
      <c r="B61" s="2344"/>
      <c r="C61" s="2344"/>
      <c r="D61" s="2344"/>
      <c r="E61" s="2344"/>
      <c r="F61" s="2344"/>
      <c r="G61" s="2344"/>
      <c r="H61" s="2344"/>
      <c r="I61" s="2344"/>
      <c r="J61" s="2344"/>
      <c r="K61" s="2344"/>
      <c r="L61" s="2344"/>
      <c r="M61" s="2344"/>
      <c r="N61" s="2344"/>
      <c r="O61" s="2344"/>
      <c r="P61" s="2344"/>
      <c r="Q61" s="2344"/>
      <c r="R61" s="2344"/>
      <c r="S61" s="2344"/>
      <c r="T61" s="2344"/>
      <c r="U61" s="2344"/>
      <c r="V61" s="2344"/>
      <c r="W61" s="2344"/>
      <c r="X61" s="2344"/>
      <c r="Y61" s="2344"/>
      <c r="Z61" s="2344"/>
      <c r="AA61" s="2344"/>
      <c r="AB61" s="2344"/>
      <c r="AC61" s="2344"/>
      <c r="AD61" s="2344"/>
      <c r="AE61" s="2344"/>
      <c r="AF61" s="2344"/>
      <c r="AG61" s="2344"/>
      <c r="AH61" s="2344"/>
      <c r="AI61" s="2344"/>
      <c r="AJ61" s="2344"/>
      <c r="AK61" s="2344"/>
      <c r="AL61" s="2344"/>
      <c r="AM61" s="2344"/>
      <c r="AN61" s="2344"/>
      <c r="AO61" s="2344"/>
      <c r="AP61" s="2344"/>
      <c r="AQ61" s="2344"/>
      <c r="AR61" s="2344"/>
      <c r="AS61" s="2344"/>
      <c r="AT61" s="2344"/>
      <c r="AU61" s="2344"/>
      <c r="AV61" s="2344"/>
      <c r="AW61" s="2344"/>
      <c r="AX61" s="2344"/>
      <c r="AY61" s="2344"/>
      <c r="AZ61" s="2344"/>
      <c r="BA61" s="2344"/>
      <c r="BB61" s="2344"/>
      <c r="BC61" s="2344"/>
      <c r="BD61" s="2344"/>
      <c r="BE61" s="2344"/>
      <c r="BF61" s="2344"/>
      <c r="BG61" s="2344"/>
      <c r="BH61" s="2344"/>
      <c r="BI61" s="2344"/>
      <c r="BJ61" s="2344"/>
      <c r="BK61" s="2344"/>
      <c r="BL61" s="2344"/>
      <c r="BM61" s="2344"/>
      <c r="BN61" s="2344"/>
      <c r="BO61" s="2344"/>
      <c r="BP61" s="2344"/>
      <c r="BQ61" s="2344"/>
      <c r="BR61" s="2344"/>
      <c r="BS61" s="2344"/>
      <c r="BT61" s="2344"/>
      <c r="BU61" s="2344"/>
      <c r="BV61" s="2344"/>
      <c r="BW61" s="2344"/>
      <c r="BX61" s="2344"/>
    </row>
    <row r="62" spans="1:76" s="204" customFormat="1" ht="12.95" customHeight="1" thickTop="1"/>
    <row r="63" spans="1:76" ht="12.95" customHeight="1">
      <c r="A63" s="404" t="s">
        <v>589</v>
      </c>
      <c r="C63" s="205" t="s">
        <v>1246</v>
      </c>
      <c r="Y63" s="2380" t="s">
        <v>982</v>
      </c>
      <c r="Z63" s="2380"/>
      <c r="AA63" s="2380"/>
      <c r="AB63" s="2380"/>
      <c r="AC63" s="2380"/>
      <c r="AD63" s="2380" t="s">
        <v>369</v>
      </c>
      <c r="AE63" s="2380"/>
      <c r="AF63" s="2380"/>
      <c r="AG63" s="2380"/>
      <c r="AH63" s="2380"/>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1">
        <f>IF(Application!$Z$205="(select)",0,((T23*T27)+Y28))</f>
        <v>54120065</v>
      </c>
      <c r="Z64" s="2381"/>
      <c r="AA64" s="2381"/>
      <c r="AB64" s="2381"/>
      <c r="AC64" s="2382"/>
      <c r="AD64" s="2341">
        <f>IF(AND(OR(Application!D211="At-Risk",Application!D211="At-Risk and Special Needs"),Application!M367="yes"),AD28+AI28,0)</f>
        <v>0</v>
      </c>
      <c r="AE64" s="2381"/>
      <c r="AF64" s="2381"/>
      <c r="AG64" s="2381"/>
      <c r="AH64" s="2382"/>
    </row>
    <row r="65" spans="1:37" ht="12.95" customHeight="1">
      <c r="C65" s="404"/>
      <c r="E65" s="1011"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1"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4">
        <f>IF(OR(Application!Z205="State Farmworker Credit",Application!Z205="$500M (Farmworker Housing)"),0.75,IF(Application!Z205="15% set-aside",0.13,IF(Application!Z205="15% set-aside with qualifying low value rehab",0.95,IF(Application!Z205="$500M",0.3,0))))</f>
        <v>0.3</v>
      </c>
      <c r="Z67" s="2394"/>
      <c r="AA67" s="2394"/>
      <c r="AB67" s="2394"/>
      <c r="AC67" s="2394"/>
      <c r="AD67" s="2394">
        <f>IF(Application!Z205="15% set-aside with qualifying low value rehab", 0.95,IF(OR(Application!D211="At-Risk",'Points System'!B26="Yes"),0.13,0))</f>
        <v>0</v>
      </c>
      <c r="AE67" s="2394"/>
      <c r="AF67" s="2394"/>
      <c r="AG67" s="2394"/>
      <c r="AH67" s="2394"/>
    </row>
    <row r="68" spans="1:37" ht="12.95" customHeight="1">
      <c r="C68" s="404"/>
      <c r="D68" s="205" t="s">
        <v>2176</v>
      </c>
      <c r="Y68" s="2340">
        <f>IF(AND(T25=1.3,OR(Y67=0.13,Y67=0.95),NOT(Application!T212&gt;=50%)),0,ROUND(Y64*Y67,0))</f>
        <v>16236020</v>
      </c>
      <c r="Z68" s="2395"/>
      <c r="AA68" s="2395"/>
      <c r="AB68" s="2395"/>
      <c r="AC68" s="2395"/>
      <c r="AD68" s="2340">
        <f>IF(AND(T25=1.3,AD67&gt;0,NOT(Application!T212&gt;=50%)),0,ROUND(AD64*AD67,0))</f>
        <v>0</v>
      </c>
      <c r="AE68" s="2395"/>
      <c r="AF68" s="2395"/>
      <c r="AG68" s="2395"/>
      <c r="AH68" s="2395"/>
      <c r="AK68" s="1191"/>
    </row>
    <row r="69" spans="1:37" ht="12.95" customHeight="1">
      <c r="C69" s="404"/>
      <c r="D69" s="205" t="s">
        <v>2177</v>
      </c>
      <c r="Y69" s="2340">
        <f>IF(OR(Application!Z205="State Farmworker Credit",Application!Z205="$500M (Farmworker Housing)"),Y68+AD68,MIN(Y68+AD68,200000*(Application!G761+Application!O785)))</f>
        <v>16236020</v>
      </c>
      <c r="Z69" s="2340"/>
      <c r="AA69" s="2340"/>
      <c r="AB69" s="2340"/>
      <c r="AC69" s="2340"/>
      <c r="AD69" s="2340"/>
      <c r="AE69" s="2340"/>
      <c r="AF69" s="2340"/>
      <c r="AG69" s="2340"/>
      <c r="AH69" s="2340"/>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1248</v>
      </c>
      <c r="AB72" s="2383">
        <v>0.89</v>
      </c>
      <c r="AC72" s="2384"/>
      <c r="AD72" s="2384"/>
      <c r="AE72" s="2384"/>
      <c r="AF72" s="2385"/>
    </row>
    <row r="73" spans="1:37" ht="12.95" customHeight="1">
      <c r="A73" s="404"/>
      <c r="C73" s="404"/>
      <c r="D73" s="404"/>
      <c r="E73" s="2396" t="s">
        <v>1249</v>
      </c>
      <c r="F73" s="2396"/>
      <c r="G73" s="2396"/>
      <c r="H73" s="2396"/>
      <c r="I73" s="2396"/>
      <c r="J73" s="2396"/>
      <c r="K73" s="2396"/>
      <c r="L73" s="2396"/>
      <c r="M73" s="2396"/>
      <c r="N73" s="2396"/>
      <c r="O73" s="2396"/>
      <c r="P73" s="2396"/>
      <c r="Q73" s="2396"/>
      <c r="R73" s="2396"/>
      <c r="S73" s="2396"/>
      <c r="T73" s="2396"/>
      <c r="U73" s="2396"/>
      <c r="V73" s="2396"/>
      <c r="W73" s="2396"/>
      <c r="X73" s="2396"/>
      <c r="Y73" s="2396"/>
      <c r="Z73" s="2396"/>
      <c r="AA73" s="2396"/>
      <c r="AB73" s="438"/>
      <c r="AC73" s="438"/>
    </row>
    <row r="74" spans="1:37" ht="12.95" customHeight="1">
      <c r="A74" s="404"/>
      <c r="C74" s="404"/>
      <c r="D74" s="404"/>
      <c r="E74" s="2396"/>
      <c r="F74" s="2396"/>
      <c r="G74" s="2396"/>
      <c r="H74" s="2396"/>
      <c r="I74" s="2396"/>
      <c r="J74" s="2396"/>
      <c r="K74" s="2396"/>
      <c r="L74" s="2396"/>
      <c r="M74" s="2396"/>
      <c r="N74" s="2396"/>
      <c r="O74" s="2396"/>
      <c r="P74" s="2396"/>
      <c r="Q74" s="2396"/>
      <c r="R74" s="2396"/>
      <c r="S74" s="2396"/>
      <c r="T74" s="2396"/>
      <c r="U74" s="2396"/>
      <c r="V74" s="2396"/>
      <c r="W74" s="2396"/>
      <c r="X74" s="2396"/>
      <c r="Y74" s="2396"/>
      <c r="Z74" s="2396"/>
      <c r="AA74" s="2396"/>
      <c r="AB74" s="438"/>
      <c r="AC74" s="438"/>
    </row>
    <row r="75" spans="1:37" ht="12.95" customHeight="1">
      <c r="A75" s="404"/>
      <c r="C75" s="404"/>
      <c r="D75" s="404"/>
      <c r="E75" s="2396"/>
      <c r="F75" s="2396"/>
      <c r="G75" s="2396"/>
      <c r="H75" s="2396"/>
      <c r="I75" s="2396"/>
      <c r="J75" s="2396"/>
      <c r="K75" s="2396"/>
      <c r="L75" s="2396"/>
      <c r="M75" s="2396"/>
      <c r="N75" s="2396"/>
      <c r="O75" s="2396"/>
      <c r="P75" s="2396"/>
      <c r="Q75" s="2396"/>
      <c r="R75" s="2396"/>
      <c r="S75" s="2396"/>
      <c r="T75" s="2396"/>
      <c r="U75" s="2396"/>
      <c r="V75" s="2396"/>
      <c r="W75" s="2396"/>
      <c r="X75" s="2396"/>
      <c r="Y75" s="2396"/>
      <c r="Z75" s="2396"/>
      <c r="AA75" s="2396"/>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89">
        <f>ROUND(IF(ISERROR((AB59/AB72)),0,(AB59/AB72)),0)</f>
        <v>14500000</v>
      </c>
      <c r="AC77" s="2389"/>
      <c r="AD77" s="2389"/>
      <c r="AE77" s="2389"/>
      <c r="AF77" s="2389"/>
    </row>
    <row r="78" spans="1:37" ht="12.95" customHeight="1">
      <c r="C78" s="404"/>
      <c r="D78" s="205" t="s">
        <v>1251</v>
      </c>
      <c r="AB78" s="2390">
        <f>ROUNDUP(MIN(Y69,AB77),0)</f>
        <v>14500000</v>
      </c>
      <c r="AC78" s="2391"/>
      <c r="AD78" s="2391"/>
      <c r="AE78" s="2391"/>
      <c r="AF78" s="2392"/>
    </row>
    <row r="79" spans="1:37" ht="12.95" customHeight="1">
      <c r="C79" s="404"/>
      <c r="D79" s="205" t="s">
        <v>1252</v>
      </c>
      <c r="AB79" s="2393">
        <f>AB78*AB72</f>
        <v>12905000</v>
      </c>
      <c r="AC79" s="2393"/>
      <c r="AD79" s="2393"/>
      <c r="AE79" s="2393"/>
      <c r="AF79" s="2393"/>
    </row>
    <row r="80" spans="1:37" ht="12.95" customHeight="1">
      <c r="C80" s="404"/>
      <c r="D80" s="404"/>
      <c r="AB80" s="425"/>
      <c r="AC80" s="425"/>
      <c r="AD80" s="425"/>
      <c r="AE80" s="425"/>
      <c r="AF80" s="425"/>
    </row>
    <row r="81" spans="1:78" ht="12.95" customHeight="1">
      <c r="D81" s="404" t="s">
        <v>754</v>
      </c>
      <c r="AB81" s="2379">
        <f>AB49-(AB57+AB79)</f>
        <v>0</v>
      </c>
      <c r="AC81" s="2379"/>
      <c r="AD81" s="2379"/>
      <c r="AE81" s="2379"/>
      <c r="AF81" s="2379"/>
    </row>
    <row r="82" spans="1:78" ht="12.95" customHeight="1">
      <c r="F82" s="522"/>
      <c r="J82" s="522" t="str">
        <f>IF(AB81&gt;0,"FUNDING GAP MUST NOT EXCEED ZERO","")</f>
        <v/>
      </c>
    </row>
    <row r="83" spans="1:78" ht="12.95" customHeight="1">
      <c r="D83" s="523"/>
    </row>
    <row r="84" spans="1:78" ht="12.95" customHeight="1" thickBot="1">
      <c r="A84" s="2344"/>
      <c r="B84" s="2344"/>
      <c r="C84" s="2344"/>
      <c r="D84" s="2344"/>
      <c r="E84" s="2344"/>
      <c r="F84" s="2344"/>
      <c r="G84" s="2344"/>
      <c r="H84" s="2344"/>
      <c r="I84" s="2344"/>
      <c r="J84" s="2344"/>
      <c r="K84" s="2344"/>
      <c r="L84" s="2344"/>
      <c r="M84" s="2344"/>
      <c r="N84" s="2344"/>
      <c r="O84" s="2344"/>
      <c r="P84" s="2344"/>
      <c r="Q84" s="2344"/>
      <c r="R84" s="2344"/>
      <c r="S84" s="2344"/>
      <c r="T84" s="2344"/>
      <c r="U84" s="2344"/>
      <c r="V84" s="2344"/>
      <c r="W84" s="2344"/>
      <c r="X84" s="2344"/>
      <c r="Y84" s="2344"/>
      <c r="Z84" s="2344"/>
      <c r="AA84" s="2344"/>
      <c r="AB84" s="2344"/>
      <c r="AC84" s="2344"/>
      <c r="AD84" s="2344"/>
      <c r="AE84" s="2344"/>
      <c r="AF84" s="2344"/>
      <c r="AG84" s="2344"/>
      <c r="AH84" s="2344"/>
      <c r="AI84" s="2344"/>
      <c r="AJ84" s="2344"/>
      <c r="AK84" s="2344"/>
      <c r="AL84" s="2344"/>
      <c r="AM84" s="2344"/>
      <c r="AN84" s="2344"/>
      <c r="AO84" s="2344"/>
      <c r="AP84" s="2344"/>
      <c r="AQ84" s="2344"/>
      <c r="AR84" s="2344"/>
      <c r="AS84" s="2344"/>
      <c r="AT84" s="2344"/>
      <c r="AU84" s="2344"/>
      <c r="AV84" s="2344"/>
      <c r="AW84" s="2344"/>
      <c r="AX84" s="2344"/>
      <c r="AY84" s="2344"/>
      <c r="AZ84" s="2344"/>
      <c r="BA84" s="2344"/>
      <c r="BB84" s="2344"/>
      <c r="BC84" s="2344"/>
      <c r="BD84" s="2344"/>
      <c r="BE84" s="2344"/>
      <c r="BF84" s="2344"/>
      <c r="BG84" s="2344"/>
      <c r="BH84" s="2344"/>
      <c r="BI84" s="2344"/>
      <c r="BJ84" s="2344"/>
      <c r="BK84" s="2344"/>
      <c r="BL84" s="2344"/>
      <c r="BM84" s="2344"/>
      <c r="BN84" s="2344"/>
      <c r="BO84" s="2344"/>
      <c r="BP84" s="2344"/>
      <c r="BQ84" s="2344"/>
      <c r="BR84" s="2344"/>
      <c r="BS84" s="2344"/>
      <c r="BT84" s="2344"/>
      <c r="BU84" s="2344"/>
      <c r="BV84" s="2344"/>
      <c r="BW84" s="2344"/>
      <c r="BX84" s="2344"/>
    </row>
    <row r="85" spans="1:78" ht="12.95" customHeight="1" thickTop="1"/>
    <row r="86" spans="1:78" ht="12.95" hidden="1" customHeight="1">
      <c r="A86" s="404"/>
      <c r="C86" s="205"/>
    </row>
    <row r="87" spans="1:78" ht="12.95" hidden="1" customHeight="1">
      <c r="D87" s="205"/>
      <c r="AB87" s="2345"/>
      <c r="AC87" s="2345"/>
      <c r="AD87" s="2345"/>
      <c r="AE87" s="2345"/>
      <c r="AF87" s="2345"/>
    </row>
    <row r="88" spans="1:78" ht="12.95" hidden="1" customHeight="1" thickBot="1">
      <c r="D88" s="205"/>
      <c r="AB88" s="2343"/>
      <c r="AC88" s="2343"/>
      <c r="AD88" s="2343"/>
      <c r="AE88" s="2343"/>
      <c r="AF88" s="234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48" workbookViewId="0">
      <selection activeCell="AA147" sqref="AA14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8" t="s">
        <v>1297</v>
      </c>
      <c r="B1" s="2628"/>
      <c r="C1" s="2628"/>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row>
    <row r="2" spans="1:41" s="536" customFormat="1" ht="12.75" customHeight="1" thickBot="1">
      <c r="A2" s="2629"/>
      <c r="B2" s="2629"/>
      <c r="C2" s="2629"/>
      <c r="D2" s="2629"/>
      <c r="E2" s="2629"/>
      <c r="F2" s="2629"/>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7" t="s">
        <v>1301</v>
      </c>
      <c r="AF7" s="2457"/>
      <c r="AG7" s="2457"/>
      <c r="AH7" s="2457"/>
      <c r="AI7" s="2457"/>
      <c r="AJ7" s="2457"/>
      <c r="AK7" s="2457"/>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9" t="s">
        <v>591</v>
      </c>
      <c r="C12" s="2599"/>
      <c r="D12" s="540"/>
      <c r="E12" s="2460" t="s">
        <v>2547</v>
      </c>
      <c r="F12" s="2461"/>
      <c r="G12" s="2461"/>
      <c r="H12" s="2461"/>
      <c r="I12" s="2461"/>
      <c r="J12" s="2461"/>
      <c r="K12" s="2461"/>
      <c r="L12" s="2461"/>
      <c r="M12" s="2461"/>
      <c r="N12" s="2461"/>
      <c r="O12" s="2461"/>
      <c r="P12" s="2461"/>
      <c r="Q12" s="2461"/>
      <c r="R12" s="2461"/>
      <c r="S12" s="2461"/>
      <c r="T12" s="2461"/>
      <c r="U12" s="2461"/>
      <c r="V12" s="2461"/>
      <c r="W12" s="2461"/>
      <c r="X12" s="2461"/>
      <c r="Y12" s="2461"/>
      <c r="Z12" s="2461"/>
      <c r="AA12" s="2461"/>
      <c r="AB12" s="2461"/>
      <c r="AC12" s="2461"/>
      <c r="AD12" s="2461"/>
      <c r="AE12" s="2461"/>
      <c r="AF12" s="2461"/>
      <c r="AG12" s="2461"/>
      <c r="AH12" s="2461"/>
      <c r="AI12" s="2461"/>
      <c r="AJ12" s="2462"/>
      <c r="AK12" s="540"/>
      <c r="AL12" s="540"/>
      <c r="AM12" s="540"/>
      <c r="AN12" s="535"/>
      <c r="AO12" s="557"/>
    </row>
    <row r="13" spans="1:41" s="536" customFormat="1" ht="12.75" customHeight="1">
      <c r="A13" s="540"/>
      <c r="D13" s="546"/>
      <c r="E13" s="2463"/>
      <c r="F13" s="2464"/>
      <c r="G13" s="2464"/>
      <c r="H13" s="2464"/>
      <c r="I13" s="2464"/>
      <c r="J13" s="2464"/>
      <c r="K13" s="2464"/>
      <c r="L13" s="2464"/>
      <c r="M13" s="2464"/>
      <c r="N13" s="2464"/>
      <c r="O13" s="2464"/>
      <c r="P13" s="2464"/>
      <c r="Q13" s="2464"/>
      <c r="R13" s="2464"/>
      <c r="S13" s="2464"/>
      <c r="T13" s="2464"/>
      <c r="U13" s="2464"/>
      <c r="V13" s="2464"/>
      <c r="W13" s="2464"/>
      <c r="X13" s="2464"/>
      <c r="Y13" s="2464"/>
      <c r="Z13" s="2464"/>
      <c r="AA13" s="2464"/>
      <c r="AB13" s="2464"/>
      <c r="AC13" s="2464"/>
      <c r="AD13" s="2464"/>
      <c r="AE13" s="2464"/>
      <c r="AF13" s="2464"/>
      <c r="AG13" s="2464"/>
      <c r="AH13" s="2464"/>
      <c r="AI13" s="2464"/>
      <c r="AJ13" s="2465"/>
      <c r="AK13" s="540"/>
      <c r="AL13" s="540"/>
      <c r="AM13" s="540"/>
      <c r="AN13" s="535"/>
      <c r="AO13" s="557"/>
    </row>
    <row r="14" spans="1:41" s="536" customFormat="1" ht="12.75" customHeight="1">
      <c r="A14" s="540"/>
      <c r="D14" s="540"/>
      <c r="E14" s="2616"/>
      <c r="F14" s="2617"/>
      <c r="G14" s="2617"/>
      <c r="H14" s="2617"/>
      <c r="I14" s="2617"/>
      <c r="J14" s="2617"/>
      <c r="K14" s="2617"/>
      <c r="L14" s="2617"/>
      <c r="M14" s="2617"/>
      <c r="N14" s="2617"/>
      <c r="O14" s="2617"/>
      <c r="P14" s="2617"/>
      <c r="Q14" s="2617"/>
      <c r="R14" s="2617"/>
      <c r="S14" s="2617"/>
      <c r="T14" s="2617"/>
      <c r="U14" s="2617"/>
      <c r="V14" s="2617"/>
      <c r="W14" s="2617"/>
      <c r="X14" s="2617"/>
      <c r="Y14" s="2617"/>
      <c r="Z14" s="2617"/>
      <c r="AA14" s="2617"/>
      <c r="AB14" s="2617"/>
      <c r="AC14" s="2617"/>
      <c r="AD14" s="2617"/>
      <c r="AE14" s="2617"/>
      <c r="AF14" s="2617"/>
      <c r="AG14" s="2617"/>
      <c r="AH14" s="2617"/>
      <c r="AI14" s="2617"/>
      <c r="AJ14" s="261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9" t="s">
        <v>591</v>
      </c>
      <c r="C16" s="2599"/>
      <c r="D16" s="540"/>
      <c r="E16" s="2460" t="s">
        <v>2548</v>
      </c>
      <c r="F16" s="2461"/>
      <c r="G16" s="2461"/>
      <c r="H16" s="2461"/>
      <c r="I16" s="2461"/>
      <c r="J16" s="2461"/>
      <c r="K16" s="2461"/>
      <c r="L16" s="2461"/>
      <c r="M16" s="2461"/>
      <c r="N16" s="2461"/>
      <c r="O16" s="2461"/>
      <c r="P16" s="2461"/>
      <c r="Q16" s="2461"/>
      <c r="R16" s="2461"/>
      <c r="S16" s="2461"/>
      <c r="T16" s="2461"/>
      <c r="U16" s="2461"/>
      <c r="V16" s="2461"/>
      <c r="W16" s="2461"/>
      <c r="X16" s="2461"/>
      <c r="Y16" s="2461"/>
      <c r="Z16" s="2461"/>
      <c r="AA16" s="2461"/>
      <c r="AB16" s="2461"/>
      <c r="AC16" s="2461"/>
      <c r="AD16" s="2461"/>
      <c r="AE16" s="2461"/>
      <c r="AF16" s="2461"/>
      <c r="AG16" s="2461"/>
      <c r="AH16" s="2461"/>
      <c r="AI16" s="2461"/>
      <c r="AJ16" s="2462"/>
      <c r="AK16" s="540"/>
      <c r="AL16" s="540"/>
      <c r="AM16" s="540"/>
      <c r="AN16" s="535"/>
    </row>
    <row r="17" spans="1:50" s="536" customFormat="1" ht="12.75" customHeight="1">
      <c r="A17" s="540"/>
      <c r="B17" s="540"/>
      <c r="C17" s="540"/>
      <c r="D17" s="540"/>
      <c r="E17" s="2463"/>
      <c r="F17" s="2464"/>
      <c r="G17" s="2464"/>
      <c r="H17" s="2464"/>
      <c r="I17" s="2464"/>
      <c r="J17" s="2464"/>
      <c r="K17" s="2464"/>
      <c r="L17" s="2464"/>
      <c r="M17" s="2464"/>
      <c r="N17" s="2464"/>
      <c r="O17" s="2464"/>
      <c r="P17" s="2464"/>
      <c r="Q17" s="2464"/>
      <c r="R17" s="2464"/>
      <c r="S17" s="2464"/>
      <c r="T17" s="2464"/>
      <c r="U17" s="2464"/>
      <c r="V17" s="2464"/>
      <c r="W17" s="2464"/>
      <c r="X17" s="2464"/>
      <c r="Y17" s="2464"/>
      <c r="Z17" s="2464"/>
      <c r="AA17" s="2464"/>
      <c r="AB17" s="2464"/>
      <c r="AC17" s="2464"/>
      <c r="AD17" s="2464"/>
      <c r="AE17" s="2464"/>
      <c r="AF17" s="2464"/>
      <c r="AG17" s="2464"/>
      <c r="AH17" s="2464"/>
      <c r="AI17" s="2464"/>
      <c r="AJ17" s="2465"/>
      <c r="AK17" s="540"/>
      <c r="AL17" s="540"/>
      <c r="AM17" s="540"/>
      <c r="AN17" s="535"/>
    </row>
    <row r="18" spans="1:50" s="536" customFormat="1" ht="12.75" customHeight="1">
      <c r="A18" s="540"/>
      <c r="B18" s="540"/>
      <c r="C18" s="1134"/>
      <c r="D18" s="540"/>
      <c r="E18" s="2616"/>
      <c r="F18" s="2617"/>
      <c r="G18" s="2617"/>
      <c r="H18" s="2617"/>
      <c r="I18" s="2617"/>
      <c r="J18" s="2617"/>
      <c r="K18" s="2617"/>
      <c r="L18" s="2617"/>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9" t="s">
        <v>591</v>
      </c>
      <c r="C20" s="2599"/>
      <c r="D20" s="540"/>
      <c r="E20" s="2460" t="s">
        <v>1977</v>
      </c>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2"/>
      <c r="AK20" s="540"/>
      <c r="AL20" s="540"/>
      <c r="AM20" s="540"/>
      <c r="AN20" s="535"/>
    </row>
    <row r="21" spans="1:50" s="536" customFormat="1" ht="12.75" customHeight="1">
      <c r="A21" s="540"/>
      <c r="B21" s="546"/>
      <c r="C21" s="546"/>
      <c r="D21" s="546"/>
      <c r="E21" s="2616"/>
      <c r="F21" s="2617"/>
      <c r="G21" s="2617"/>
      <c r="H21" s="2617"/>
      <c r="I21" s="2617"/>
      <c r="J21" s="2617"/>
      <c r="K21" s="2617"/>
      <c r="L21" s="2617"/>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8"/>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5"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7" t="s">
        <v>2550</v>
      </c>
      <c r="D24" s="1134"/>
      <c r="E24" s="1134"/>
      <c r="F24" s="1134"/>
      <c r="G24" s="1134"/>
      <c r="H24" s="1134"/>
      <c r="I24" s="1134"/>
      <c r="J24" s="1134"/>
      <c r="K24" s="1134"/>
      <c r="L24" s="1134"/>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9" t="s">
        <v>591</v>
      </c>
      <c r="C26" s="2599"/>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30"/>
      <c r="AH26" s="2630"/>
      <c r="AI26" s="2630"/>
      <c r="AJ26" s="2631"/>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6"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6"/>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9" t="s">
        <v>591</v>
      </c>
      <c r="C30" s="2599"/>
      <c r="D30" s="546"/>
      <c r="E30" s="2632" t="s">
        <v>2637</v>
      </c>
      <c r="F30" s="2633"/>
      <c r="G30" s="2633"/>
      <c r="H30" s="2633"/>
      <c r="I30" s="2633"/>
      <c r="J30" s="2633"/>
      <c r="K30" s="2633"/>
      <c r="L30" s="2633"/>
      <c r="M30" s="2633"/>
      <c r="N30" s="2633"/>
      <c r="O30" s="2633"/>
      <c r="P30" s="2633"/>
      <c r="Q30" s="2633"/>
      <c r="R30" s="2633"/>
      <c r="S30" s="2633"/>
      <c r="T30" s="2633"/>
      <c r="U30" s="2633"/>
      <c r="V30" s="2633"/>
      <c r="W30" s="2633"/>
      <c r="X30" s="2633"/>
      <c r="Y30" s="2633"/>
      <c r="Z30" s="2633"/>
      <c r="AA30" s="2633"/>
      <c r="AB30" s="2633"/>
      <c r="AC30" s="2633"/>
      <c r="AD30" s="2633"/>
      <c r="AE30" s="2633"/>
      <c r="AF30" s="2633"/>
      <c r="AG30" s="2633"/>
      <c r="AH30" s="2633"/>
      <c r="AI30" s="2633"/>
      <c r="AJ30" s="2634"/>
      <c r="AK30" s="540"/>
      <c r="AL30" s="540"/>
      <c r="AM30" s="540"/>
      <c r="AN30" s="535"/>
      <c r="AO30" s="549">
        <f>IF($B30="yes",9,0)</f>
        <v>0</v>
      </c>
    </row>
    <row r="31" spans="1:50" s="536" customFormat="1" ht="12.75" customHeight="1">
      <c r="A31" s="540"/>
      <c r="B31" s="540"/>
      <c r="C31" s="540"/>
      <c r="E31" s="2638"/>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4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9" t="s">
        <v>591</v>
      </c>
      <c r="C33" s="2599"/>
      <c r="D33" s="546"/>
      <c r="E33" s="2632" t="s">
        <v>2554</v>
      </c>
      <c r="F33" s="2633"/>
      <c r="G33" s="2633"/>
      <c r="H33" s="2633"/>
      <c r="I33" s="2633"/>
      <c r="J33" s="2633"/>
      <c r="K33" s="2633"/>
      <c r="L33" s="2633"/>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c r="AJ33" s="2634"/>
      <c r="AK33" s="540"/>
      <c r="AL33" s="540"/>
      <c r="AM33" s="540"/>
      <c r="AN33" s="535"/>
      <c r="AO33" s="549">
        <f>IF($B39="yes",9,0)</f>
        <v>0</v>
      </c>
    </row>
    <row r="34" spans="1:43" s="536" customFormat="1" ht="12.75" customHeight="1">
      <c r="A34" s="540"/>
      <c r="B34" s="540"/>
      <c r="C34" s="540"/>
      <c r="D34" s="546"/>
      <c r="E34" s="2635"/>
      <c r="F34" s="2636"/>
      <c r="G34" s="2636"/>
      <c r="H34" s="2636"/>
      <c r="I34" s="2636"/>
      <c r="J34" s="2636"/>
      <c r="K34" s="2636"/>
      <c r="L34" s="2636"/>
      <c r="M34" s="2636"/>
      <c r="N34" s="2636"/>
      <c r="O34" s="2636"/>
      <c r="P34" s="2636"/>
      <c r="Q34" s="2636"/>
      <c r="R34" s="2636"/>
      <c r="S34" s="2636"/>
      <c r="T34" s="2636"/>
      <c r="U34" s="2636"/>
      <c r="V34" s="2636"/>
      <c r="W34" s="2636"/>
      <c r="X34" s="2636"/>
      <c r="Y34" s="2636"/>
      <c r="Z34" s="2636"/>
      <c r="AA34" s="2636"/>
      <c r="AB34" s="2636"/>
      <c r="AC34" s="2636"/>
      <c r="AD34" s="2636"/>
      <c r="AE34" s="2636"/>
      <c r="AF34" s="2636"/>
      <c r="AG34" s="2636"/>
      <c r="AH34" s="2636"/>
      <c r="AI34" s="2636"/>
      <c r="AJ34" s="2637"/>
      <c r="AK34" s="540"/>
      <c r="AL34" s="540"/>
      <c r="AM34" s="540"/>
      <c r="AN34" s="535"/>
      <c r="AO34" s="536">
        <f>MAX(AO30,AO31,AO32,AO33)</f>
        <v>0</v>
      </c>
      <c r="AP34" s="536" t="s">
        <v>1303</v>
      </c>
    </row>
    <row r="35" spans="1:43" s="536" customFormat="1" ht="12.75" customHeight="1">
      <c r="A35" s="540"/>
      <c r="B35" s="540"/>
      <c r="C35" s="540"/>
      <c r="E35" s="2638"/>
      <c r="F35" s="2639"/>
      <c r="G35" s="2639"/>
      <c r="H35" s="2639"/>
      <c r="I35" s="2639"/>
      <c r="J35" s="2639"/>
      <c r="K35" s="2639"/>
      <c r="L35" s="2639"/>
      <c r="M35" s="2639"/>
      <c r="N35" s="2639"/>
      <c r="O35" s="2639"/>
      <c r="P35" s="2639"/>
      <c r="Q35" s="2639"/>
      <c r="R35" s="2639"/>
      <c r="S35" s="2639"/>
      <c r="T35" s="2639"/>
      <c r="U35" s="2639"/>
      <c r="V35" s="2639"/>
      <c r="W35" s="2639"/>
      <c r="X35" s="2639"/>
      <c r="Y35" s="2639"/>
      <c r="Z35" s="2639"/>
      <c r="AA35" s="2639"/>
      <c r="AB35" s="2639"/>
      <c r="AC35" s="2639"/>
      <c r="AD35" s="2639"/>
      <c r="AE35" s="2639"/>
      <c r="AF35" s="2639"/>
      <c r="AG35" s="2639"/>
      <c r="AH35" s="2639"/>
      <c r="AI35" s="2639"/>
      <c r="AJ35" s="264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9" t="s">
        <v>591</v>
      </c>
      <c r="C37" s="2599"/>
      <c r="D37" s="1135"/>
      <c r="E37" s="2625" t="s">
        <v>2556</v>
      </c>
      <c r="F37" s="2626"/>
      <c r="G37" s="2626"/>
      <c r="H37" s="2626"/>
      <c r="I37" s="2626"/>
      <c r="J37" s="2626"/>
      <c r="K37" s="2626"/>
      <c r="L37" s="2626"/>
      <c r="M37" s="2626"/>
      <c r="N37" s="2626"/>
      <c r="O37" s="2626"/>
      <c r="P37" s="2626"/>
      <c r="Q37" s="2626"/>
      <c r="R37" s="2626"/>
      <c r="S37" s="2626"/>
      <c r="T37" s="2626"/>
      <c r="U37" s="2626"/>
      <c r="V37" s="2626"/>
      <c r="W37" s="2626"/>
      <c r="X37" s="2626"/>
      <c r="Y37" s="2626"/>
      <c r="Z37" s="2626"/>
      <c r="AA37" s="2626"/>
      <c r="AB37" s="2626"/>
      <c r="AC37" s="2626"/>
      <c r="AD37" s="2626"/>
      <c r="AE37" s="2626"/>
      <c r="AF37" s="2626"/>
      <c r="AG37" s="2626"/>
      <c r="AH37" s="2626"/>
      <c r="AI37" s="2626"/>
      <c r="AJ37" s="2627"/>
      <c r="AK37" s="1135"/>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9" t="s">
        <v>591</v>
      </c>
      <c r="C39" s="2599"/>
      <c r="D39" s="1135"/>
      <c r="E39" s="2625" t="s">
        <v>2555</v>
      </c>
      <c r="F39" s="2626"/>
      <c r="G39" s="2626"/>
      <c r="H39" s="2626"/>
      <c r="I39" s="2626"/>
      <c r="J39" s="2626"/>
      <c r="K39" s="2626"/>
      <c r="L39" s="2626"/>
      <c r="M39" s="2626"/>
      <c r="N39" s="2626"/>
      <c r="O39" s="2626"/>
      <c r="P39" s="2626"/>
      <c r="Q39" s="2626"/>
      <c r="R39" s="2626"/>
      <c r="S39" s="2626"/>
      <c r="T39" s="2626"/>
      <c r="U39" s="2626"/>
      <c r="V39" s="2626"/>
      <c r="W39" s="2626"/>
      <c r="X39" s="2626"/>
      <c r="Y39" s="2626"/>
      <c r="Z39" s="2626"/>
      <c r="AA39" s="2626"/>
      <c r="AB39" s="2626"/>
      <c r="AC39" s="2626"/>
      <c r="AD39" s="2626"/>
      <c r="AE39" s="2626"/>
      <c r="AF39" s="2626"/>
      <c r="AG39" s="2626"/>
      <c r="AH39" s="2626"/>
      <c r="AI39" s="2626"/>
      <c r="AJ39" s="2627"/>
      <c r="AK39" s="1135"/>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6"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6"/>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9" t="s">
        <v>591</v>
      </c>
      <c r="C43" s="2599"/>
      <c r="D43" s="546"/>
      <c r="E43" s="2600" t="s">
        <v>2638</v>
      </c>
      <c r="F43" s="2601"/>
      <c r="G43" s="2601"/>
      <c r="H43" s="2601"/>
      <c r="I43" s="2601"/>
      <c r="J43" s="2601"/>
      <c r="K43" s="2601"/>
      <c r="L43" s="2601"/>
      <c r="M43" s="2601"/>
      <c r="N43" s="2601"/>
      <c r="O43" s="2601"/>
      <c r="P43" s="2601"/>
      <c r="Q43" s="2601"/>
      <c r="R43" s="2601"/>
      <c r="S43" s="2601"/>
      <c r="T43" s="2601"/>
      <c r="U43" s="2601"/>
      <c r="V43" s="2601"/>
      <c r="W43" s="2601"/>
      <c r="X43" s="2601"/>
      <c r="Y43" s="2601"/>
      <c r="Z43" s="2601"/>
      <c r="AA43" s="2601"/>
      <c r="AB43" s="2601"/>
      <c r="AC43" s="2601"/>
      <c r="AD43" s="2601"/>
      <c r="AE43" s="2601"/>
      <c r="AF43" s="2601"/>
      <c r="AG43" s="2601"/>
      <c r="AH43" s="2601"/>
      <c r="AI43" s="2601"/>
      <c r="AJ43" s="2602"/>
      <c r="AK43" s="540"/>
      <c r="AL43" s="540"/>
      <c r="AM43" s="540"/>
      <c r="AN43" s="535"/>
      <c r="AO43" s="549">
        <f>IF($B43="yes",8,0)</f>
        <v>0</v>
      </c>
      <c r="AP43" s="14"/>
    </row>
    <row r="44" spans="1:43" s="536" customFormat="1" ht="12.75" customHeight="1">
      <c r="A44" s="540"/>
      <c r="B44" s="540"/>
      <c r="C44" s="540"/>
      <c r="D44" s="550"/>
      <c r="E44" s="2641"/>
      <c r="F44" s="2642"/>
      <c r="G44" s="2642"/>
      <c r="H44" s="2642"/>
      <c r="I44" s="2642"/>
      <c r="J44" s="2642"/>
      <c r="K44" s="2642"/>
      <c r="L44" s="2642"/>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9" t="s">
        <v>591</v>
      </c>
      <c r="C46" s="2599"/>
      <c r="D46" s="546"/>
      <c r="E46" s="2632" t="s">
        <v>2639</v>
      </c>
      <c r="F46" s="2633"/>
      <c r="G46" s="2633"/>
      <c r="H46" s="2633"/>
      <c r="I46" s="2633"/>
      <c r="J46" s="2633"/>
      <c r="K46" s="2633"/>
      <c r="L46" s="2633"/>
      <c r="M46" s="2633"/>
      <c r="N46" s="2633"/>
      <c r="O46" s="2633"/>
      <c r="P46" s="2633"/>
      <c r="Q46" s="2633"/>
      <c r="R46" s="2633"/>
      <c r="S46" s="2633"/>
      <c r="T46" s="2633"/>
      <c r="U46" s="2633"/>
      <c r="V46" s="2633"/>
      <c r="W46" s="2633"/>
      <c r="X46" s="2633"/>
      <c r="Y46" s="2633"/>
      <c r="Z46" s="2633"/>
      <c r="AA46" s="2633"/>
      <c r="AB46" s="2633"/>
      <c r="AC46" s="2633"/>
      <c r="AD46" s="2633"/>
      <c r="AE46" s="2633"/>
      <c r="AF46" s="2633"/>
      <c r="AG46" s="2633"/>
      <c r="AH46" s="2633"/>
      <c r="AI46" s="2633"/>
      <c r="AJ46" s="2634"/>
      <c r="AK46" s="540"/>
      <c r="AL46" s="540"/>
      <c r="AM46" s="540"/>
      <c r="AN46" s="535"/>
      <c r="AO46" s="549">
        <f>IF($B52="yes",8,0)</f>
        <v>0</v>
      </c>
    </row>
    <row r="47" spans="1:43" s="536" customFormat="1" ht="12.75" customHeight="1">
      <c r="A47" s="540"/>
      <c r="B47" s="540"/>
      <c r="C47" s="540"/>
      <c r="D47" s="549"/>
      <c r="E47" s="2638"/>
      <c r="F47" s="2639"/>
      <c r="G47" s="2639"/>
      <c r="H47" s="2639"/>
      <c r="I47" s="2639"/>
      <c r="J47" s="2639"/>
      <c r="K47" s="2639"/>
      <c r="L47" s="2639"/>
      <c r="M47" s="2639"/>
      <c r="N47" s="2639"/>
      <c r="O47" s="2639"/>
      <c r="P47" s="2639"/>
      <c r="Q47" s="2639"/>
      <c r="R47" s="2639"/>
      <c r="S47" s="2639"/>
      <c r="T47" s="2639"/>
      <c r="U47" s="2639"/>
      <c r="V47" s="2639"/>
      <c r="W47" s="2639"/>
      <c r="X47" s="2639"/>
      <c r="Y47" s="2639"/>
      <c r="Z47" s="2639"/>
      <c r="AA47" s="2639"/>
      <c r="AB47" s="2639"/>
      <c r="AC47" s="2639"/>
      <c r="AD47" s="2639"/>
      <c r="AE47" s="2639"/>
      <c r="AF47" s="2639"/>
      <c r="AG47" s="2639"/>
      <c r="AH47" s="2639"/>
      <c r="AI47" s="2639"/>
      <c r="AJ47" s="2640"/>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9" t="s">
        <v>591</v>
      </c>
      <c r="C49" s="2599"/>
      <c r="D49" s="546"/>
      <c r="E49" s="2460" t="s">
        <v>2640</v>
      </c>
      <c r="F49" s="2461"/>
      <c r="G49" s="2461"/>
      <c r="H49" s="2461"/>
      <c r="I49" s="2461"/>
      <c r="J49" s="2461"/>
      <c r="K49" s="2461"/>
      <c r="L49" s="2461"/>
      <c r="M49" s="2461"/>
      <c r="N49" s="2461"/>
      <c r="O49" s="2461"/>
      <c r="P49" s="2461"/>
      <c r="Q49" s="2461"/>
      <c r="R49" s="2461"/>
      <c r="S49" s="2461"/>
      <c r="T49" s="2461"/>
      <c r="U49" s="2461"/>
      <c r="V49" s="2461"/>
      <c r="W49" s="2461"/>
      <c r="X49" s="2461"/>
      <c r="Y49" s="2461"/>
      <c r="Z49" s="2461"/>
      <c r="AA49" s="2461"/>
      <c r="AB49" s="2461"/>
      <c r="AC49" s="2461"/>
      <c r="AD49" s="2461"/>
      <c r="AE49" s="2461"/>
      <c r="AF49" s="2461"/>
      <c r="AG49" s="2461"/>
      <c r="AH49" s="2461"/>
      <c r="AI49" s="2461"/>
      <c r="AJ49" s="2462"/>
      <c r="AK49" s="540"/>
      <c r="AL49" s="540"/>
      <c r="AM49" s="540"/>
      <c r="AN49" s="535"/>
      <c r="AO49" s="549"/>
    </row>
    <row r="50" spans="1:42" s="536" customFormat="1" ht="12.75" customHeight="1">
      <c r="A50" s="540"/>
      <c r="B50" s="540"/>
      <c r="C50" s="540"/>
      <c r="D50" s="549"/>
      <c r="E50" s="2616"/>
      <c r="F50" s="2617"/>
      <c r="G50" s="2617"/>
      <c r="H50" s="2617"/>
      <c r="I50" s="2617"/>
      <c r="J50" s="2617"/>
      <c r="K50" s="2617"/>
      <c r="L50" s="2617"/>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9" t="s">
        <v>591</v>
      </c>
      <c r="C52" s="2599"/>
      <c r="D52" s="546"/>
      <c r="E52" s="2625" t="s">
        <v>2641</v>
      </c>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2626"/>
      <c r="AB52" s="2626"/>
      <c r="AC52" s="2626"/>
      <c r="AD52" s="2626"/>
      <c r="AE52" s="2626"/>
      <c r="AF52" s="2626"/>
      <c r="AG52" s="2626"/>
      <c r="AH52" s="2626"/>
      <c r="AI52" s="2626"/>
      <c r="AJ52" s="262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6"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6"/>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9" t="s">
        <v>591</v>
      </c>
      <c r="C56" s="2599"/>
      <c r="D56" s="546"/>
      <c r="E56" s="2460" t="s">
        <v>2557</v>
      </c>
      <c r="F56" s="2461"/>
      <c r="G56" s="2461"/>
      <c r="H56" s="2461"/>
      <c r="I56" s="2461"/>
      <c r="J56" s="2461"/>
      <c r="K56" s="2461"/>
      <c r="L56" s="2461"/>
      <c r="M56" s="2461"/>
      <c r="N56" s="2461"/>
      <c r="O56" s="2461"/>
      <c r="P56" s="2461"/>
      <c r="Q56" s="2461"/>
      <c r="R56" s="2461"/>
      <c r="S56" s="2461"/>
      <c r="T56" s="2461"/>
      <c r="U56" s="2461"/>
      <c r="V56" s="2461"/>
      <c r="W56" s="2461"/>
      <c r="X56" s="2461"/>
      <c r="Y56" s="2461"/>
      <c r="Z56" s="2461"/>
      <c r="AA56" s="2461"/>
      <c r="AB56" s="2461"/>
      <c r="AC56" s="2461"/>
      <c r="AD56" s="2461"/>
      <c r="AE56" s="2461"/>
      <c r="AF56" s="2461"/>
      <c r="AG56" s="2461"/>
      <c r="AH56" s="2461"/>
      <c r="AI56" s="2461"/>
      <c r="AJ56" s="2462"/>
      <c r="AK56" s="540"/>
      <c r="AL56" s="540"/>
      <c r="AM56" s="540"/>
      <c r="AN56" s="535"/>
      <c r="AO56" s="549">
        <f>IF($B59="yes",7,0)</f>
        <v>0</v>
      </c>
    </row>
    <row r="57" spans="1:42" s="536" customFormat="1" ht="12.75" customHeight="1">
      <c r="A57" s="540"/>
      <c r="B57" s="540"/>
      <c r="C57" s="540"/>
      <c r="D57" s="549"/>
      <c r="E57" s="2616"/>
      <c r="F57" s="2617"/>
      <c r="G57" s="2617"/>
      <c r="H57" s="2617"/>
      <c r="I57" s="2617"/>
      <c r="J57" s="2617"/>
      <c r="K57" s="2617"/>
      <c r="L57" s="2617"/>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8"/>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9" t="s">
        <v>591</v>
      </c>
      <c r="C59" s="2599"/>
      <c r="D59" s="546"/>
      <c r="E59" s="2625" t="s">
        <v>2558</v>
      </c>
      <c r="F59" s="2626"/>
      <c r="G59" s="2626"/>
      <c r="H59" s="2626"/>
      <c r="I59" s="2626"/>
      <c r="J59" s="2626"/>
      <c r="K59" s="2626"/>
      <c r="L59" s="2626"/>
      <c r="M59" s="2626"/>
      <c r="N59" s="2626"/>
      <c r="O59" s="2626"/>
      <c r="P59" s="2626"/>
      <c r="Q59" s="2626"/>
      <c r="R59" s="2626"/>
      <c r="S59" s="2626"/>
      <c r="T59" s="2626"/>
      <c r="U59" s="2626"/>
      <c r="V59" s="2626"/>
      <c r="W59" s="2626"/>
      <c r="X59" s="2626"/>
      <c r="Y59" s="2626"/>
      <c r="Z59" s="2626"/>
      <c r="AA59" s="2626"/>
      <c r="AB59" s="2626"/>
      <c r="AC59" s="2626"/>
      <c r="AD59" s="2626"/>
      <c r="AE59" s="2626"/>
      <c r="AF59" s="2626"/>
      <c r="AG59" s="2626"/>
      <c r="AH59" s="2626"/>
      <c r="AI59" s="2626"/>
      <c r="AJ59" s="262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591">
        <f>AO60</f>
        <v>0</v>
      </c>
      <c r="AL61" s="2592"/>
      <c r="AM61" s="259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7" t="s">
        <v>1306</v>
      </c>
      <c r="AF64" s="2457"/>
      <c r="AG64" s="2457"/>
      <c r="AH64" s="2457"/>
      <c r="AI64" s="2457"/>
      <c r="AJ64" s="2457"/>
      <c r="AK64" s="2457"/>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9" t="s">
        <v>591</v>
      </c>
      <c r="C67" s="2599"/>
      <c r="D67" s="546" t="s">
        <v>1307</v>
      </c>
      <c r="E67" s="2600" t="s">
        <v>1978</v>
      </c>
      <c r="F67" s="2601"/>
      <c r="G67" s="2601"/>
      <c r="H67" s="2601"/>
      <c r="I67" s="2601"/>
      <c r="J67" s="2601"/>
      <c r="K67" s="2601"/>
      <c r="L67" s="2601"/>
      <c r="M67" s="2601"/>
      <c r="N67" s="2601"/>
      <c r="O67" s="2601"/>
      <c r="P67" s="2601"/>
      <c r="Q67" s="2601"/>
      <c r="R67" s="2601"/>
      <c r="S67" s="2601"/>
      <c r="T67" s="2601"/>
      <c r="U67" s="2601"/>
      <c r="V67" s="2601"/>
      <c r="W67" s="2601"/>
      <c r="X67" s="2601"/>
      <c r="Y67" s="2601"/>
      <c r="Z67" s="2601"/>
      <c r="AA67" s="2601"/>
      <c r="AB67" s="2601"/>
      <c r="AC67" s="2601"/>
      <c r="AD67" s="2601"/>
      <c r="AE67" s="2601"/>
      <c r="AF67" s="2601"/>
      <c r="AG67" s="2601"/>
      <c r="AH67" s="2601"/>
      <c r="AI67" s="2601"/>
      <c r="AJ67" s="2602"/>
      <c r="AK67" s="543"/>
      <c r="AL67" s="540"/>
      <c r="AM67" s="540"/>
      <c r="AN67" s="535"/>
      <c r="AO67" s="549">
        <f>IF($B67="yes",10,0)</f>
        <v>0</v>
      </c>
    </row>
    <row r="68" spans="1:42" s="536" customFormat="1" ht="12.75" customHeight="1">
      <c r="A68" s="538"/>
      <c r="B68" s="540"/>
      <c r="C68" s="540"/>
      <c r="D68" s="550"/>
      <c r="E68" s="2603"/>
      <c r="F68" s="2604"/>
      <c r="G68" s="2604"/>
      <c r="H68" s="2604"/>
      <c r="I68" s="2604"/>
      <c r="J68" s="2604"/>
      <c r="K68" s="2604"/>
      <c r="L68" s="2604"/>
      <c r="M68" s="2604"/>
      <c r="N68" s="2604"/>
      <c r="O68" s="2604"/>
      <c r="P68" s="2604"/>
      <c r="Q68" s="2604"/>
      <c r="R68" s="2604"/>
      <c r="S68" s="2604"/>
      <c r="T68" s="2604"/>
      <c r="U68" s="2604"/>
      <c r="V68" s="2604"/>
      <c r="W68" s="2604"/>
      <c r="X68" s="2604"/>
      <c r="Y68" s="2604"/>
      <c r="Z68" s="2604"/>
      <c r="AA68" s="2604"/>
      <c r="AB68" s="2604"/>
      <c r="AC68" s="2604"/>
      <c r="AD68" s="2604"/>
      <c r="AE68" s="2604"/>
      <c r="AF68" s="2604"/>
      <c r="AG68" s="2604"/>
      <c r="AH68" s="2604"/>
      <c r="AI68" s="2604"/>
      <c r="AJ68" s="2605"/>
      <c r="AK68" s="543"/>
      <c r="AL68" s="540"/>
      <c r="AM68" s="540"/>
      <c r="AN68" s="535"/>
      <c r="AO68" s="549">
        <f>IF(AND($B73="yes",OR(E74="Yes",E75="Yes",E76="Yes")),10,0)</f>
        <v>10</v>
      </c>
    </row>
    <row r="69" spans="1:42" s="536" customFormat="1" ht="12.75" customHeight="1">
      <c r="A69" s="538"/>
      <c r="B69" s="540"/>
      <c r="C69" s="540"/>
      <c r="D69" s="550"/>
      <c r="E69" s="2603"/>
      <c r="F69" s="2604"/>
      <c r="G69" s="2604"/>
      <c r="H69" s="2604"/>
      <c r="I69" s="2604"/>
      <c r="J69" s="2604"/>
      <c r="K69" s="2604"/>
      <c r="L69" s="2604"/>
      <c r="M69" s="2604"/>
      <c r="N69" s="2604"/>
      <c r="O69" s="2604"/>
      <c r="P69" s="2604"/>
      <c r="Q69" s="2604"/>
      <c r="R69" s="2604"/>
      <c r="S69" s="2604"/>
      <c r="T69" s="2604"/>
      <c r="U69" s="2604"/>
      <c r="V69" s="2604"/>
      <c r="W69" s="2604"/>
      <c r="X69" s="2604"/>
      <c r="Y69" s="2604"/>
      <c r="Z69" s="2604"/>
      <c r="AA69" s="2604"/>
      <c r="AB69" s="2604"/>
      <c r="AC69" s="2604"/>
      <c r="AD69" s="2604"/>
      <c r="AE69" s="2604"/>
      <c r="AF69" s="2604"/>
      <c r="AG69" s="2604"/>
      <c r="AH69" s="2604"/>
      <c r="AI69" s="2604"/>
      <c r="AJ69" s="2605"/>
      <c r="AK69" s="543"/>
      <c r="AL69" s="540"/>
      <c r="AM69" s="540"/>
      <c r="AN69" s="535"/>
      <c r="AO69" s="549">
        <f>IF($B78="yes",10,0)</f>
        <v>0</v>
      </c>
    </row>
    <row r="70" spans="1:42" s="536" customFormat="1" ht="12.75" customHeight="1">
      <c r="A70" s="538"/>
      <c r="B70" s="540"/>
      <c r="C70" s="540"/>
      <c r="D70" s="550"/>
      <c r="E70" s="2603"/>
      <c r="F70" s="2604"/>
      <c r="G70" s="2604"/>
      <c r="H70" s="2604"/>
      <c r="I70" s="2604"/>
      <c r="J70" s="2604"/>
      <c r="K70" s="2604"/>
      <c r="L70" s="2604"/>
      <c r="M70" s="2604"/>
      <c r="N70" s="2604"/>
      <c r="O70" s="2604"/>
      <c r="P70" s="2604"/>
      <c r="Q70" s="2604"/>
      <c r="R70" s="2604"/>
      <c r="S70" s="2604"/>
      <c r="T70" s="2604"/>
      <c r="U70" s="2604"/>
      <c r="V70" s="2604"/>
      <c r="W70" s="2604"/>
      <c r="X70" s="2604"/>
      <c r="Y70" s="2604"/>
      <c r="Z70" s="2604"/>
      <c r="AA70" s="2604"/>
      <c r="AB70" s="2604"/>
      <c r="AC70" s="2604"/>
      <c r="AD70" s="2604"/>
      <c r="AE70" s="2604"/>
      <c r="AF70" s="2604"/>
      <c r="AG70" s="2604"/>
      <c r="AH70" s="2604"/>
      <c r="AI70" s="2604"/>
      <c r="AJ70" s="2605"/>
      <c r="AK70" s="543"/>
      <c r="AL70" s="540"/>
      <c r="AM70" s="540"/>
      <c r="AN70" s="535"/>
      <c r="AO70" s="549">
        <f>IF($B81="yes",10,0)</f>
        <v>0</v>
      </c>
    </row>
    <row r="71" spans="1:42" s="536" customFormat="1" ht="12.75" customHeight="1">
      <c r="A71" s="538"/>
      <c r="B71" s="540"/>
      <c r="C71" s="540"/>
      <c r="D71" s="550"/>
      <c r="E71" s="2641"/>
      <c r="F71" s="2642"/>
      <c r="G71" s="2642"/>
      <c r="H71" s="2642"/>
      <c r="I71" s="2642"/>
      <c r="J71" s="2642"/>
      <c r="K71" s="2642"/>
      <c r="L71" s="2642"/>
      <c r="M71" s="2642"/>
      <c r="N71" s="2642"/>
      <c r="O71" s="2642"/>
      <c r="P71" s="2642"/>
      <c r="Q71" s="2642"/>
      <c r="R71" s="2642"/>
      <c r="S71" s="2642"/>
      <c r="T71" s="2642"/>
      <c r="U71" s="2642"/>
      <c r="V71" s="2642"/>
      <c r="W71" s="2642"/>
      <c r="X71" s="2642"/>
      <c r="Y71" s="2642"/>
      <c r="Z71" s="2642"/>
      <c r="AA71" s="2642"/>
      <c r="AB71" s="2642"/>
      <c r="AC71" s="2642"/>
      <c r="AD71" s="2642"/>
      <c r="AE71" s="2642"/>
      <c r="AF71" s="2642"/>
      <c r="AG71" s="2642"/>
      <c r="AH71" s="2642"/>
      <c r="AI71" s="2642"/>
      <c r="AJ71" s="2643"/>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9" t="s">
        <v>545</v>
      </c>
      <c r="C73" s="2599"/>
      <c r="D73" s="546" t="s">
        <v>1309</v>
      </c>
      <c r="E73" s="966" t="s">
        <v>1711</v>
      </c>
      <c r="F73" s="967"/>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8"/>
      <c r="AK73" s="543"/>
      <c r="AL73" s="540"/>
      <c r="AM73" s="540"/>
      <c r="AN73" s="535"/>
    </row>
    <row r="74" spans="1:42" s="536" customFormat="1" ht="12.75" customHeight="1">
      <c r="A74" s="538"/>
      <c r="B74" s="540"/>
      <c r="C74" s="540"/>
      <c r="D74" s="549"/>
      <c r="E74" s="2647" t="s">
        <v>545</v>
      </c>
      <c r="F74" s="2599"/>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69"/>
      <c r="AK74" s="543"/>
      <c r="AL74" s="540"/>
      <c r="AM74" s="540"/>
      <c r="AN74" s="535"/>
    </row>
    <row r="75" spans="1:42" s="536" customFormat="1" ht="12.75" customHeight="1">
      <c r="A75" s="538"/>
      <c r="B75" s="540"/>
      <c r="C75" s="540"/>
      <c r="D75" s="549"/>
      <c r="E75" s="2645" t="s">
        <v>591</v>
      </c>
      <c r="F75" s="2646"/>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69"/>
      <c r="AK75" s="543"/>
      <c r="AL75" s="540"/>
      <c r="AM75" s="540"/>
      <c r="AN75" s="535"/>
    </row>
    <row r="76" spans="1:42" s="536" customFormat="1" ht="12.75" customHeight="1">
      <c r="A76" s="538"/>
      <c r="B76" s="540"/>
      <c r="C76" s="540"/>
      <c r="D76" s="549"/>
      <c r="E76" s="2645" t="s">
        <v>591</v>
      </c>
      <c r="F76" s="2646"/>
      <c r="G76" s="902"/>
      <c r="H76" s="1198"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9" t="s">
        <v>591</v>
      </c>
      <c r="C78" s="2599"/>
      <c r="D78" s="546" t="s">
        <v>1312</v>
      </c>
      <c r="E78" s="2460" t="s">
        <v>1726</v>
      </c>
      <c r="F78" s="2461"/>
      <c r="G78" s="2461"/>
      <c r="H78" s="2461"/>
      <c r="I78" s="2461"/>
      <c r="J78" s="2461"/>
      <c r="K78" s="2461"/>
      <c r="L78" s="2461"/>
      <c r="M78" s="2461"/>
      <c r="N78" s="2461"/>
      <c r="O78" s="2461"/>
      <c r="P78" s="2461"/>
      <c r="Q78" s="2461"/>
      <c r="R78" s="2461"/>
      <c r="S78" s="2461"/>
      <c r="T78" s="2461"/>
      <c r="U78" s="2461"/>
      <c r="V78" s="2461"/>
      <c r="W78" s="2461"/>
      <c r="X78" s="2461"/>
      <c r="Y78" s="2461"/>
      <c r="Z78" s="2461"/>
      <c r="AA78" s="2461"/>
      <c r="AB78" s="2461"/>
      <c r="AC78" s="2461"/>
      <c r="AD78" s="2461"/>
      <c r="AE78" s="2461"/>
      <c r="AF78" s="2461"/>
      <c r="AG78" s="2461"/>
      <c r="AH78" s="2461"/>
      <c r="AI78" s="2461"/>
      <c r="AJ78" s="2462"/>
      <c r="AK78" s="543"/>
      <c r="AL78" s="540"/>
      <c r="AM78" s="540"/>
      <c r="AN78" s="535"/>
    </row>
    <row r="79" spans="1:42" s="536" customFormat="1" ht="12.75" customHeight="1">
      <c r="A79" s="538"/>
      <c r="B79" s="540"/>
      <c r="C79" s="540"/>
      <c r="E79" s="2616"/>
      <c r="F79" s="2617"/>
      <c r="G79" s="2617"/>
      <c r="H79" s="2617"/>
      <c r="I79" s="2617"/>
      <c r="J79" s="2617"/>
      <c r="K79" s="2617"/>
      <c r="L79" s="2617"/>
      <c r="M79" s="2617"/>
      <c r="N79" s="2617"/>
      <c r="O79" s="2617"/>
      <c r="P79" s="2617"/>
      <c r="Q79" s="2617"/>
      <c r="R79" s="2617"/>
      <c r="S79" s="2617"/>
      <c r="T79" s="2617"/>
      <c r="U79" s="2617"/>
      <c r="V79" s="2617"/>
      <c r="W79" s="2617"/>
      <c r="X79" s="2617"/>
      <c r="Y79" s="2617"/>
      <c r="Z79" s="2617"/>
      <c r="AA79" s="2617"/>
      <c r="AB79" s="2617"/>
      <c r="AC79" s="2617"/>
      <c r="AD79" s="2617"/>
      <c r="AE79" s="2617"/>
      <c r="AF79" s="2617"/>
      <c r="AG79" s="2617"/>
      <c r="AH79" s="2617"/>
      <c r="AI79" s="2617"/>
      <c r="AJ79" s="261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69"/>
      <c r="AK80" s="543"/>
      <c r="AL80" s="540"/>
      <c r="AM80" s="540"/>
      <c r="AN80" s="535"/>
    </row>
    <row r="81" spans="1:43" s="536" customFormat="1" ht="12.75" customHeight="1">
      <c r="A81" s="538"/>
      <c r="B81" s="2599" t="s">
        <v>591</v>
      </c>
      <c r="C81" s="2599"/>
      <c r="D81" s="546" t="s">
        <v>1459</v>
      </c>
      <c r="E81" s="2625" t="s">
        <v>1724</v>
      </c>
      <c r="F81" s="2626"/>
      <c r="G81" s="2626"/>
      <c r="H81" s="2626"/>
      <c r="I81" s="2626"/>
      <c r="J81" s="2626"/>
      <c r="K81" s="2626"/>
      <c r="L81" s="2626"/>
      <c r="M81" s="2626"/>
      <c r="N81" s="2626"/>
      <c r="O81" s="2626"/>
      <c r="P81" s="2626"/>
      <c r="Q81" s="2626"/>
      <c r="R81" s="2626"/>
      <c r="S81" s="2626"/>
      <c r="T81" s="2626"/>
      <c r="U81" s="2626"/>
      <c r="V81" s="2626"/>
      <c r="W81" s="2626"/>
      <c r="X81" s="2626"/>
      <c r="Y81" s="2626"/>
      <c r="Z81" s="2626"/>
      <c r="AA81" s="2626"/>
      <c r="AB81" s="2626"/>
      <c r="AC81" s="2626"/>
      <c r="AD81" s="2626"/>
      <c r="AE81" s="2626"/>
      <c r="AF81" s="2626"/>
      <c r="AG81" s="2626"/>
      <c r="AH81" s="2626"/>
      <c r="AI81" s="2626"/>
      <c r="AJ81" s="262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91">
        <f>IF(AK61&gt;0,0,AO71)</f>
        <v>10</v>
      </c>
      <c r="AL83" s="2592"/>
      <c r="AM83" s="259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7" t="s">
        <v>1301</v>
      </c>
      <c r="AF86" s="2457"/>
      <c r="AG86" s="2457"/>
      <c r="AH86" s="2457"/>
      <c r="AI86" s="2457"/>
      <c r="AJ86" s="2457"/>
      <c r="AK86" s="2457"/>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9" t="s">
        <v>591</v>
      </c>
      <c r="C89" s="2599"/>
      <c r="D89" s="546" t="s">
        <v>1307</v>
      </c>
      <c r="E89" s="2600" t="s">
        <v>1317</v>
      </c>
      <c r="F89" s="2601"/>
      <c r="G89" s="2601"/>
      <c r="H89" s="2601"/>
      <c r="I89" s="2601"/>
      <c r="J89" s="2601"/>
      <c r="K89" s="2601"/>
      <c r="L89" s="2601"/>
      <c r="M89" s="2601"/>
      <c r="N89" s="2601"/>
      <c r="O89" s="2601"/>
      <c r="P89" s="2601"/>
      <c r="Q89" s="2601"/>
      <c r="R89" s="2601"/>
      <c r="S89" s="2601"/>
      <c r="T89" s="2601"/>
      <c r="U89" s="2601"/>
      <c r="V89" s="2601"/>
      <c r="W89" s="2601"/>
      <c r="X89" s="2601"/>
      <c r="Y89" s="2601"/>
      <c r="Z89" s="2601"/>
      <c r="AA89" s="2601"/>
      <c r="AB89" s="2601"/>
      <c r="AC89" s="2601"/>
      <c r="AD89" s="2601"/>
      <c r="AE89" s="2601"/>
      <c r="AF89" s="2601"/>
      <c r="AG89" s="2601"/>
      <c r="AH89" s="2601"/>
      <c r="AI89" s="2601"/>
      <c r="AJ89" s="2602"/>
      <c r="AK89" s="543"/>
      <c r="AL89" s="540"/>
      <c r="AM89" s="540"/>
      <c r="AN89" s="535"/>
    </row>
    <row r="90" spans="1:43" s="536" customFormat="1" ht="12.75" customHeight="1">
      <c r="A90" s="538"/>
      <c r="B90" s="539"/>
      <c r="C90" s="539"/>
      <c r="D90" s="539"/>
      <c r="E90" s="2603"/>
      <c r="F90" s="2604"/>
      <c r="G90" s="2604"/>
      <c r="H90" s="2604"/>
      <c r="I90" s="2604"/>
      <c r="J90" s="2604"/>
      <c r="K90" s="2604"/>
      <c r="L90" s="2604"/>
      <c r="M90" s="2604"/>
      <c r="N90" s="2604"/>
      <c r="O90" s="2604"/>
      <c r="P90" s="2604"/>
      <c r="Q90" s="2604"/>
      <c r="R90" s="2604"/>
      <c r="S90" s="2604"/>
      <c r="T90" s="2604"/>
      <c r="U90" s="2604"/>
      <c r="V90" s="2604"/>
      <c r="W90" s="2604"/>
      <c r="X90" s="2604"/>
      <c r="Y90" s="2604"/>
      <c r="Z90" s="2604"/>
      <c r="AA90" s="2604"/>
      <c r="AB90" s="2604"/>
      <c r="AC90" s="2604"/>
      <c r="AD90" s="2604"/>
      <c r="AE90" s="2604"/>
      <c r="AF90" s="2604"/>
      <c r="AG90" s="2604"/>
      <c r="AH90" s="2604"/>
      <c r="AI90" s="2604"/>
      <c r="AJ90" s="260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2">
        <f>Application!AC761</f>
        <v>0.60000000000000009</v>
      </c>
      <c r="F92" s="2613"/>
      <c r="G92" s="2613"/>
      <c r="H92" s="2613"/>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4">
        <f>0.6-ROUNDUP(E92,2)</f>
        <v>0</v>
      </c>
      <c r="F93" s="2431"/>
      <c r="G93" s="2431"/>
      <c r="H93" s="2431"/>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3">
        <f>IF(E93*200&gt;20,20,E93*200)</f>
        <v>0</v>
      </c>
      <c r="F94" s="2624"/>
      <c r="G94" s="2624"/>
      <c r="H94" s="2624"/>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9" t="s">
        <v>545</v>
      </c>
      <c r="C97" s="2599"/>
      <c r="D97" s="546" t="s">
        <v>1309</v>
      </c>
      <c r="E97" s="2600" t="s">
        <v>1712</v>
      </c>
      <c r="F97" s="2601"/>
      <c r="G97" s="2601"/>
      <c r="H97" s="2601"/>
      <c r="I97" s="2601"/>
      <c r="J97" s="2601"/>
      <c r="K97" s="2601"/>
      <c r="L97" s="2601"/>
      <c r="M97" s="2601"/>
      <c r="N97" s="2601"/>
      <c r="O97" s="2601"/>
      <c r="P97" s="2601"/>
      <c r="Q97" s="2601"/>
      <c r="R97" s="2601"/>
      <c r="S97" s="2601"/>
      <c r="T97" s="2601"/>
      <c r="U97" s="2601"/>
      <c r="V97" s="2601"/>
      <c r="W97" s="2601"/>
      <c r="X97" s="2601"/>
      <c r="Y97" s="2601"/>
      <c r="Z97" s="2601"/>
      <c r="AA97" s="2601"/>
      <c r="AB97" s="2601"/>
      <c r="AC97" s="2601"/>
      <c r="AD97" s="2601"/>
      <c r="AE97" s="2601"/>
      <c r="AF97" s="2601"/>
      <c r="AG97" s="2601"/>
      <c r="AH97" s="2601"/>
      <c r="AI97" s="2601"/>
      <c r="AJ97" s="2602"/>
      <c r="AK97" s="543"/>
      <c r="AL97" s="540"/>
      <c r="AM97" s="540"/>
      <c r="AN97" s="535"/>
    </row>
    <row r="98" spans="1:47" s="536" customFormat="1" ht="12.75" customHeight="1">
      <c r="A98" s="538"/>
      <c r="B98" s="539"/>
      <c r="C98" s="539"/>
      <c r="D98" s="539"/>
      <c r="E98" s="2603"/>
      <c r="F98" s="2604"/>
      <c r="G98" s="2604"/>
      <c r="H98" s="2604"/>
      <c r="I98" s="2604"/>
      <c r="J98" s="2604"/>
      <c r="K98" s="2604"/>
      <c r="L98" s="2604"/>
      <c r="M98" s="2604"/>
      <c r="N98" s="2604"/>
      <c r="O98" s="2604"/>
      <c r="P98" s="2604"/>
      <c r="Q98" s="2604"/>
      <c r="R98" s="2604"/>
      <c r="S98" s="2604"/>
      <c r="T98" s="2604"/>
      <c r="U98" s="2604"/>
      <c r="V98" s="2604"/>
      <c r="W98" s="2604"/>
      <c r="X98" s="2604"/>
      <c r="Y98" s="2604"/>
      <c r="Z98" s="2604"/>
      <c r="AA98" s="2604"/>
      <c r="AB98" s="2604"/>
      <c r="AC98" s="2604"/>
      <c r="AD98" s="2604"/>
      <c r="AE98" s="2604"/>
      <c r="AF98" s="2604"/>
      <c r="AG98" s="2604"/>
      <c r="AH98" s="2604"/>
      <c r="AI98" s="2604"/>
      <c r="AJ98" s="2605"/>
      <c r="AK98" s="543"/>
      <c r="AL98" s="540"/>
      <c r="AM98" s="540"/>
      <c r="AN98" s="535"/>
    </row>
    <row r="99" spans="1:47" s="536" customFormat="1" ht="12.75" customHeight="1">
      <c r="A99" s="538"/>
      <c r="B99" s="539"/>
      <c r="C99" s="539"/>
      <c r="D99" s="539"/>
      <c r="E99" s="2603"/>
      <c r="F99" s="2604"/>
      <c r="G99" s="2604"/>
      <c r="H99" s="2604"/>
      <c r="I99" s="2604"/>
      <c r="J99" s="2604"/>
      <c r="K99" s="2604"/>
      <c r="L99" s="2604"/>
      <c r="M99" s="2604"/>
      <c r="N99" s="2604"/>
      <c r="O99" s="2604"/>
      <c r="P99" s="2604"/>
      <c r="Q99" s="2604"/>
      <c r="R99" s="2604"/>
      <c r="S99" s="2604"/>
      <c r="T99" s="2604"/>
      <c r="U99" s="2604"/>
      <c r="V99" s="2604"/>
      <c r="W99" s="2604"/>
      <c r="X99" s="2604"/>
      <c r="Y99" s="2604"/>
      <c r="Z99" s="2604"/>
      <c r="AA99" s="2604"/>
      <c r="AB99" s="2604"/>
      <c r="AC99" s="2604"/>
      <c r="AD99" s="2604"/>
      <c r="AE99" s="2604"/>
      <c r="AF99" s="2604"/>
      <c r="AG99" s="2604"/>
      <c r="AH99" s="2604"/>
      <c r="AI99" s="2604"/>
      <c r="AJ99" s="2605"/>
      <c r="AK99" s="543"/>
      <c r="AL99" s="540"/>
      <c r="AM99" s="540"/>
      <c r="AN99" s="535"/>
    </row>
    <row r="100" spans="1:47" s="536" customFormat="1" ht="12.75" customHeight="1">
      <c r="A100" s="538"/>
      <c r="B100" s="539"/>
      <c r="C100" s="539"/>
      <c r="D100" s="539"/>
      <c r="E100" s="2603"/>
      <c r="F100" s="2604"/>
      <c r="G100" s="2604"/>
      <c r="H100" s="2604"/>
      <c r="I100" s="2604"/>
      <c r="J100" s="2604"/>
      <c r="K100" s="2604"/>
      <c r="L100" s="2604"/>
      <c r="M100" s="2604"/>
      <c r="N100" s="2604"/>
      <c r="O100" s="2604"/>
      <c r="P100" s="2604"/>
      <c r="Q100" s="2604"/>
      <c r="R100" s="2604"/>
      <c r="S100" s="2604"/>
      <c r="T100" s="2604"/>
      <c r="U100" s="2604"/>
      <c r="V100" s="2604"/>
      <c r="W100" s="2604"/>
      <c r="X100" s="2604"/>
      <c r="Y100" s="2604"/>
      <c r="Z100" s="2604"/>
      <c r="AA100" s="2604"/>
      <c r="AB100" s="2604"/>
      <c r="AC100" s="2604"/>
      <c r="AD100" s="2604"/>
      <c r="AE100" s="2604"/>
      <c r="AF100" s="2604"/>
      <c r="AG100" s="2604"/>
      <c r="AH100" s="2604"/>
      <c r="AI100" s="2604"/>
      <c r="AJ100" s="260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2">
        <f>Application!AC761</f>
        <v>0.60000000000000009</v>
      </c>
      <c r="F102" s="2613"/>
      <c r="G102" s="2613"/>
      <c r="H102" s="2613"/>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2">
        <f ca="1">SUMIF(Application!AC726:AG760,0.2,Application!G726:J760)/Application!G761+SUMIF(Application!AC726:AG760,0.25,Application!G726:J760)/Application!G761+SUMIF(Application!AC726:AG760,0.3,Application!G726:J760)/Application!G761</f>
        <v>0.1</v>
      </c>
      <c r="F103" s="2613"/>
      <c r="G103" s="2613"/>
      <c r="H103" s="2613"/>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2">
        <f ca="1">SUMIF(Application!AC726:AG760,0.35,Application!G726:J760)/Application!G761+SUMIF(Application!AC726:AG760,0.4,Application!G726:J760)/Application!G761+SUMIF(Application!AC726:AG760,0.45,Application!G726:J760)/Application!G761+SUMIF(Application!AC726:AG760,0.5,Application!G726:J760)/Application!G761</f>
        <v>0.10833333333333334</v>
      </c>
      <c r="F104" s="2613"/>
      <c r="G104" s="2613"/>
      <c r="H104" s="2613"/>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10">
        <f ca="1">IF(AND(E102&lt;=0.6,OR(AND(E103&gt;=0.1,E104&gt;=0.1),AND(E103&gt;0.1,(E103+E104)&gt;=0.2))),20,0)</f>
        <v>20</v>
      </c>
      <c r="F105" s="2611"/>
      <c r="G105" s="2611"/>
      <c r="H105" s="2611"/>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91">
        <f ca="1">MAX(AP94,AP105)</f>
        <v>20</v>
      </c>
      <c r="AL108" s="2592"/>
      <c r="AM108" s="259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7" t="s">
        <v>1306</v>
      </c>
      <c r="AF111" s="2457"/>
      <c r="AG111" s="2457"/>
      <c r="AH111" s="2457"/>
      <c r="AI111" s="2457"/>
      <c r="AJ111" s="2457"/>
      <c r="AK111" s="2457"/>
      <c r="AL111" s="540"/>
      <c r="AM111" s="540"/>
      <c r="AN111" s="535"/>
      <c r="AO111" s="536" t="str">
        <f>Application!B726</f>
        <v>SRO/Studio</v>
      </c>
      <c r="AQ111" s="536">
        <f>Application!O726</f>
        <v>760</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1290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1555</v>
      </c>
    </row>
    <row r="114" spans="1:52" s="536" customFormat="1" ht="12.75" customHeight="1">
      <c r="A114" s="540"/>
      <c r="B114" s="2599" t="s">
        <v>545</v>
      </c>
      <c r="C114" s="2599"/>
      <c r="D114" s="546" t="s">
        <v>1307</v>
      </c>
      <c r="E114" s="2600" t="s">
        <v>2560</v>
      </c>
      <c r="F114" s="2601"/>
      <c r="G114" s="2601"/>
      <c r="H114" s="2601"/>
      <c r="I114" s="2601"/>
      <c r="J114" s="2601"/>
      <c r="K114" s="2601"/>
      <c r="L114" s="2601"/>
      <c r="M114" s="2601"/>
      <c r="N114" s="2601"/>
      <c r="O114" s="2601"/>
      <c r="P114" s="2601"/>
      <c r="Q114" s="2601"/>
      <c r="R114" s="2601"/>
      <c r="S114" s="2601"/>
      <c r="T114" s="2601"/>
      <c r="U114" s="2601"/>
      <c r="V114" s="2601"/>
      <c r="W114" s="2601"/>
      <c r="X114" s="2601"/>
      <c r="Y114" s="2601"/>
      <c r="Z114" s="2601"/>
      <c r="AA114" s="2601"/>
      <c r="AB114" s="2601"/>
      <c r="AC114" s="2601"/>
      <c r="AD114" s="2601"/>
      <c r="AE114" s="2601"/>
      <c r="AF114" s="2601"/>
      <c r="AG114" s="2601"/>
      <c r="AH114" s="2601"/>
      <c r="AI114" s="2601"/>
      <c r="AJ114" s="2602"/>
      <c r="AK114" s="540"/>
      <c r="AL114" s="540"/>
      <c r="AM114" s="540"/>
      <c r="AN114" s="535"/>
      <c r="AO114" s="536" t="str">
        <f>Application!B729</f>
        <v>2 Bedrooms</v>
      </c>
      <c r="AQ114" s="536">
        <f>Application!O729</f>
        <v>959.8</v>
      </c>
      <c r="AU114" s="536" t="s">
        <v>1814</v>
      </c>
      <c r="AV114" s="593" t="s">
        <v>1815</v>
      </c>
      <c r="AW114" s="536" t="s">
        <v>1816</v>
      </c>
    </row>
    <row r="115" spans="1:52" s="536" customFormat="1" ht="12.75" customHeight="1">
      <c r="A115" s="540"/>
      <c r="B115" s="539"/>
      <c r="C115" s="539"/>
      <c r="D115" s="539"/>
      <c r="E115" s="2603"/>
      <c r="F115" s="2604"/>
      <c r="G115" s="2604"/>
      <c r="H115" s="2604"/>
      <c r="I115" s="2604"/>
      <c r="J115" s="2604"/>
      <c r="K115" s="2604"/>
      <c r="L115" s="2604"/>
      <c r="M115" s="2604"/>
      <c r="N115" s="2604"/>
      <c r="O115" s="2604"/>
      <c r="P115" s="2604"/>
      <c r="Q115" s="2604"/>
      <c r="R115" s="2604"/>
      <c r="S115" s="2604"/>
      <c r="T115" s="2604"/>
      <c r="U115" s="2604"/>
      <c r="V115" s="2604"/>
      <c r="W115" s="2604"/>
      <c r="X115" s="2604"/>
      <c r="Y115" s="2604"/>
      <c r="Z115" s="2604"/>
      <c r="AA115" s="2604"/>
      <c r="AB115" s="2604"/>
      <c r="AC115" s="2604"/>
      <c r="AD115" s="2604"/>
      <c r="AE115" s="2604"/>
      <c r="AF115" s="2604"/>
      <c r="AG115" s="2604"/>
      <c r="AH115" s="2604"/>
      <c r="AI115" s="2604"/>
      <c r="AJ115" s="2605"/>
      <c r="AK115" s="540"/>
      <c r="AL115" s="540"/>
      <c r="AM115" s="540"/>
      <c r="AN115" s="535"/>
      <c r="AO115" s="536" t="str">
        <f>Application!B730</f>
        <v>2 Bedrooms</v>
      </c>
      <c r="AQ115" s="536">
        <f>Application!O730</f>
        <v>1641</v>
      </c>
      <c r="AU115" s="852" t="str">
        <f>E123</f>
        <v>Studio/SRO</v>
      </c>
      <c r="AV115" s="536">
        <f t="array" ref="AV115">SUM(IF(Application!B726:F760="SRO/Studio",Application!G726:J760))</f>
        <v>60</v>
      </c>
      <c r="AW115" s="1005">
        <f>AV115/AV121</f>
        <v>0.5</v>
      </c>
    </row>
    <row r="116" spans="1:52" s="536" customFormat="1" ht="12.75" customHeight="1">
      <c r="A116" s="540"/>
      <c r="B116" s="539"/>
      <c r="C116" s="539"/>
      <c r="D116" s="539"/>
      <c r="E116" s="2603"/>
      <c r="F116" s="2604"/>
      <c r="G116" s="2604"/>
      <c r="H116" s="2604"/>
      <c r="I116" s="2604"/>
      <c r="J116" s="2604"/>
      <c r="K116" s="2604"/>
      <c r="L116" s="2604"/>
      <c r="M116" s="2604"/>
      <c r="N116" s="2604"/>
      <c r="O116" s="2604"/>
      <c r="P116" s="2604"/>
      <c r="Q116" s="2604"/>
      <c r="R116" s="2604"/>
      <c r="S116" s="2604"/>
      <c r="T116" s="2604"/>
      <c r="U116" s="2604"/>
      <c r="V116" s="2604"/>
      <c r="W116" s="2604"/>
      <c r="X116" s="2604"/>
      <c r="Y116" s="2604"/>
      <c r="Z116" s="2604"/>
      <c r="AA116" s="2604"/>
      <c r="AB116" s="2604"/>
      <c r="AC116" s="2604"/>
      <c r="AD116" s="2604"/>
      <c r="AE116" s="2604"/>
      <c r="AF116" s="2604"/>
      <c r="AG116" s="2604"/>
      <c r="AH116" s="2604"/>
      <c r="AI116" s="2604"/>
      <c r="AJ116" s="2605"/>
      <c r="AK116" s="540"/>
      <c r="AL116" s="540"/>
      <c r="AM116" s="540"/>
      <c r="AN116" s="535"/>
      <c r="AO116" s="536" t="str">
        <f>Application!B731</f>
        <v>2 Bedrooms</v>
      </c>
      <c r="AQ116" s="536">
        <f>Application!O731</f>
        <v>2322.1999999999998</v>
      </c>
      <c r="AU116" s="852" t="str">
        <f>J123</f>
        <v>1-bedroom</v>
      </c>
      <c r="AV116" s="536">
        <f t="array" ref="AV116">SUM(IF(Application!B726:F760="1 Bedroom",Application!G726:J760))</f>
        <v>0</v>
      </c>
      <c r="AW116" s="1005">
        <f>AV116/AV121</f>
        <v>0</v>
      </c>
    </row>
    <row r="117" spans="1:52" s="536" customFormat="1" ht="12.75" customHeight="1">
      <c r="A117" s="540"/>
      <c r="B117" s="539"/>
      <c r="C117" s="539"/>
      <c r="D117" s="539"/>
      <c r="E117" s="2603"/>
      <c r="F117" s="2604"/>
      <c r="G117" s="2604"/>
      <c r="H117" s="2604"/>
      <c r="I117" s="2604"/>
      <c r="J117" s="2604"/>
      <c r="K117" s="2604"/>
      <c r="L117" s="2604"/>
      <c r="M117" s="2604"/>
      <c r="N117" s="2604"/>
      <c r="O117" s="2604"/>
      <c r="P117" s="2604"/>
      <c r="Q117" s="2604"/>
      <c r="R117" s="2604"/>
      <c r="S117" s="2604"/>
      <c r="T117" s="2604"/>
      <c r="U117" s="2604"/>
      <c r="V117" s="2604"/>
      <c r="W117" s="2604"/>
      <c r="X117" s="2604"/>
      <c r="Y117" s="2604"/>
      <c r="Z117" s="2604"/>
      <c r="AA117" s="2604"/>
      <c r="AB117" s="2604"/>
      <c r="AC117" s="2604"/>
      <c r="AD117" s="2604"/>
      <c r="AE117" s="2604"/>
      <c r="AF117" s="2604"/>
      <c r="AG117" s="2604"/>
      <c r="AH117" s="2604"/>
      <c r="AI117" s="2604"/>
      <c r="AJ117" s="2605"/>
      <c r="AK117" s="540"/>
      <c r="AL117" s="540"/>
      <c r="AM117" s="540"/>
      <c r="AN117" s="535"/>
      <c r="AO117" s="536" t="str">
        <f>Application!B732</f>
        <v>3 Bedrooms</v>
      </c>
      <c r="AQ117" s="536">
        <f>Application!O732</f>
        <v>1105.3999999999999</v>
      </c>
      <c r="AU117" s="852" t="str">
        <f>O123</f>
        <v>2-bedroom</v>
      </c>
      <c r="AV117" s="536">
        <f t="array" ref="AV117">SUM(IF(Application!B726:F760="2 Bedrooms",Application!G726:J760))</f>
        <v>30</v>
      </c>
      <c r="AW117" s="1005">
        <f>AV117/AV121</f>
        <v>0.25</v>
      </c>
    </row>
    <row r="118" spans="1:52" s="536" customFormat="1" ht="12.75" customHeight="1">
      <c r="A118" s="540"/>
      <c r="B118" s="539"/>
      <c r="C118" s="539"/>
      <c r="D118" s="539"/>
      <c r="E118" s="2603"/>
      <c r="F118" s="2604"/>
      <c r="G118" s="2604"/>
      <c r="H118" s="2604"/>
      <c r="I118" s="2604"/>
      <c r="J118" s="2604"/>
      <c r="K118" s="2604"/>
      <c r="L118" s="2604"/>
      <c r="M118" s="2604"/>
      <c r="N118" s="2604"/>
      <c r="O118" s="2604"/>
      <c r="P118" s="2604"/>
      <c r="Q118" s="2604"/>
      <c r="R118" s="2604"/>
      <c r="S118" s="2604"/>
      <c r="T118" s="2604"/>
      <c r="U118" s="2604"/>
      <c r="V118" s="2604"/>
      <c r="W118" s="2604"/>
      <c r="X118" s="2604"/>
      <c r="Y118" s="2604"/>
      <c r="Z118" s="2604"/>
      <c r="AA118" s="2604"/>
      <c r="AB118" s="2604"/>
      <c r="AC118" s="2604"/>
      <c r="AD118" s="2604"/>
      <c r="AE118" s="2604"/>
      <c r="AF118" s="2604"/>
      <c r="AG118" s="2604"/>
      <c r="AH118" s="2604"/>
      <c r="AI118" s="2604"/>
      <c r="AJ118" s="2605"/>
      <c r="AK118" s="540"/>
      <c r="AL118" s="540"/>
      <c r="AM118" s="540"/>
      <c r="AN118" s="535"/>
      <c r="AO118" s="536" t="str">
        <f>Application!B733</f>
        <v>3 Bedrooms</v>
      </c>
      <c r="AQ118" s="536">
        <f>Application!O733</f>
        <v>1893</v>
      </c>
      <c r="AU118" s="852" t="str">
        <f>T123</f>
        <v>3-bedroom</v>
      </c>
      <c r="AV118" s="536">
        <f t="array" ref="AV118">SUM(IF(Application!B726:F760="3 Bedrooms",Application!G726:J760))</f>
        <v>30</v>
      </c>
      <c r="AW118" s="1005">
        <f>AV118/AV121</f>
        <v>0.25</v>
      </c>
    </row>
    <row r="119" spans="1:52" s="536" customFormat="1" ht="12.75" customHeight="1">
      <c r="A119" s="540"/>
      <c r="B119" s="539"/>
      <c r="C119" s="539"/>
      <c r="D119" s="539"/>
      <c r="E119" s="2603"/>
      <c r="F119" s="2604"/>
      <c r="G119" s="2604"/>
      <c r="H119" s="2604"/>
      <c r="I119" s="2604"/>
      <c r="J119" s="2604"/>
      <c r="K119" s="2604"/>
      <c r="L119" s="2604"/>
      <c r="M119" s="2604"/>
      <c r="N119" s="2604"/>
      <c r="O119" s="2604"/>
      <c r="P119" s="2604"/>
      <c r="Q119" s="2604"/>
      <c r="R119" s="2604"/>
      <c r="S119" s="2604"/>
      <c r="T119" s="2604"/>
      <c r="U119" s="2604"/>
      <c r="V119" s="2604"/>
      <c r="W119" s="2604"/>
      <c r="X119" s="2604"/>
      <c r="Y119" s="2604"/>
      <c r="Z119" s="2604"/>
      <c r="AA119" s="2604"/>
      <c r="AB119" s="2604"/>
      <c r="AC119" s="2604"/>
      <c r="AD119" s="2604"/>
      <c r="AE119" s="2604"/>
      <c r="AF119" s="2604"/>
      <c r="AG119" s="2604"/>
      <c r="AH119" s="2604"/>
      <c r="AI119" s="2604"/>
      <c r="AJ119" s="2605"/>
      <c r="AK119" s="540"/>
      <c r="AL119" s="540"/>
      <c r="AM119" s="540"/>
      <c r="AN119" s="535"/>
      <c r="AO119" s="536" t="str">
        <f>Application!B734</f>
        <v>3 Bedrooms</v>
      </c>
      <c r="AQ119" s="536">
        <f>Application!O734</f>
        <v>2680.6</v>
      </c>
      <c r="AU119" s="852" t="str">
        <f>Y123</f>
        <v>4-bedroom</v>
      </c>
      <c r="AV119" s="536">
        <f t="array" ref="AV119">SUM(IF(Application!B726:F760="4 Bedrooms",Application!G726:J760))</f>
        <v>0</v>
      </c>
      <c r="AW119" s="1005">
        <f>AV119/AV121</f>
        <v>0</v>
      </c>
    </row>
    <row r="120" spans="1:52" s="536" customFormat="1" ht="12.75" customHeight="1">
      <c r="A120" s="540"/>
      <c r="B120" s="539"/>
      <c r="C120" s="539"/>
      <c r="D120" s="539"/>
      <c r="E120" s="2603"/>
      <c r="F120" s="2604"/>
      <c r="G120" s="2604"/>
      <c r="H120" s="2604"/>
      <c r="I120" s="2604"/>
      <c r="J120" s="2604"/>
      <c r="K120" s="2604"/>
      <c r="L120" s="2604"/>
      <c r="M120" s="2604"/>
      <c r="N120" s="2604"/>
      <c r="O120" s="2604"/>
      <c r="P120" s="2604"/>
      <c r="Q120" s="2604"/>
      <c r="R120" s="2604"/>
      <c r="S120" s="2604"/>
      <c r="T120" s="2604"/>
      <c r="U120" s="2604"/>
      <c r="V120" s="2604"/>
      <c r="W120" s="2604"/>
      <c r="X120" s="2604"/>
      <c r="Y120" s="2604"/>
      <c r="Z120" s="2604"/>
      <c r="AA120" s="2604"/>
      <c r="AB120" s="2604"/>
      <c r="AC120" s="2604"/>
      <c r="AD120" s="2604"/>
      <c r="AE120" s="2604"/>
      <c r="AF120" s="2604"/>
      <c r="AG120" s="2604"/>
      <c r="AH120" s="2604"/>
      <c r="AI120" s="2604"/>
      <c r="AJ120" s="2605"/>
      <c r="AK120" s="540"/>
      <c r="AL120" s="540"/>
      <c r="AM120" s="540"/>
      <c r="AN120" s="535"/>
      <c r="AO120" s="536">
        <f>Application!B735</f>
        <v>0</v>
      </c>
      <c r="AQ120" s="536">
        <f>Application!O735</f>
        <v>0</v>
      </c>
      <c r="AU120" s="852" t="str">
        <f>AD123</f>
        <v>5-bedroom</v>
      </c>
      <c r="AV120" s="536">
        <f t="array" ref="AV120">SUM(IF(Application!B726:F760="5 Bedrooms",Application!G726:J760))</f>
        <v>0</v>
      </c>
      <c r="AW120" s="1005">
        <f>AV120/AV121</f>
        <v>0</v>
      </c>
    </row>
    <row r="121" spans="1:52" s="536" customFormat="1" ht="12.75" customHeight="1">
      <c r="A121" s="540"/>
      <c r="B121" s="539"/>
      <c r="C121" s="539"/>
      <c r="D121" s="539"/>
      <c r="E121" s="2603"/>
      <c r="F121" s="2604"/>
      <c r="G121" s="2604"/>
      <c r="H121" s="2604"/>
      <c r="I121" s="2604"/>
      <c r="J121" s="2604"/>
      <c r="K121" s="2604"/>
      <c r="L121" s="2604"/>
      <c r="M121" s="2604"/>
      <c r="N121" s="2604"/>
      <c r="O121" s="2604"/>
      <c r="P121" s="2604"/>
      <c r="Q121" s="2604"/>
      <c r="R121" s="2604"/>
      <c r="S121" s="2604"/>
      <c r="T121" s="2604"/>
      <c r="U121" s="2604"/>
      <c r="V121" s="2604"/>
      <c r="W121" s="2604"/>
      <c r="X121" s="2604"/>
      <c r="Y121" s="2604"/>
      <c r="Z121" s="2604"/>
      <c r="AA121" s="2604"/>
      <c r="AB121" s="2604"/>
      <c r="AC121" s="2604"/>
      <c r="AD121" s="2604"/>
      <c r="AE121" s="2604"/>
      <c r="AF121" s="2604"/>
      <c r="AG121" s="2604"/>
      <c r="AH121" s="2604"/>
      <c r="AI121" s="2604"/>
      <c r="AJ121" s="2605"/>
      <c r="AK121" s="540"/>
      <c r="AL121" s="540"/>
      <c r="AM121" s="540"/>
      <c r="AN121" s="535"/>
      <c r="AO121" s="536">
        <f>Application!B736</f>
        <v>0</v>
      </c>
      <c r="AQ121" s="536">
        <f>Application!O736</f>
        <v>0</v>
      </c>
      <c r="AV121" s="536">
        <f>SUM(AV115:AV120)</f>
        <v>120</v>
      </c>
      <c r="AW121" s="1005">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12" t="s">
        <v>1575</v>
      </c>
      <c r="F123" s="2613"/>
      <c r="G123" s="2613"/>
      <c r="H123" s="2613"/>
      <c r="I123" s="575"/>
      <c r="J123" s="2613" t="s">
        <v>1618</v>
      </c>
      <c r="K123" s="2613"/>
      <c r="L123" s="2613"/>
      <c r="M123" s="2613"/>
      <c r="N123" s="575"/>
      <c r="O123" s="2613" t="s">
        <v>1619</v>
      </c>
      <c r="P123" s="2613"/>
      <c r="Q123" s="2613"/>
      <c r="R123" s="2613"/>
      <c r="S123" s="575"/>
      <c r="T123" s="2613" t="s">
        <v>1326</v>
      </c>
      <c r="U123" s="2613"/>
      <c r="V123" s="2613"/>
      <c r="W123" s="2613"/>
      <c r="X123" s="575"/>
      <c r="Y123" s="2613" t="s">
        <v>1620</v>
      </c>
      <c r="Z123" s="2613"/>
      <c r="AA123" s="2613"/>
      <c r="AB123" s="2613"/>
      <c r="AC123" s="575"/>
      <c r="AD123" s="2613" t="s">
        <v>1621</v>
      </c>
      <c r="AE123" s="2613"/>
      <c r="AF123" s="2613"/>
      <c r="AG123" s="261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4">
        <v>2273</v>
      </c>
      <c r="F126" s="2615"/>
      <c r="G126" s="2615"/>
      <c r="H126" s="2615"/>
      <c r="I126" s="860"/>
      <c r="J126" s="2615"/>
      <c r="K126" s="2615"/>
      <c r="L126" s="2615"/>
      <c r="M126" s="2615"/>
      <c r="N126" s="860"/>
      <c r="O126" s="2615">
        <v>3253</v>
      </c>
      <c r="P126" s="2615"/>
      <c r="Q126" s="2615"/>
      <c r="R126" s="2615"/>
      <c r="S126" s="860"/>
      <c r="T126" s="2615">
        <v>3790</v>
      </c>
      <c r="U126" s="2615"/>
      <c r="V126" s="2615"/>
      <c r="W126" s="2615"/>
      <c r="X126" s="860"/>
      <c r="Y126" s="2615"/>
      <c r="Z126" s="2615"/>
      <c r="AA126" s="2615"/>
      <c r="AB126" s="2615"/>
      <c r="AC126" s="860"/>
      <c r="AD126" s="2615"/>
      <c r="AE126" s="2615"/>
      <c r="AF126" s="2615"/>
      <c r="AG126" s="261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3"/>
      <c r="AV127" s="1003"/>
      <c r="AW127" s="1003"/>
      <c r="AX127" s="1003"/>
      <c r="AY127" s="1003"/>
      <c r="AZ127" s="1003"/>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3"/>
      <c r="AV128" s="1003"/>
      <c r="AW128" s="1003"/>
      <c r="AX128" s="1003"/>
      <c r="AY128" s="1003"/>
      <c r="AZ128" s="1003"/>
    </row>
    <row r="129" spans="1:52" s="536" customFormat="1" ht="12.75" customHeight="1">
      <c r="A129" s="540"/>
      <c r="B129" s="539"/>
      <c r="C129" s="540"/>
      <c r="D129" s="540"/>
      <c r="E129" s="2648">
        <f>Application!DX678</f>
        <v>1431.3333333333335</v>
      </c>
      <c r="F129" s="2622"/>
      <c r="G129" s="2622"/>
      <c r="H129" s="2622"/>
      <c r="I129" s="860"/>
      <c r="J129" s="2622">
        <f>Application!EC678</f>
        <v>0</v>
      </c>
      <c r="K129" s="2622"/>
      <c r="L129" s="2622"/>
      <c r="M129" s="2622"/>
      <c r="N129" s="860"/>
      <c r="O129" s="2622">
        <f>Application!EH678</f>
        <v>2163.2533333333331</v>
      </c>
      <c r="P129" s="2622"/>
      <c r="Q129" s="2622"/>
      <c r="R129" s="2622"/>
      <c r="S129" s="864"/>
      <c r="T129" s="2622">
        <f>Application!EM678</f>
        <v>2444.3200000000002</v>
      </c>
      <c r="U129" s="2622"/>
      <c r="V129" s="2622"/>
      <c r="W129" s="2622"/>
      <c r="X129" s="864"/>
      <c r="Y129" s="2622">
        <f>Application!ER678</f>
        <v>0</v>
      </c>
      <c r="Z129" s="2622"/>
      <c r="AA129" s="2622"/>
      <c r="AB129" s="2622"/>
      <c r="AC129" s="864"/>
      <c r="AD129" s="2622">
        <f>Application!EW678</f>
        <v>0</v>
      </c>
      <c r="AE129" s="2622"/>
      <c r="AF129" s="2622"/>
      <c r="AG129" s="2622"/>
      <c r="AH129" s="575"/>
      <c r="AI129" s="575"/>
      <c r="AJ129" s="577"/>
      <c r="AK129" s="540"/>
      <c r="AL129" s="540"/>
      <c r="AM129" s="540"/>
      <c r="AN129" s="535"/>
      <c r="AO129" s="536">
        <f>Application!B744</f>
        <v>0</v>
      </c>
      <c r="AQ129" s="536">
        <f>Application!O744</f>
        <v>0</v>
      </c>
      <c r="AU129" s="1003"/>
      <c r="AV129" s="1003"/>
      <c r="AW129" s="1004"/>
      <c r="AX129" s="1004"/>
      <c r="AY129" s="1003"/>
      <c r="AZ129" s="1003"/>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3"/>
      <c r="AV130" s="1003"/>
      <c r="AW130" s="1004"/>
      <c r="AX130" s="1004"/>
      <c r="AY130" s="1003"/>
      <c r="AZ130" s="1003"/>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3"/>
      <c r="AV131" s="1003"/>
      <c r="AW131" s="1004"/>
      <c r="AX131" s="1004"/>
      <c r="AY131" s="1003"/>
      <c r="AZ131" s="1003"/>
    </row>
    <row r="132" spans="1:52" s="536" customFormat="1" ht="12.75" customHeight="1">
      <c r="A132" s="540"/>
      <c r="B132" s="539"/>
      <c r="C132" s="540"/>
      <c r="D132" s="540"/>
      <c r="E132" s="2430">
        <f>(E126-E129)/E126</f>
        <v>0.37028889866549342</v>
      </c>
      <c r="F132" s="2431"/>
      <c r="G132" s="2431"/>
      <c r="H132" s="2432"/>
      <c r="I132" s="575"/>
      <c r="J132" s="2430" t="e">
        <f>(J126-J129)/J126</f>
        <v>#DIV/0!</v>
      </c>
      <c r="K132" s="2431"/>
      <c r="L132" s="2431"/>
      <c r="M132" s="2432"/>
      <c r="N132" s="575"/>
      <c r="O132" s="2430">
        <f>(O126-O129)/O126</f>
        <v>0.33499743826211709</v>
      </c>
      <c r="P132" s="2431"/>
      <c r="Q132" s="2431"/>
      <c r="R132" s="2432"/>
      <c r="S132" s="575"/>
      <c r="T132" s="2430">
        <f>(T126-T129)/T126</f>
        <v>0.35506068601583107</v>
      </c>
      <c r="U132" s="2431"/>
      <c r="V132" s="2431"/>
      <c r="W132" s="2432"/>
      <c r="X132" s="575"/>
      <c r="Y132" s="2430" t="e">
        <f>(Y126-Y129)/Y126</f>
        <v>#DIV/0!</v>
      </c>
      <c r="Z132" s="2431"/>
      <c r="AA132" s="2431"/>
      <c r="AB132" s="2432"/>
      <c r="AC132" s="575"/>
      <c r="AD132" s="2430" t="e">
        <f>(AD126-AD129)/AD126</f>
        <v>#DIV/0!</v>
      </c>
      <c r="AE132" s="2431"/>
      <c r="AF132" s="2431"/>
      <c r="AG132" s="2432"/>
      <c r="AH132" s="575"/>
      <c r="AI132" s="575"/>
      <c r="AJ132" s="577"/>
      <c r="AK132" s="540"/>
      <c r="AL132" s="540"/>
      <c r="AM132" s="540"/>
      <c r="AN132" s="535"/>
      <c r="AO132" s="536">
        <f>Application!B747</f>
        <v>0</v>
      </c>
      <c r="AQ132" s="536">
        <f>Application!O747</f>
        <v>0</v>
      </c>
      <c r="AU132" s="1003"/>
      <c r="AV132" s="1003"/>
      <c r="AW132" s="1004"/>
      <c r="AX132" s="1004"/>
      <c r="AY132" s="1003"/>
      <c r="AZ132" s="1003"/>
    </row>
    <row r="133" spans="1:52" s="536" customFormat="1" ht="12.75" customHeight="1">
      <c r="A133" s="540"/>
      <c r="B133" s="539"/>
      <c r="C133" s="540"/>
      <c r="D133" s="540"/>
      <c r="E133" s="998"/>
      <c r="F133" s="997"/>
      <c r="G133" s="997"/>
      <c r="H133" s="997"/>
      <c r="I133" s="575"/>
      <c r="J133" s="997"/>
      <c r="K133" s="997"/>
      <c r="L133" s="997"/>
      <c r="M133" s="997"/>
      <c r="N133" s="575"/>
      <c r="O133" s="997"/>
      <c r="P133" s="997"/>
      <c r="Q133" s="997"/>
      <c r="R133" s="997"/>
      <c r="S133" s="575"/>
      <c r="T133" s="997"/>
      <c r="U133" s="997"/>
      <c r="V133" s="997"/>
      <c r="W133" s="997"/>
      <c r="X133" s="575"/>
      <c r="Y133" s="997"/>
      <c r="Z133" s="997"/>
      <c r="AA133" s="997"/>
      <c r="AB133" s="997"/>
      <c r="AC133" s="575"/>
      <c r="AD133" s="997"/>
      <c r="AE133" s="997"/>
      <c r="AF133" s="997"/>
      <c r="AG133" s="997"/>
      <c r="AH133" s="575"/>
      <c r="AI133" s="575"/>
      <c r="AJ133" s="577"/>
      <c r="AK133" s="540"/>
      <c r="AL133" s="540"/>
      <c r="AM133" s="540"/>
      <c r="AN133" s="535"/>
      <c r="AO133" s="536">
        <f>Application!B748</f>
        <v>0</v>
      </c>
      <c r="AQ133" s="536">
        <f>Application!O748</f>
        <v>0</v>
      </c>
      <c r="AU133" s="1003"/>
      <c r="AV133" s="1003"/>
      <c r="AW133" s="1004"/>
      <c r="AX133" s="1004"/>
      <c r="AY133" s="1003"/>
      <c r="AZ133" s="1003"/>
    </row>
    <row r="134" spans="1:52" s="536" customFormat="1" ht="12.75" customHeight="1">
      <c r="A134" s="540"/>
      <c r="B134" s="539"/>
      <c r="C134" s="540"/>
      <c r="D134" s="540"/>
      <c r="E134" s="999" t="s">
        <v>1820</v>
      </c>
      <c r="F134" s="997"/>
      <c r="G134" s="997"/>
      <c r="H134" s="997"/>
      <c r="I134" s="575"/>
      <c r="J134" s="997"/>
      <c r="K134" s="997"/>
      <c r="L134" s="997"/>
      <c r="M134" s="997"/>
      <c r="N134" s="575"/>
      <c r="O134" s="997"/>
      <c r="P134" s="997"/>
      <c r="Q134" s="997"/>
      <c r="R134" s="997"/>
      <c r="S134" s="575"/>
      <c r="T134" s="997"/>
      <c r="U134" s="997"/>
      <c r="V134" s="997"/>
      <c r="W134" s="997"/>
      <c r="X134" s="575"/>
      <c r="Y134" s="997"/>
      <c r="Z134" s="997"/>
      <c r="AA134" s="997"/>
      <c r="AB134" s="997"/>
      <c r="AC134" s="575"/>
      <c r="AD134" s="997"/>
      <c r="AE134" s="997"/>
      <c r="AF134" s="997"/>
      <c r="AG134" s="997"/>
      <c r="AH134" s="575"/>
      <c r="AI134" s="575"/>
      <c r="AJ134" s="577"/>
      <c r="AK134" s="540"/>
      <c r="AL134" s="540"/>
      <c r="AM134" s="540"/>
      <c r="AN134" s="535"/>
      <c r="AO134" s="536">
        <f>Application!B749</f>
        <v>0</v>
      </c>
      <c r="AQ134" s="536">
        <f>Application!O749</f>
        <v>0</v>
      </c>
      <c r="AU134" s="1004"/>
      <c r="AV134" s="1003"/>
      <c r="AW134" s="1004"/>
      <c r="AX134" s="1004"/>
      <c r="AY134" s="1003"/>
      <c r="AZ134" s="1003"/>
    </row>
    <row r="135" spans="1:52" s="536" customFormat="1" ht="12.75" customHeight="1">
      <c r="A135" s="540"/>
      <c r="B135" s="539"/>
      <c r="C135" s="540"/>
      <c r="D135" s="540"/>
      <c r="E135" s="2619">
        <f>IF(((E132-0.1)*AW115)&gt;0,((E132-0.1)*AW115),0)</f>
        <v>0.13514444933274672</v>
      </c>
      <c r="F135" s="2620"/>
      <c r="G135" s="2620"/>
      <c r="H135" s="2621"/>
      <c r="I135" s="575"/>
      <c r="J135" s="2619" t="e">
        <f>IF(((J132-0.1)*AW116)&gt;0,((J132-0.1)*AW116),0)</f>
        <v>#DIV/0!</v>
      </c>
      <c r="K135" s="2620"/>
      <c r="L135" s="2620"/>
      <c r="M135" s="2621"/>
      <c r="N135" s="575"/>
      <c r="O135" s="2619">
        <f>IF(((O132-0.1)*AW117)&gt;0,((O132-0.1)*AW117),0)</f>
        <v>5.874935956552927E-2</v>
      </c>
      <c r="P135" s="2620"/>
      <c r="Q135" s="2620"/>
      <c r="R135" s="2621"/>
      <c r="S135" s="575"/>
      <c r="T135" s="2619">
        <f>IF(((T132-0.1)*AW118)&gt;0,((T132-0.1)*AW118),0)</f>
        <v>6.3765171503957774E-2</v>
      </c>
      <c r="U135" s="2620"/>
      <c r="V135" s="2620"/>
      <c r="W135" s="2621"/>
      <c r="X135" s="575"/>
      <c r="Y135" s="2619" t="e">
        <f>IF(((Y132-0.1)*AW119)&gt;0,((Y132-0.1)*AW119),0)</f>
        <v>#DIV/0!</v>
      </c>
      <c r="Z135" s="2620"/>
      <c r="AA135" s="2620"/>
      <c r="AB135" s="2621"/>
      <c r="AC135" s="575"/>
      <c r="AD135" s="2619" t="e">
        <f>IF(((AD132-0.1)*AW120)&gt;0,((AD132-0.1)*AW120),0)</f>
        <v>#DIV/0!</v>
      </c>
      <c r="AE135" s="2620"/>
      <c r="AF135" s="2620"/>
      <c r="AG135" s="2621"/>
      <c r="AH135" s="575"/>
      <c r="AI135" s="575"/>
      <c r="AJ135" s="577"/>
      <c r="AK135" s="540"/>
      <c r="AL135" s="540"/>
      <c r="AM135" s="540"/>
      <c r="AN135" s="535"/>
      <c r="AO135" s="536">
        <f>Application!B760</f>
        <v>0</v>
      </c>
      <c r="AQ135" s="536">
        <f>Application!O760</f>
        <v>0</v>
      </c>
      <c r="AU135" s="1003"/>
      <c r="AV135" s="1003"/>
      <c r="AW135" s="1003"/>
      <c r="AX135" s="1004"/>
      <c r="AY135" s="1003"/>
      <c r="AZ135" s="1003"/>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3"/>
      <c r="AV136" s="1003"/>
      <c r="AW136" s="1003"/>
      <c r="AX136" s="1003"/>
      <c r="AY136" s="1003"/>
      <c r="AZ136" s="1003"/>
    </row>
    <row r="137" spans="1:52" s="536" customFormat="1" ht="12.75" customHeight="1">
      <c r="A137" s="540"/>
      <c r="B137" s="539"/>
      <c r="C137" s="540"/>
      <c r="D137" s="540"/>
      <c r="E137" s="2430">
        <f>ROUNDDOWN(SUMIF(E135:AG135,"&gt;0"),2)</f>
        <v>0.25</v>
      </c>
      <c r="F137" s="2431"/>
      <c r="G137" s="2431"/>
      <c r="H137" s="2432"/>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3"/>
      <c r="AV137" s="1003"/>
      <c r="AW137" s="1003"/>
      <c r="AX137" s="1004"/>
      <c r="AY137" s="1003"/>
      <c r="AZ137" s="1003"/>
    </row>
    <row r="138" spans="1:52" s="536" customFormat="1" ht="12.75" customHeight="1">
      <c r="A138" s="540"/>
      <c r="B138" s="539"/>
      <c r="C138" s="540"/>
      <c r="D138" s="540"/>
      <c r="E138" s="2591">
        <f>IF((E137*100)&gt;10,10,E137*100)</f>
        <v>10</v>
      </c>
      <c r="F138" s="2592"/>
      <c r="G138" s="2592"/>
      <c r="H138" s="2593"/>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3"/>
      <c r="AV138" s="1003"/>
      <c r="AW138" s="1003"/>
      <c r="AX138" s="1003"/>
      <c r="AY138" s="1003"/>
      <c r="AZ138" s="1003"/>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6"/>
      <c r="AU139" s="1003"/>
      <c r="AV139" s="1003"/>
      <c r="AW139" s="1004"/>
      <c r="AX139" s="1003"/>
      <c r="AY139" s="1003"/>
      <c r="AZ139" s="1003"/>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3"/>
      <c r="AV140" s="1003"/>
      <c r="AW140" s="1003"/>
      <c r="AX140" s="1003"/>
      <c r="AY140" s="1003"/>
      <c r="AZ140" s="1003"/>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91">
        <f>E138</f>
        <v>10</v>
      </c>
      <c r="AL142" s="2592"/>
      <c r="AM142" s="259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57" t="s">
        <v>1306</v>
      </c>
      <c r="AF145" s="2457"/>
      <c r="AG145" s="2457"/>
      <c r="AH145" s="2457"/>
      <c r="AI145" s="2457"/>
      <c r="AJ145" s="2457"/>
      <c r="AK145" s="245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8" t="s">
        <v>1330</v>
      </c>
      <c r="AG147" s="2398"/>
      <c r="AH147" s="2398"/>
      <c r="AI147" s="2398"/>
      <c r="AJ147" s="2398"/>
      <c r="AK147" s="2398"/>
      <c r="AL147" s="239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5" t="s">
        <v>2802</v>
      </c>
      <c r="C149" s="2595"/>
      <c r="D149" s="2595"/>
      <c r="E149" s="2595"/>
      <c r="F149" s="2595"/>
      <c r="G149" s="2595"/>
      <c r="H149" s="2595"/>
      <c r="I149" s="2595"/>
      <c r="J149" s="2595"/>
      <c r="K149" s="2595"/>
      <c r="L149" s="2595"/>
      <c r="M149" s="2595"/>
      <c r="N149" s="2595"/>
      <c r="O149" s="2595"/>
      <c r="P149" s="2595"/>
      <c r="Q149" s="2595"/>
      <c r="R149" s="2595"/>
      <c r="S149" s="2595"/>
      <c r="T149" s="2595"/>
      <c r="U149" s="2595"/>
      <c r="V149" s="2595"/>
      <c r="W149" s="2595"/>
      <c r="X149" s="2595"/>
      <c r="Y149" s="2595"/>
      <c r="Z149" s="2595"/>
      <c r="AA149" s="2595"/>
      <c r="AB149" s="2595"/>
      <c r="AC149" s="259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96" t="s">
        <v>1333</v>
      </c>
      <c r="C152" s="2596"/>
      <c r="D152" s="2596"/>
      <c r="E152" s="2596"/>
      <c r="F152" s="2596"/>
      <c r="G152" s="2596"/>
      <c r="H152" s="2596"/>
      <c r="I152" s="2596"/>
      <c r="J152" s="2596"/>
      <c r="K152" s="2596"/>
      <c r="L152" s="2596"/>
      <c r="M152" s="2596"/>
      <c r="N152" s="2596"/>
      <c r="O152" s="2596"/>
      <c r="P152" s="2596"/>
      <c r="Q152" s="2596"/>
      <c r="R152" s="2596"/>
      <c r="S152" s="2596"/>
      <c r="T152" s="2596"/>
      <c r="U152" s="2596"/>
      <c r="V152" s="2596"/>
      <c r="W152" s="2596"/>
      <c r="X152" s="2596"/>
      <c r="Y152" s="2596"/>
      <c r="Z152" s="2596"/>
      <c r="AA152" s="2596"/>
      <c r="AB152" s="2596"/>
      <c r="AC152" s="2596"/>
      <c r="AD152" s="2596"/>
      <c r="AE152" s="2596"/>
      <c r="AF152" s="2596"/>
      <c r="AG152" s="2596"/>
      <c r="AH152" s="2596"/>
      <c r="AI152" s="2596"/>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05" t="s">
        <v>591</v>
      </c>
      <c r="AC154" s="240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96" t="s">
        <v>1335</v>
      </c>
      <c r="C157" s="2596"/>
      <c r="D157" s="2596"/>
      <c r="E157" s="2596"/>
      <c r="F157" s="2596"/>
      <c r="G157" s="2596"/>
      <c r="H157" s="2596"/>
      <c r="I157" s="2596"/>
      <c r="J157" s="2596"/>
      <c r="K157" s="2596"/>
      <c r="L157" s="2596"/>
      <c r="M157" s="2596"/>
      <c r="N157" s="2596"/>
      <c r="O157" s="2596"/>
      <c r="P157" s="2596"/>
      <c r="Q157" s="2596"/>
      <c r="R157" s="2596"/>
      <c r="S157" s="2596"/>
      <c r="T157" s="2596"/>
      <c r="U157" s="2596"/>
      <c r="V157" s="2596"/>
      <c r="W157" s="2596"/>
      <c r="X157" s="2596"/>
      <c r="Y157" s="2596"/>
      <c r="Z157" s="2596"/>
      <c r="AA157" s="2596"/>
      <c r="AB157" s="2596"/>
      <c r="AC157" s="2596"/>
      <c r="AD157" s="2596"/>
      <c r="AE157" s="2596"/>
      <c r="AF157" s="2596"/>
      <c r="AG157" s="2596"/>
      <c r="AH157" s="2596"/>
      <c r="AI157" s="2596"/>
      <c r="AJ157" s="2596"/>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2" t="s">
        <v>2403</v>
      </c>
      <c r="C160" s="2402"/>
      <c r="D160" s="2402"/>
      <c r="E160" s="2402"/>
      <c r="F160" s="2402"/>
      <c r="G160" s="2402"/>
      <c r="H160" s="2402"/>
      <c r="I160" s="2402"/>
      <c r="J160" s="2402"/>
      <c r="K160" s="2402"/>
      <c r="L160" s="2402"/>
      <c r="M160" s="2402"/>
      <c r="N160" s="2402"/>
      <c r="O160" s="2402"/>
      <c r="P160" s="2402"/>
      <c r="Q160" s="2402"/>
      <c r="R160" s="2402"/>
      <c r="S160" s="2402"/>
      <c r="T160" s="2402"/>
      <c r="U160" s="2402"/>
      <c r="V160" s="2402"/>
      <c r="W160" s="2402"/>
      <c r="X160" s="2402"/>
      <c r="Y160" s="2402"/>
      <c r="Z160" s="2402"/>
      <c r="AA160" s="2402"/>
      <c r="AB160" s="2402"/>
      <c r="AC160" s="2402"/>
      <c r="AD160" s="2402"/>
      <c r="AE160" s="2402"/>
      <c r="AF160" s="2402"/>
      <c r="AG160" s="2402"/>
      <c r="AH160" s="2402"/>
      <c r="AI160" s="2402"/>
      <c r="AJ160" s="2402"/>
      <c r="AK160" s="1172"/>
      <c r="AM160" s="539"/>
      <c r="AN160" s="535"/>
      <c r="AO160" s="476"/>
      <c r="AP160" s="489"/>
    </row>
    <row r="161" spans="1:42" s="536" customFormat="1" ht="12.75" customHeight="1">
      <c r="B161" s="2402"/>
      <c r="C161" s="2402"/>
      <c r="D161" s="2402"/>
      <c r="E161" s="2402"/>
      <c r="F161" s="2402"/>
      <c r="G161" s="2402"/>
      <c r="H161" s="2402"/>
      <c r="I161" s="2402"/>
      <c r="J161" s="2402"/>
      <c r="K161" s="2402"/>
      <c r="L161" s="2402"/>
      <c r="M161" s="2402"/>
      <c r="N161" s="2402"/>
      <c r="O161" s="2402"/>
      <c r="P161" s="2402"/>
      <c r="Q161" s="2402"/>
      <c r="R161" s="2402"/>
      <c r="S161" s="2402"/>
      <c r="T161" s="2402"/>
      <c r="U161" s="2402"/>
      <c r="V161" s="2402"/>
      <c r="W161" s="2402"/>
      <c r="X161" s="2402"/>
      <c r="Y161" s="2402"/>
      <c r="Z161" s="2402"/>
      <c r="AA161" s="2402"/>
      <c r="AB161" s="2402"/>
      <c r="AC161" s="2402"/>
      <c r="AD161" s="2402"/>
      <c r="AE161" s="2402"/>
      <c r="AF161" s="2402"/>
      <c r="AG161" s="2402"/>
      <c r="AH161" s="2402"/>
      <c r="AI161" s="2402"/>
      <c r="AJ161" s="2402"/>
      <c r="AK161" s="1172"/>
      <c r="AM161" s="539"/>
      <c r="AN161" s="535"/>
      <c r="AO161" s="476"/>
      <c r="AP161" s="489"/>
    </row>
    <row r="162" spans="1:42" s="536" customFormat="1" ht="12.75" customHeight="1">
      <c r="C162" s="2403" t="s">
        <v>2404</v>
      </c>
      <c r="D162" s="2403"/>
      <c r="E162" s="2403"/>
      <c r="F162" s="2403"/>
      <c r="G162" s="2403"/>
      <c r="H162" s="2403"/>
      <c r="I162" s="2403"/>
      <c r="J162" s="2403"/>
      <c r="K162" s="2403"/>
      <c r="L162" s="2403"/>
      <c r="M162" s="2403"/>
      <c r="N162" s="2403"/>
      <c r="O162" s="2403"/>
      <c r="P162" s="2403"/>
      <c r="Q162" s="2403"/>
      <c r="R162" s="2403"/>
      <c r="S162" s="2403"/>
      <c r="T162" s="2403"/>
      <c r="U162" s="2403"/>
      <c r="V162" s="2403"/>
      <c r="W162" s="2403"/>
      <c r="X162" s="2403"/>
      <c r="Y162" s="2403"/>
      <c r="Z162" s="2403"/>
      <c r="AA162" s="2403"/>
      <c r="AB162" s="2403"/>
      <c r="AC162" s="2403"/>
      <c r="AD162" s="2403"/>
      <c r="AE162" s="2403"/>
      <c r="AF162" s="2403"/>
      <c r="AG162" s="2403"/>
      <c r="AH162" s="2403"/>
      <c r="AI162" s="2403"/>
      <c r="AJ162" s="2403"/>
      <c r="AK162" s="1172"/>
      <c r="AM162" s="539"/>
      <c r="AN162" s="535"/>
      <c r="AO162" s="476"/>
      <c r="AP162" s="489"/>
    </row>
    <row r="163" spans="1:42" s="536" customFormat="1" ht="12.75" customHeight="1">
      <c r="B163" s="1172"/>
      <c r="C163" s="2404" t="s">
        <v>2402</v>
      </c>
      <c r="D163" s="2404"/>
      <c r="E163" s="2404"/>
      <c r="F163" s="2404"/>
      <c r="G163" s="2404"/>
      <c r="H163" s="2404"/>
      <c r="I163" s="2404"/>
      <c r="J163" s="2404"/>
      <c r="K163" s="2404"/>
      <c r="L163" s="2404"/>
      <c r="M163" s="2404"/>
      <c r="N163" s="2404"/>
      <c r="O163" s="2404"/>
      <c r="P163" s="2404"/>
      <c r="Q163" s="2404"/>
      <c r="R163" s="2404"/>
      <c r="S163" s="2404"/>
      <c r="T163" s="2404"/>
      <c r="U163" s="2404"/>
      <c r="V163" s="2404"/>
      <c r="W163" s="2404"/>
      <c r="X163" s="2404"/>
      <c r="Y163" s="2404"/>
      <c r="Z163" s="2404"/>
      <c r="AA163" s="1162"/>
      <c r="AB163" s="1162"/>
      <c r="AC163" s="1162"/>
      <c r="AD163" s="1162"/>
      <c r="AE163" s="1162"/>
      <c r="AF163" s="1162"/>
      <c r="AG163" s="1162"/>
      <c r="AH163" s="1162"/>
      <c r="AJ163" s="2405" t="s">
        <v>591</v>
      </c>
      <c r="AK163" s="240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97">
        <f>IF($AB$154="N/A",VLOOKUP($B$152,$AO$150:$AP$153,2,FALSE),VLOOKUP($B$157,$AO$155:$AP$157,2,FALSE))</f>
        <v>7</v>
      </c>
      <c r="AK165" s="249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8" t="s">
        <v>1344</v>
      </c>
      <c r="AG167" s="2398"/>
      <c r="AH167" s="2398"/>
      <c r="AI167" s="2398"/>
      <c r="AJ167" s="2398"/>
      <c r="AK167" s="2398"/>
      <c r="AL167" s="2398"/>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6" t="s">
        <v>1342</v>
      </c>
      <c r="D169" s="2596"/>
      <c r="E169" s="2596"/>
      <c r="F169" s="2596"/>
      <c r="G169" s="2596"/>
      <c r="H169" s="2596"/>
      <c r="I169" s="2596"/>
      <c r="J169" s="2596"/>
      <c r="K169" s="2596"/>
      <c r="L169" s="2596"/>
      <c r="M169" s="2596"/>
      <c r="N169" s="2596"/>
      <c r="O169" s="2596"/>
      <c r="P169" s="2596"/>
      <c r="Q169" s="2596"/>
      <c r="R169" s="2596"/>
      <c r="S169" s="2596"/>
      <c r="T169" s="2596"/>
      <c r="U169" s="2596"/>
      <c r="V169" s="2596"/>
      <c r="W169" s="2596"/>
      <c r="X169" s="2596"/>
      <c r="Y169" s="2596"/>
      <c r="Z169" s="2596"/>
      <c r="AA169" s="2596"/>
      <c r="AB169" s="2596"/>
      <c r="AC169" s="2596"/>
      <c r="AD169" s="2596"/>
      <c r="AE169" s="2596"/>
      <c r="AF169" s="2596"/>
      <c r="AG169" s="2596"/>
      <c r="AH169" s="2596"/>
      <c r="AI169" s="2596"/>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5" t="s">
        <v>591</v>
      </c>
      <c r="AG171" s="2405"/>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596" t="s">
        <v>1335</v>
      </c>
      <c r="D173" s="2596"/>
      <c r="E173" s="2596"/>
      <c r="F173" s="2596"/>
      <c r="G173" s="2596"/>
      <c r="H173" s="2596"/>
      <c r="I173" s="2596"/>
      <c r="J173" s="2596"/>
      <c r="K173" s="2596"/>
      <c r="L173" s="2596"/>
      <c r="M173" s="2596"/>
      <c r="N173" s="2596"/>
      <c r="O173" s="2596"/>
      <c r="P173" s="2596"/>
      <c r="Q173" s="2596"/>
      <c r="R173" s="2596"/>
      <c r="S173" s="2596"/>
      <c r="T173" s="2596"/>
      <c r="U173" s="2596"/>
      <c r="V173" s="2596"/>
      <c r="W173" s="2596"/>
      <c r="X173" s="2596"/>
      <c r="Y173" s="2596"/>
      <c r="Z173" s="2596"/>
      <c r="AA173" s="2596"/>
      <c r="AB173" s="2596"/>
      <c r="AC173" s="2596"/>
      <c r="AD173" s="2596"/>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97" t="str">
        <f>Application!AA344</f>
        <v xml:space="preserve">WSH Management </v>
      </c>
      <c r="D177" s="2597"/>
      <c r="E177" s="2597"/>
      <c r="F177" s="2597"/>
      <c r="G177" s="2597"/>
      <c r="H177" s="2597"/>
      <c r="I177" s="2597"/>
      <c r="J177" s="2597"/>
      <c r="K177" s="2597"/>
      <c r="L177" s="2597"/>
      <c r="M177" s="2597"/>
      <c r="N177" s="2597"/>
      <c r="O177" s="2597"/>
      <c r="P177" s="2597"/>
      <c r="Q177" s="2597"/>
      <c r="R177" s="2597"/>
      <c r="S177" s="2597"/>
      <c r="T177" s="2597"/>
      <c r="U177" s="2597"/>
      <c r="V177" s="2597"/>
      <c r="W177" s="2597"/>
      <c r="X177" s="2597"/>
      <c r="Y177" s="2597"/>
      <c r="Z177" s="2597"/>
      <c r="AA177" s="2597"/>
      <c r="AB177" s="2597"/>
      <c r="AC177" s="2597"/>
      <c r="AD177" s="2597"/>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96">
        <f>IF($AF$171="N/A",VLOOKUP($C$169,$AO$169:$AP$172,2,FALSE),VLOOKUP($C$173,$AO$176:$AP$178,2,FALSE))</f>
        <v>3</v>
      </c>
      <c r="AK179" s="249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91">
        <f>$AJ$165+$AJ$179</f>
        <v>10</v>
      </c>
      <c r="AL182" s="2592"/>
      <c r="AM182" s="259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7" t="s">
        <v>1306</v>
      </c>
      <c r="AF185" s="2457"/>
      <c r="AG185" s="2457"/>
      <c r="AH185" s="2457"/>
      <c r="AI185" s="2457"/>
      <c r="AJ185" s="2457"/>
      <c r="AK185" s="2457"/>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94" t="s">
        <v>1039</v>
      </c>
      <c r="C187" s="2594"/>
      <c r="D187" s="2594"/>
      <c r="E187" s="2594"/>
      <c r="F187" s="2594"/>
      <c r="G187" s="2594"/>
      <c r="H187" s="2594"/>
      <c r="I187" s="2594"/>
      <c r="J187" s="2594"/>
      <c r="K187" s="2594"/>
      <c r="L187" s="2594"/>
      <c r="M187" s="2594"/>
      <c r="N187" s="2594"/>
      <c r="O187" s="2594"/>
      <c r="P187" s="2594"/>
      <c r="Q187" s="2594"/>
      <c r="R187" s="2594"/>
      <c r="S187" s="2594"/>
      <c r="T187" s="2594"/>
      <c r="U187" s="2594"/>
      <c r="V187" s="2594"/>
      <c r="W187" s="2594"/>
      <c r="X187" s="2594"/>
      <c r="Y187" s="2594"/>
      <c r="Z187" s="2594"/>
      <c r="AA187" s="2594"/>
      <c r="AB187" s="2594"/>
      <c r="AC187" s="2594"/>
      <c r="AD187" s="536"/>
      <c r="AE187" s="536"/>
      <c r="AF187" s="2398" t="s">
        <v>1355</v>
      </c>
      <c r="AG187" s="2398"/>
      <c r="AH187" s="2398"/>
      <c r="AI187" s="2398"/>
      <c r="AJ187" s="2398"/>
      <c r="AK187" s="2398"/>
      <c r="AL187" s="2398"/>
      <c r="AN187" s="595"/>
      <c r="AP187" s="549" t="s">
        <v>1041</v>
      </c>
      <c r="AQ187" s="549">
        <v>10</v>
      </c>
    </row>
    <row r="188" spans="1:73" s="549" customFormat="1" ht="12.75" customHeight="1">
      <c r="A188" s="536"/>
      <c r="B188" s="2404" t="s">
        <v>1713</v>
      </c>
      <c r="C188" s="2404"/>
      <c r="D188" s="2404"/>
      <c r="E188" s="2404"/>
      <c r="F188" s="2404"/>
      <c r="G188" s="2404"/>
      <c r="H188" s="2404"/>
      <c r="I188" s="2404"/>
      <c r="J188" s="2404"/>
      <c r="K188" s="2404"/>
      <c r="L188" s="2404"/>
      <c r="M188" s="2404"/>
      <c r="N188" s="2404"/>
      <c r="O188" s="2404"/>
      <c r="P188" s="2404"/>
      <c r="Q188" s="2404"/>
      <c r="R188" s="2404"/>
      <c r="S188" s="2404"/>
      <c r="T188" s="2595" t="s">
        <v>591</v>
      </c>
      <c r="U188" s="2595"/>
      <c r="V188" s="2595"/>
      <c r="W188" s="2595"/>
      <c r="X188" s="2595"/>
      <c r="Y188" s="2595"/>
      <c r="Z188" s="2595"/>
      <c r="AA188" s="2595"/>
      <c r="AB188" s="2595"/>
      <c r="AC188" s="2595"/>
      <c r="AD188" s="536"/>
      <c r="AE188" s="536"/>
      <c r="AF188" s="536"/>
      <c r="AG188" s="536"/>
      <c r="AH188" s="536"/>
      <c r="AI188" s="536"/>
      <c r="AJ188" s="543"/>
      <c r="AK188" s="593"/>
      <c r="AL188" s="593"/>
      <c r="AM188" s="593"/>
      <c r="AN188" s="595"/>
      <c r="AP188" s="549" t="s">
        <v>1356</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00">
        <f>IF(AK83&gt;0,VLOOKUP($B$187,AP184:AQ190,2,FALSE),0)</f>
        <v>10</v>
      </c>
      <c r="AL190" s="2446"/>
      <c r="AM190" s="2401"/>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7" t="s">
        <v>1363</v>
      </c>
      <c r="AF193" s="2457"/>
      <c r="AG193" s="2457"/>
      <c r="AH193" s="2457"/>
      <c r="AI193" s="2457"/>
      <c r="AJ193" s="2457"/>
      <c r="AK193" s="245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5"/>
      <c r="C198" s="2565"/>
      <c r="D198" s="2565"/>
      <c r="E198" s="2565"/>
      <c r="F198" s="2565"/>
      <c r="G198" s="2565"/>
      <c r="H198" s="2565"/>
      <c r="I198" s="2565"/>
      <c r="J198" s="2565"/>
      <c r="K198" s="2565"/>
      <c r="L198" s="2565"/>
      <c r="M198" s="2565"/>
      <c r="N198" s="2565"/>
      <c r="O198" s="2565"/>
      <c r="P198" s="2565"/>
      <c r="Q198" s="2565"/>
      <c r="R198" s="2565"/>
      <c r="S198" s="2565"/>
      <c r="T198" s="2565"/>
      <c r="U198" s="2565"/>
      <c r="V198" s="2565"/>
      <c r="W198" s="2565"/>
      <c r="X198" s="2565"/>
      <c r="Y198" s="2565"/>
      <c r="Z198" s="2565"/>
      <c r="AA198" s="2565"/>
      <c r="AB198" s="2565"/>
      <c r="AC198" s="842"/>
      <c r="AD198" s="2581"/>
      <c r="AE198" s="2581"/>
      <c r="AF198" s="2581"/>
      <c r="AG198" s="2581"/>
      <c r="AH198" s="2581"/>
      <c r="AI198" s="2581"/>
      <c r="AJ198" s="2581"/>
      <c r="AK198" s="608"/>
    </row>
    <row r="199" spans="1:37" hidden="1">
      <c r="A199" s="603"/>
      <c r="B199" s="2565"/>
      <c r="C199" s="2565"/>
      <c r="D199" s="2565"/>
      <c r="E199" s="2565"/>
      <c r="F199" s="2565"/>
      <c r="G199" s="2565"/>
      <c r="H199" s="2565"/>
      <c r="I199" s="2565"/>
      <c r="J199" s="2565"/>
      <c r="K199" s="2565"/>
      <c r="L199" s="2565"/>
      <c r="M199" s="2565"/>
      <c r="N199" s="2565"/>
      <c r="O199" s="2565"/>
      <c r="P199" s="2565"/>
      <c r="Q199" s="2565"/>
      <c r="R199" s="2565"/>
      <c r="S199" s="2565"/>
      <c r="T199" s="2565"/>
      <c r="U199" s="2565"/>
      <c r="V199" s="2565"/>
      <c r="W199" s="2565"/>
      <c r="X199" s="2565"/>
      <c r="Y199" s="2565"/>
      <c r="Z199" s="2565"/>
      <c r="AA199" s="2565"/>
      <c r="AB199" s="2565"/>
      <c r="AC199" s="842"/>
      <c r="AD199" s="2581"/>
      <c r="AE199" s="2581"/>
      <c r="AF199" s="2581"/>
      <c r="AG199" s="2581"/>
      <c r="AH199" s="2581"/>
      <c r="AI199" s="2581"/>
      <c r="AJ199" s="2581"/>
      <c r="AK199" s="608"/>
    </row>
    <row r="200" spans="1:37" hidden="1">
      <c r="A200" s="603"/>
      <c r="B200" s="2565"/>
      <c r="C200" s="2565"/>
      <c r="D200" s="2565"/>
      <c r="E200" s="2565"/>
      <c r="F200" s="2565"/>
      <c r="G200" s="2565"/>
      <c r="H200" s="2565"/>
      <c r="I200" s="2565"/>
      <c r="J200" s="2565"/>
      <c r="K200" s="2565"/>
      <c r="L200" s="2565"/>
      <c r="M200" s="2565"/>
      <c r="N200" s="2565"/>
      <c r="O200" s="2565"/>
      <c r="P200" s="2565"/>
      <c r="Q200" s="2565"/>
      <c r="R200" s="2565"/>
      <c r="S200" s="2565"/>
      <c r="T200" s="2565"/>
      <c r="U200" s="2565"/>
      <c r="V200" s="2565"/>
      <c r="W200" s="2565"/>
      <c r="X200" s="2565"/>
      <c r="Y200" s="2565"/>
      <c r="Z200" s="2565"/>
      <c r="AA200" s="2565"/>
      <c r="AB200" s="2565"/>
      <c r="AC200" s="842"/>
      <c r="AD200" s="2581"/>
      <c r="AE200" s="2581"/>
      <c r="AF200" s="2581"/>
      <c r="AG200" s="2581"/>
      <c r="AH200" s="2581"/>
      <c r="AI200" s="2581"/>
      <c r="AJ200" s="2581"/>
      <c r="AK200" s="608"/>
    </row>
    <row r="201" spans="1:37" hidden="1">
      <c r="A201" s="603"/>
      <c r="B201" s="2565"/>
      <c r="C201" s="2565"/>
      <c r="D201" s="2565"/>
      <c r="E201" s="2565"/>
      <c r="F201" s="2565"/>
      <c r="G201" s="2565"/>
      <c r="H201" s="2565"/>
      <c r="I201" s="2565"/>
      <c r="J201" s="2565"/>
      <c r="K201" s="2565"/>
      <c r="L201" s="2565"/>
      <c r="M201" s="2565"/>
      <c r="N201" s="2565"/>
      <c r="O201" s="2565"/>
      <c r="P201" s="2565"/>
      <c r="Q201" s="2565"/>
      <c r="R201" s="2565"/>
      <c r="S201" s="2565"/>
      <c r="T201" s="2565"/>
      <c r="U201" s="2565"/>
      <c r="V201" s="2565"/>
      <c r="W201" s="2565"/>
      <c r="X201" s="2565"/>
      <c r="Y201" s="2565"/>
      <c r="Z201" s="2565"/>
      <c r="AA201" s="2565"/>
      <c r="AB201" s="2565"/>
      <c r="AC201" s="842"/>
      <c r="AD201" s="2581"/>
      <c r="AE201" s="2581"/>
      <c r="AF201" s="2581"/>
      <c r="AG201" s="2581"/>
      <c r="AH201" s="2581"/>
      <c r="AI201" s="2581"/>
      <c r="AJ201" s="2581"/>
      <c r="AK201" s="608"/>
    </row>
    <row r="202" spans="1:37" hidden="1">
      <c r="A202" s="603"/>
      <c r="B202" s="2565"/>
      <c r="C202" s="2565"/>
      <c r="D202" s="2565"/>
      <c r="E202" s="2565"/>
      <c r="F202" s="2565"/>
      <c r="G202" s="2565"/>
      <c r="H202" s="2565"/>
      <c r="I202" s="2565"/>
      <c r="J202" s="2565"/>
      <c r="K202" s="2565"/>
      <c r="L202" s="2565"/>
      <c r="M202" s="2565"/>
      <c r="N202" s="2565"/>
      <c r="O202" s="2565"/>
      <c r="P202" s="2565"/>
      <c r="Q202" s="2565"/>
      <c r="R202" s="2565"/>
      <c r="S202" s="2565"/>
      <c r="T202" s="2565"/>
      <c r="U202" s="2565"/>
      <c r="V202" s="2565"/>
      <c r="W202" s="2565"/>
      <c r="X202" s="2565"/>
      <c r="Y202" s="2565"/>
      <c r="Z202" s="2565"/>
      <c r="AA202" s="2565"/>
      <c r="AB202" s="2565"/>
      <c r="AC202" s="842"/>
      <c r="AD202" s="2581"/>
      <c r="AE202" s="2581"/>
      <c r="AF202" s="2581"/>
      <c r="AG202" s="2581"/>
      <c r="AH202" s="2581"/>
      <c r="AI202" s="2581"/>
      <c r="AJ202" s="2581"/>
      <c r="AK202" s="608"/>
    </row>
    <row r="203" spans="1:37" hidden="1">
      <c r="A203" s="603"/>
      <c r="B203" s="2565"/>
      <c r="C203" s="2565"/>
      <c r="D203" s="2565"/>
      <c r="E203" s="2565"/>
      <c r="F203" s="2565"/>
      <c r="G203" s="2565"/>
      <c r="H203" s="2565"/>
      <c r="I203" s="2565"/>
      <c r="J203" s="2565"/>
      <c r="K203" s="2565"/>
      <c r="L203" s="2565"/>
      <c r="M203" s="2565"/>
      <c r="N203" s="2565"/>
      <c r="O203" s="2565"/>
      <c r="P203" s="2565"/>
      <c r="Q203" s="2565"/>
      <c r="R203" s="2565"/>
      <c r="S203" s="2565"/>
      <c r="T203" s="2565"/>
      <c r="U203" s="2565"/>
      <c r="V203" s="2565"/>
      <c r="W203" s="2565"/>
      <c r="X203" s="2565"/>
      <c r="Y203" s="2565"/>
      <c r="Z203" s="2565"/>
      <c r="AA203" s="2565"/>
      <c r="AB203" s="2565"/>
      <c r="AC203" s="842"/>
      <c r="AD203" s="2581"/>
      <c r="AE203" s="2581"/>
      <c r="AF203" s="2581"/>
      <c r="AG203" s="2581"/>
      <c r="AH203" s="2581"/>
      <c r="AI203" s="2581"/>
      <c r="AJ203" s="2581"/>
      <c r="AK203" s="608"/>
    </row>
    <row r="204" spans="1:37" hidden="1">
      <c r="A204" s="603"/>
      <c r="B204" s="2565"/>
      <c r="C204" s="2565"/>
      <c r="D204" s="2565"/>
      <c r="E204" s="2565"/>
      <c r="F204" s="2565"/>
      <c r="G204" s="2565"/>
      <c r="H204" s="2565"/>
      <c r="I204" s="2565"/>
      <c r="J204" s="2565"/>
      <c r="K204" s="2565"/>
      <c r="L204" s="2565"/>
      <c r="M204" s="2565"/>
      <c r="N204" s="2565"/>
      <c r="O204" s="2565"/>
      <c r="P204" s="2565"/>
      <c r="Q204" s="2565"/>
      <c r="R204" s="2565"/>
      <c r="S204" s="2565"/>
      <c r="T204" s="2565"/>
      <c r="U204" s="2565"/>
      <c r="V204" s="2565"/>
      <c r="W204" s="2565"/>
      <c r="X204" s="2565"/>
      <c r="Y204" s="2565"/>
      <c r="Z204" s="2565"/>
      <c r="AA204" s="2565"/>
      <c r="AB204" s="2565"/>
      <c r="AC204" s="842"/>
      <c r="AD204" s="2581"/>
      <c r="AE204" s="2581"/>
      <c r="AF204" s="2581"/>
      <c r="AG204" s="2581"/>
      <c r="AH204" s="2581"/>
      <c r="AI204" s="2581"/>
      <c r="AJ204" s="2581"/>
      <c r="AK204" s="608"/>
    </row>
    <row r="205" spans="1:37" hidden="1">
      <c r="A205" s="603"/>
      <c r="B205" s="2565"/>
      <c r="C205" s="2565"/>
      <c r="D205" s="2565"/>
      <c r="E205" s="2565"/>
      <c r="F205" s="2565"/>
      <c r="G205" s="2565"/>
      <c r="H205" s="2565"/>
      <c r="I205" s="2565"/>
      <c r="J205" s="2565"/>
      <c r="K205" s="2565"/>
      <c r="L205" s="2565"/>
      <c r="M205" s="2565"/>
      <c r="N205" s="2565"/>
      <c r="O205" s="2565"/>
      <c r="P205" s="2565"/>
      <c r="Q205" s="2565"/>
      <c r="R205" s="2565"/>
      <c r="S205" s="2565"/>
      <c r="T205" s="2565"/>
      <c r="U205" s="2565"/>
      <c r="V205" s="2565"/>
      <c r="W205" s="2565"/>
      <c r="X205" s="2565"/>
      <c r="Y205" s="2565"/>
      <c r="Z205" s="2565"/>
      <c r="AA205" s="2565"/>
      <c r="AB205" s="2565"/>
      <c r="AC205" s="842"/>
      <c r="AD205" s="2581"/>
      <c r="AE205" s="2581"/>
      <c r="AF205" s="2581"/>
      <c r="AG205" s="2581"/>
      <c r="AH205" s="2581"/>
      <c r="AI205" s="2581"/>
      <c r="AJ205" s="2581"/>
      <c r="AK205" s="608"/>
    </row>
    <row r="206" spans="1:37" hidden="1">
      <c r="A206" s="603"/>
      <c r="B206" s="2565"/>
      <c r="C206" s="2565"/>
      <c r="D206" s="2565"/>
      <c r="E206" s="2565"/>
      <c r="F206" s="2565"/>
      <c r="G206" s="2565"/>
      <c r="H206" s="2565"/>
      <c r="I206" s="2565"/>
      <c r="J206" s="2565"/>
      <c r="K206" s="2565"/>
      <c r="L206" s="2565"/>
      <c r="M206" s="2565"/>
      <c r="N206" s="2565"/>
      <c r="O206" s="2565"/>
      <c r="P206" s="2565"/>
      <c r="Q206" s="2565"/>
      <c r="R206" s="2565"/>
      <c r="S206" s="2565"/>
      <c r="T206" s="2565"/>
      <c r="U206" s="2565"/>
      <c r="V206" s="2565"/>
      <c r="W206" s="2565"/>
      <c r="X206" s="2565"/>
      <c r="Y206" s="2565"/>
      <c r="Z206" s="2565"/>
      <c r="AA206" s="2565"/>
      <c r="AB206" s="2565"/>
      <c r="AC206" s="842"/>
      <c r="AD206" s="2581"/>
      <c r="AE206" s="2581"/>
      <c r="AF206" s="2581"/>
      <c r="AG206" s="2581"/>
      <c r="AH206" s="2581"/>
      <c r="AI206" s="2581"/>
      <c r="AJ206" s="2581"/>
      <c r="AK206" s="608"/>
    </row>
    <row r="207" spans="1:37" hidden="1">
      <c r="A207" s="603"/>
      <c r="B207" s="2565"/>
      <c r="C207" s="2565"/>
      <c r="D207" s="2565"/>
      <c r="E207" s="2565"/>
      <c r="F207" s="2565"/>
      <c r="G207" s="2565"/>
      <c r="H207" s="2565"/>
      <c r="I207" s="2565"/>
      <c r="J207" s="2565"/>
      <c r="K207" s="2565"/>
      <c r="L207" s="2565"/>
      <c r="M207" s="2565"/>
      <c r="N207" s="2565"/>
      <c r="O207" s="2565"/>
      <c r="P207" s="2565"/>
      <c r="Q207" s="2565"/>
      <c r="R207" s="2565"/>
      <c r="S207" s="2565"/>
      <c r="T207" s="2565"/>
      <c r="U207" s="2565"/>
      <c r="V207" s="2565"/>
      <c r="W207" s="2565"/>
      <c r="X207" s="2565"/>
      <c r="Y207" s="2565"/>
      <c r="Z207" s="2565"/>
      <c r="AA207" s="2565"/>
      <c r="AB207" s="2565"/>
      <c r="AC207" s="842"/>
      <c r="AD207" s="2581"/>
      <c r="AE207" s="2581"/>
      <c r="AF207" s="2581"/>
      <c r="AG207" s="2581"/>
      <c r="AH207" s="2581"/>
      <c r="AI207" s="2581"/>
      <c r="AJ207" s="2581"/>
      <c r="AK207" s="608"/>
    </row>
    <row r="208" spans="1:37" hidden="1">
      <c r="A208" s="603"/>
      <c r="B208" s="2574" t="s">
        <v>1614</v>
      </c>
      <c r="C208" s="2574"/>
      <c r="D208" s="2574"/>
      <c r="E208" s="2574"/>
      <c r="F208" s="2574"/>
      <c r="G208" s="2574"/>
      <c r="H208" s="2574"/>
      <c r="I208" s="2574"/>
      <c r="J208" s="2574"/>
      <c r="K208" s="2574"/>
      <c r="L208" s="2574"/>
      <c r="M208" s="2574"/>
      <c r="N208" s="2574"/>
      <c r="O208" s="2574"/>
      <c r="P208" s="2574"/>
      <c r="Q208" s="2574"/>
      <c r="R208" s="2574"/>
      <c r="S208" s="2574"/>
      <c r="T208" s="2574"/>
      <c r="U208" s="2574"/>
      <c r="V208" s="2574"/>
      <c r="W208" s="2574"/>
      <c r="X208" s="2574"/>
      <c r="Y208" s="2574"/>
      <c r="Z208" s="2574"/>
      <c r="AA208" s="2574"/>
      <c r="AB208" s="2574"/>
      <c r="AC208" s="536"/>
      <c r="AD208" s="2579">
        <f>AB259</f>
        <v>0</v>
      </c>
      <c r="AE208" s="2579"/>
      <c r="AF208" s="2579"/>
      <c r="AG208" s="2579"/>
      <c r="AH208" s="2579"/>
      <c r="AI208" s="2579"/>
      <c r="AJ208" s="2579"/>
      <c r="AK208" s="608"/>
    </row>
    <row r="209" spans="1:37" hidden="1">
      <c r="A209" s="603"/>
      <c r="B209" s="2420" t="s">
        <v>1577</v>
      </c>
      <c r="C209" s="2420"/>
      <c r="D209" s="2420"/>
      <c r="E209" s="2420"/>
      <c r="F209" s="2420"/>
      <c r="G209" s="2420"/>
      <c r="H209" s="2420"/>
      <c r="I209" s="2420"/>
      <c r="J209" s="2420"/>
      <c r="K209" s="2420"/>
      <c r="L209" s="2420"/>
      <c r="M209" s="2420"/>
      <c r="N209" s="2420"/>
      <c r="O209" s="2420"/>
      <c r="P209" s="2420"/>
      <c r="Q209" s="2420"/>
      <c r="R209" s="2420"/>
      <c r="S209" s="2420"/>
      <c r="T209" s="2420"/>
      <c r="U209" s="2420"/>
      <c r="V209" s="2420"/>
      <c r="W209" s="2420"/>
      <c r="X209" s="2420"/>
      <c r="Y209" s="2420"/>
      <c r="Z209" s="2420"/>
      <c r="AA209" s="2420"/>
      <c r="AB209" s="2420"/>
      <c r="AC209" s="842"/>
      <c r="AD209" s="2580">
        <f>'Sources and Uses Budget'!B15</f>
        <v>0</v>
      </c>
      <c r="AE209" s="2580"/>
      <c r="AF209" s="2580"/>
      <c r="AG209" s="2580"/>
      <c r="AH209" s="2580"/>
      <c r="AI209" s="2580"/>
      <c r="AJ209" s="258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5">
        <f>SUM(AD198:AJ208)-AD209</f>
        <v>0</v>
      </c>
      <c r="AE210" s="2585"/>
      <c r="AF210" s="2585"/>
      <c r="AG210" s="2585"/>
      <c r="AH210" s="2585"/>
      <c r="AI210" s="2585"/>
      <c r="AJ210" s="258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8" t="s">
        <v>1594</v>
      </c>
      <c r="J221" s="2608"/>
      <c r="K221" s="2608"/>
      <c r="L221" s="536"/>
      <c r="M221" s="536"/>
      <c r="N221" s="536"/>
      <c r="O221" s="536"/>
      <c r="P221" s="536"/>
      <c r="Q221" s="536"/>
      <c r="R221" s="536"/>
      <c r="S221" s="536"/>
      <c r="T221" s="2434" t="s">
        <v>1588</v>
      </c>
      <c r="U221" s="2434"/>
      <c r="V221" s="2434"/>
      <c r="W221" s="2434"/>
      <c r="X221" s="2434"/>
      <c r="Y221" s="2434"/>
      <c r="Z221" s="845"/>
      <c r="AA221" s="489"/>
      <c r="AB221" s="2598" t="s">
        <v>1589</v>
      </c>
      <c r="AC221" s="2598"/>
      <c r="AD221" s="2598"/>
      <c r="AE221" s="2598"/>
      <c r="AF221" s="2598"/>
      <c r="AG221" s="2598"/>
      <c r="AH221" s="823"/>
      <c r="AI221" s="823"/>
      <c r="AJ221" s="823"/>
      <c r="AK221" s="608"/>
    </row>
    <row r="222" spans="1:37" hidden="1">
      <c r="A222" s="603"/>
      <c r="B222" s="2606" t="s">
        <v>1574</v>
      </c>
      <c r="C222" s="2606"/>
      <c r="D222" s="2606"/>
      <c r="E222" s="2606"/>
      <c r="F222" s="2606"/>
      <c r="G222" s="2606"/>
      <c r="I222" s="2607" t="s">
        <v>1595</v>
      </c>
      <c r="J222" s="2607"/>
      <c r="K222" s="2607"/>
      <c r="L222" s="1002"/>
      <c r="N222" s="2421" t="s">
        <v>1590</v>
      </c>
      <c r="O222" s="2421"/>
      <c r="P222" s="2421"/>
      <c r="Q222" s="2421"/>
      <c r="R222" s="2421"/>
      <c r="T222" s="2421" t="s">
        <v>1591</v>
      </c>
      <c r="U222" s="2421"/>
      <c r="V222" s="2421"/>
      <c r="W222" s="2421"/>
      <c r="X222" s="2421"/>
      <c r="Y222" s="2421"/>
      <c r="Z222" s="846"/>
      <c r="AA222" s="489"/>
      <c r="AB222" s="2477" t="s">
        <v>1592</v>
      </c>
      <c r="AC222" s="2477"/>
      <c r="AD222" s="2477"/>
      <c r="AE222" s="2477"/>
      <c r="AF222" s="2477"/>
      <c r="AG222" s="2477"/>
      <c r="AH222" s="823"/>
      <c r="AI222" s="823"/>
      <c r="AJ222" s="823"/>
      <c r="AK222" s="608"/>
    </row>
    <row r="223" spans="1:37" hidden="1">
      <c r="A223" s="603"/>
      <c r="B223" s="2478" t="s">
        <v>1182</v>
      </c>
      <c r="C223" s="2478"/>
      <c r="D223" s="2478"/>
      <c r="E223" s="2478"/>
      <c r="F223" s="2478"/>
      <c r="G223" s="2478"/>
      <c r="H223" s="848"/>
      <c r="I223" s="2437"/>
      <c r="J223" s="2437"/>
      <c r="K223" s="2437"/>
      <c r="L223" s="1002"/>
      <c r="N223" s="2435"/>
      <c r="O223" s="2435"/>
      <c r="P223" s="2435"/>
      <c r="Q223" s="2435"/>
      <c r="R223" s="2435"/>
      <c r="T223" s="2417"/>
      <c r="U223" s="2417"/>
      <c r="V223" s="2417"/>
      <c r="W223" s="2417"/>
      <c r="X223" s="2417"/>
      <c r="Y223" s="2417"/>
      <c r="Z223" s="847"/>
      <c r="AA223" s="847"/>
      <c r="AB223" s="2415">
        <f t="shared" ref="AB223:AB232" si="0">MAX(($T223-$N223)*$I223*12,0)</f>
        <v>0</v>
      </c>
      <c r="AC223" s="2415"/>
      <c r="AD223" s="2415"/>
      <c r="AE223" s="2415"/>
      <c r="AF223" s="2415"/>
      <c r="AG223" s="2415"/>
      <c r="AH223" s="823"/>
      <c r="AI223" s="823"/>
      <c r="AJ223" s="823"/>
      <c r="AK223" s="608"/>
    </row>
    <row r="224" spans="1:37" hidden="1">
      <c r="A224" s="603"/>
      <c r="B224" s="2478" t="s">
        <v>1182</v>
      </c>
      <c r="C224" s="2478"/>
      <c r="D224" s="2478"/>
      <c r="E224" s="2478"/>
      <c r="F224" s="2478"/>
      <c r="G224" s="2478"/>
      <c r="I224" s="2437"/>
      <c r="J224" s="2437"/>
      <c r="K224" s="2437"/>
      <c r="L224" s="1002"/>
      <c r="N224" s="2435"/>
      <c r="O224" s="2435"/>
      <c r="P224" s="2435"/>
      <c r="Q224" s="2435"/>
      <c r="R224" s="2435"/>
      <c r="T224" s="2417"/>
      <c r="U224" s="2417"/>
      <c r="V224" s="2417"/>
      <c r="W224" s="2417"/>
      <c r="X224" s="2417"/>
      <c r="Y224" s="2417"/>
      <c r="Z224" s="847"/>
      <c r="AA224" s="847"/>
      <c r="AB224" s="2415">
        <f t="shared" si="0"/>
        <v>0</v>
      </c>
      <c r="AC224" s="2415"/>
      <c r="AD224" s="2415"/>
      <c r="AE224" s="2415"/>
      <c r="AF224" s="2415"/>
      <c r="AG224" s="2415"/>
      <c r="AH224" s="823"/>
      <c r="AI224" s="823"/>
      <c r="AJ224" s="823"/>
      <c r="AK224" s="608"/>
    </row>
    <row r="225" spans="1:37" hidden="1">
      <c r="A225" s="603"/>
      <c r="B225" s="2478" t="s">
        <v>1182</v>
      </c>
      <c r="C225" s="2478"/>
      <c r="D225" s="2478"/>
      <c r="E225" s="2478"/>
      <c r="F225" s="2478"/>
      <c r="G225" s="2478"/>
      <c r="I225" s="2437"/>
      <c r="J225" s="2437"/>
      <c r="K225" s="2437"/>
      <c r="L225" s="1002"/>
      <c r="N225" s="2435"/>
      <c r="O225" s="2435"/>
      <c r="P225" s="2435"/>
      <c r="Q225" s="2435"/>
      <c r="R225" s="2435"/>
      <c r="T225" s="2417"/>
      <c r="U225" s="2417"/>
      <c r="V225" s="2417"/>
      <c r="W225" s="2417"/>
      <c r="X225" s="2417"/>
      <c r="Y225" s="2417"/>
      <c r="Z225" s="847"/>
      <c r="AA225" s="847"/>
      <c r="AB225" s="2415">
        <f t="shared" si="0"/>
        <v>0</v>
      </c>
      <c r="AC225" s="2415"/>
      <c r="AD225" s="2415"/>
      <c r="AE225" s="2415"/>
      <c r="AF225" s="2415"/>
      <c r="AG225" s="2415"/>
      <c r="AH225" s="823"/>
      <c r="AI225" s="823"/>
      <c r="AJ225" s="823"/>
      <c r="AK225" s="608"/>
    </row>
    <row r="226" spans="1:37" hidden="1">
      <c r="A226" s="603"/>
      <c r="B226" s="2478" t="s">
        <v>1182</v>
      </c>
      <c r="C226" s="2478"/>
      <c r="D226" s="2478"/>
      <c r="E226" s="2478"/>
      <c r="F226" s="2478"/>
      <c r="G226" s="2478"/>
      <c r="I226" s="2437"/>
      <c r="J226" s="2437"/>
      <c r="K226" s="2437"/>
      <c r="L226" s="1002"/>
      <c r="N226" s="2435"/>
      <c r="O226" s="2435"/>
      <c r="P226" s="2435"/>
      <c r="Q226" s="2435"/>
      <c r="R226" s="2435"/>
      <c r="T226" s="2417"/>
      <c r="U226" s="2417"/>
      <c r="V226" s="2417"/>
      <c r="W226" s="2417"/>
      <c r="X226" s="2417"/>
      <c r="Y226" s="2417"/>
      <c r="Z226" s="847"/>
      <c r="AA226" s="847"/>
      <c r="AB226" s="2415">
        <f t="shared" si="0"/>
        <v>0</v>
      </c>
      <c r="AC226" s="2415"/>
      <c r="AD226" s="2415"/>
      <c r="AE226" s="2415"/>
      <c r="AF226" s="2415"/>
      <c r="AG226" s="2415"/>
      <c r="AH226" s="823"/>
      <c r="AI226" s="823"/>
      <c r="AJ226" s="823"/>
      <c r="AK226" s="608"/>
    </row>
    <row r="227" spans="1:37" hidden="1">
      <c r="A227" s="603"/>
      <c r="B227" s="2478" t="s">
        <v>1182</v>
      </c>
      <c r="C227" s="2478"/>
      <c r="D227" s="2478"/>
      <c r="E227" s="2478"/>
      <c r="F227" s="2478"/>
      <c r="G227" s="2478"/>
      <c r="I227" s="2437"/>
      <c r="J227" s="2437"/>
      <c r="K227" s="2437"/>
      <c r="L227" s="1009"/>
      <c r="N227" s="2435"/>
      <c r="O227" s="2435"/>
      <c r="P227" s="2435"/>
      <c r="Q227" s="2435"/>
      <c r="R227" s="2435"/>
      <c r="T227" s="2417"/>
      <c r="U227" s="2417"/>
      <c r="V227" s="2417"/>
      <c r="W227" s="2417"/>
      <c r="X227" s="2417"/>
      <c r="Y227" s="2417"/>
      <c r="Z227" s="847"/>
      <c r="AA227" s="847"/>
      <c r="AB227" s="2415">
        <f t="shared" si="0"/>
        <v>0</v>
      </c>
      <c r="AC227" s="2415"/>
      <c r="AD227" s="2415"/>
      <c r="AE227" s="2415"/>
      <c r="AF227" s="2415"/>
      <c r="AG227" s="2415"/>
      <c r="AH227" s="823"/>
      <c r="AI227" s="823"/>
      <c r="AJ227" s="823"/>
      <c r="AK227" s="608"/>
    </row>
    <row r="228" spans="1:37" hidden="1">
      <c r="A228" s="603"/>
      <c r="B228" s="2478" t="s">
        <v>1182</v>
      </c>
      <c r="C228" s="2478"/>
      <c r="D228" s="2478"/>
      <c r="E228" s="2478"/>
      <c r="F228" s="2478"/>
      <c r="G228" s="2478"/>
      <c r="I228" s="2437"/>
      <c r="J228" s="2437"/>
      <c r="K228" s="2437"/>
      <c r="L228" s="1009"/>
      <c r="N228" s="2435"/>
      <c r="O228" s="2435"/>
      <c r="P228" s="2435"/>
      <c r="Q228" s="2435"/>
      <c r="R228" s="2435"/>
      <c r="T228" s="2417"/>
      <c r="U228" s="2417"/>
      <c r="V228" s="2417"/>
      <c r="W228" s="2417"/>
      <c r="X228" s="2417"/>
      <c r="Y228" s="2417"/>
      <c r="Z228" s="847"/>
      <c r="AA228" s="847"/>
      <c r="AB228" s="2415">
        <f t="shared" si="0"/>
        <v>0</v>
      </c>
      <c r="AC228" s="2415"/>
      <c r="AD228" s="2415"/>
      <c r="AE228" s="2415"/>
      <c r="AF228" s="2415"/>
      <c r="AG228" s="2415"/>
      <c r="AH228" s="823"/>
      <c r="AI228" s="823"/>
      <c r="AJ228" s="823"/>
      <c r="AK228" s="608"/>
    </row>
    <row r="229" spans="1:37" hidden="1">
      <c r="A229" s="603"/>
      <c r="B229" s="2478" t="s">
        <v>1182</v>
      </c>
      <c r="C229" s="2478"/>
      <c r="D229" s="2478"/>
      <c r="E229" s="2478"/>
      <c r="F229" s="2478"/>
      <c r="G229" s="2478"/>
      <c r="I229" s="2437"/>
      <c r="J229" s="2437"/>
      <c r="K229" s="2437"/>
      <c r="L229" s="1009"/>
      <c r="N229" s="2435"/>
      <c r="O229" s="2435"/>
      <c r="P229" s="2435"/>
      <c r="Q229" s="2435"/>
      <c r="R229" s="2435"/>
      <c r="T229" s="2417"/>
      <c r="U229" s="2417"/>
      <c r="V229" s="2417"/>
      <c r="W229" s="2417"/>
      <c r="X229" s="2417"/>
      <c r="Y229" s="2417"/>
      <c r="Z229" s="847"/>
      <c r="AA229" s="847"/>
      <c r="AB229" s="2415">
        <f t="shared" si="0"/>
        <v>0</v>
      </c>
      <c r="AC229" s="2415"/>
      <c r="AD229" s="2415"/>
      <c r="AE229" s="2415"/>
      <c r="AF229" s="2415"/>
      <c r="AG229" s="2415"/>
      <c r="AH229" s="823"/>
      <c r="AI229" s="823"/>
      <c r="AJ229" s="823"/>
      <c r="AK229" s="608"/>
    </row>
    <row r="230" spans="1:37" hidden="1">
      <c r="A230" s="603"/>
      <c r="B230" s="2478" t="s">
        <v>1182</v>
      </c>
      <c r="C230" s="2478"/>
      <c r="D230" s="2478"/>
      <c r="E230" s="2478"/>
      <c r="F230" s="2478"/>
      <c r="G230" s="2478"/>
      <c r="I230" s="2437"/>
      <c r="J230" s="2437"/>
      <c r="K230" s="2437"/>
      <c r="L230" s="1009"/>
      <c r="N230" s="2435"/>
      <c r="O230" s="2435"/>
      <c r="P230" s="2435"/>
      <c r="Q230" s="2435"/>
      <c r="R230" s="2435"/>
      <c r="T230" s="2417"/>
      <c r="U230" s="2417"/>
      <c r="V230" s="2417"/>
      <c r="W230" s="2417"/>
      <c r="X230" s="2417"/>
      <c r="Y230" s="2417"/>
      <c r="Z230" s="847"/>
      <c r="AA230" s="847"/>
      <c r="AB230" s="2415">
        <f t="shared" si="0"/>
        <v>0</v>
      </c>
      <c r="AC230" s="2415"/>
      <c r="AD230" s="2415"/>
      <c r="AE230" s="2415"/>
      <c r="AF230" s="2415"/>
      <c r="AG230" s="2415"/>
      <c r="AH230" s="823"/>
      <c r="AI230" s="823"/>
      <c r="AJ230" s="823"/>
      <c r="AK230" s="608"/>
    </row>
    <row r="231" spans="1:37" hidden="1">
      <c r="A231" s="603"/>
      <c r="B231" s="2478" t="s">
        <v>1182</v>
      </c>
      <c r="C231" s="2478"/>
      <c r="D231" s="2478"/>
      <c r="E231" s="2478"/>
      <c r="F231" s="2478"/>
      <c r="G231" s="2478"/>
      <c r="I231" s="2437"/>
      <c r="J231" s="2437"/>
      <c r="K231" s="2437"/>
      <c r="L231" s="1009"/>
      <c r="N231" s="2435"/>
      <c r="O231" s="2435"/>
      <c r="P231" s="2435"/>
      <c r="Q231" s="2435"/>
      <c r="R231" s="2435"/>
      <c r="T231" s="2417"/>
      <c r="U231" s="2417"/>
      <c r="V231" s="2417"/>
      <c r="W231" s="2417"/>
      <c r="X231" s="2417"/>
      <c r="Y231" s="2417"/>
      <c r="Z231" s="847"/>
      <c r="AA231" s="847"/>
      <c r="AB231" s="2415">
        <f t="shared" si="0"/>
        <v>0</v>
      </c>
      <c r="AC231" s="2415"/>
      <c r="AD231" s="2415"/>
      <c r="AE231" s="2415"/>
      <c r="AF231" s="2415"/>
      <c r="AG231" s="2415"/>
      <c r="AH231" s="823"/>
      <c r="AI231" s="823"/>
      <c r="AJ231" s="823"/>
      <c r="AK231" s="608"/>
    </row>
    <row r="232" spans="1:37" hidden="1">
      <c r="A232" s="603"/>
      <c r="B232" s="2478" t="s">
        <v>1182</v>
      </c>
      <c r="C232" s="2478"/>
      <c r="D232" s="2478"/>
      <c r="E232" s="2478"/>
      <c r="F232" s="2478"/>
      <c r="G232" s="2478"/>
      <c r="I232" s="2609"/>
      <c r="J232" s="2609"/>
      <c r="K232" s="2609"/>
      <c r="L232" s="1009"/>
      <c r="N232" s="2435"/>
      <c r="O232" s="2435"/>
      <c r="P232" s="2435"/>
      <c r="Q232" s="2435"/>
      <c r="R232" s="2435"/>
      <c r="T232" s="2417"/>
      <c r="U232" s="2417"/>
      <c r="V232" s="2417"/>
      <c r="W232" s="2417"/>
      <c r="X232" s="2417"/>
      <c r="Y232" s="2417"/>
      <c r="Z232" s="847"/>
      <c r="AA232" s="847"/>
      <c r="AB232" s="2416">
        <f t="shared" si="0"/>
        <v>0</v>
      </c>
      <c r="AC232" s="2416"/>
      <c r="AD232" s="2416"/>
      <c r="AE232" s="2416"/>
      <c r="AF232" s="2416"/>
      <c r="AG232" s="24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15">
        <f>SUM(AB223:AB232)</f>
        <v>0</v>
      </c>
      <c r="AC233" s="2415"/>
      <c r="AD233" s="2415"/>
      <c r="AE233" s="2415"/>
      <c r="AF233" s="2415"/>
      <c r="AG233" s="241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29"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50"/>
      <c r="AC239" s="2450"/>
      <c r="AD239" s="2450"/>
      <c r="AE239" s="2450"/>
      <c r="AF239" s="2450"/>
      <c r="AG239" s="2450"/>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50"/>
      <c r="AC242" s="2450"/>
      <c r="AD242" s="2450"/>
      <c r="AE242" s="2450"/>
      <c r="AF242" s="2450"/>
      <c r="AG242" s="2450"/>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3"/>
      <c r="AC243" s="2433"/>
      <c r="AD243" s="2433"/>
      <c r="AE243" s="2433"/>
      <c r="AF243" s="2433"/>
      <c r="AG243" s="2433"/>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8">
        <f>IFERROR(AB242/AB243,0)</f>
        <v>0</v>
      </c>
      <c r="AC244" s="2418"/>
      <c r="AD244" s="2418"/>
      <c r="AE244" s="2418"/>
      <c r="AF244" s="2418"/>
      <c r="AG244" s="241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6">
        <f>MAX(AB239,AB244)</f>
        <v>0</v>
      </c>
      <c r="AC246" s="2416"/>
      <c r="AD246" s="2416"/>
      <c r="AE246" s="2416"/>
      <c r="AF246" s="2416"/>
      <c r="AG246" s="24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5">
        <f>AB233+AB246</f>
        <v>0</v>
      </c>
      <c r="AC249" s="2415"/>
      <c r="AD249" s="2415"/>
      <c r="AE249" s="2415"/>
      <c r="AF249" s="2415"/>
      <c r="AG249" s="2415"/>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9">
        <v>0.05</v>
      </c>
      <c r="AC250" s="2589"/>
      <c r="AD250" s="2589"/>
      <c r="AE250" s="2589"/>
      <c r="AF250" s="2589"/>
      <c r="AG250" s="2589"/>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90">
        <f>AB249-(AB249*AB250)</f>
        <v>0</v>
      </c>
      <c r="AC251" s="2590"/>
      <c r="AD251" s="2590"/>
      <c r="AE251" s="2590"/>
      <c r="AF251" s="2590"/>
      <c r="AG251" s="2590"/>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5">
        <f>AB251/AB257</f>
        <v>0</v>
      </c>
      <c r="AC253" s="2415"/>
      <c r="AD253" s="2415"/>
      <c r="AE253" s="2415"/>
      <c r="AF253" s="2415"/>
      <c r="AG253" s="241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8">
        <v>15</v>
      </c>
      <c r="AC255" s="2598"/>
      <c r="AD255" s="2598"/>
      <c r="AE255" s="2598"/>
      <c r="AF255" s="2598"/>
      <c r="AG255" s="2598"/>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6">
        <v>0.04</v>
      </c>
      <c r="AC256" s="2566"/>
      <c r="AD256" s="2566"/>
      <c r="AE256" s="2566"/>
      <c r="AF256" s="2566"/>
      <c r="AG256" s="2566"/>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5">
        <v>1.1499999999999999</v>
      </c>
      <c r="AC257" s="2575"/>
      <c r="AD257" s="2575"/>
      <c r="AE257" s="2575"/>
      <c r="AF257" s="2575"/>
      <c r="AG257" s="257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2">
        <f>PV(AB256/12,AB255*12,-AB253/12, ,0)</f>
        <v>0</v>
      </c>
      <c r="AC259" s="2583"/>
      <c r="AD259" s="2583"/>
      <c r="AE259" s="2583"/>
      <c r="AF259" s="2583"/>
      <c r="AG259" s="258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6">
        <f>IFERROR(('Sources and Uses Budget'!D105/'Sources and Uses Budget'!B105),0)</f>
        <v>0</v>
      </c>
      <c r="AC265" s="2587"/>
      <c r="AD265" s="2587"/>
      <c r="AE265" s="2587"/>
      <c r="AF265" s="2587"/>
      <c r="AG265" s="258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3">
        <f>AD210*(1-AB265)</f>
        <v>0</v>
      </c>
      <c r="AH267" s="2443"/>
      <c r="AI267" s="2443"/>
      <c r="AJ267" s="2443"/>
      <c r="AK267" s="2443"/>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3">
        <f>'Sources and Uses Budget'!C105</f>
        <v>58263584</v>
      </c>
      <c r="AH268" s="2443"/>
      <c r="AI268" s="2443"/>
      <c r="AJ268" s="2443"/>
      <c r="AK268" s="244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8">
        <f>ROUNDDOWN(IF(AND(C305="Yes",AK83=10),((AG267*2)/AG268),AG267/AG268),2)</f>
        <v>0</v>
      </c>
      <c r="AH269" s="2578"/>
      <c r="AI269" s="2578"/>
      <c r="AJ269" s="2578"/>
      <c r="AK269" s="2578"/>
    </row>
    <row r="270" spans="1:39" hidden="1">
      <c r="A270" s="620"/>
      <c r="B270" s="972"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1"/>
      <c r="AH270" s="971"/>
      <c r="AI270" s="971"/>
      <c r="AJ270" s="971"/>
      <c r="AK270" s="971"/>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68">
        <f>IFERROR(IF(AG269=0,0,IF((AG269*100)&gt;8,8,(AG269*100))),0)</f>
        <v>0</v>
      </c>
      <c r="AL272" s="2568"/>
      <c r="AM272" s="256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9" t="s">
        <v>545</v>
      </c>
      <c r="D279" s="2419"/>
      <c r="E279" s="546"/>
      <c r="F279" s="2406" t="s">
        <v>2561</v>
      </c>
      <c r="G279" s="2407"/>
      <c r="H279" s="2407"/>
      <c r="I279" s="2407"/>
      <c r="J279" s="2407"/>
      <c r="K279" s="2407"/>
      <c r="L279" s="2407"/>
      <c r="M279" s="2407"/>
      <c r="N279" s="2407"/>
      <c r="O279" s="2407"/>
      <c r="P279" s="2407"/>
      <c r="Q279" s="2407"/>
      <c r="R279" s="2407"/>
      <c r="S279" s="2407"/>
      <c r="T279" s="2407"/>
      <c r="U279" s="2407"/>
      <c r="V279" s="2407"/>
      <c r="W279" s="2407"/>
      <c r="X279" s="2407"/>
      <c r="Y279" s="2407"/>
      <c r="Z279" s="2407"/>
      <c r="AA279" s="2407"/>
      <c r="AB279" s="2407"/>
      <c r="AC279" s="2407"/>
      <c r="AD279" s="2408"/>
      <c r="AE279" s="549"/>
      <c r="AF279" s="633"/>
      <c r="AG279" s="2576" t="s">
        <v>1355</v>
      </c>
      <c r="AH279" s="2576"/>
      <c r="AI279" s="2576"/>
      <c r="AJ279" s="2576"/>
      <c r="AK279" s="549"/>
      <c r="AL279" s="549"/>
      <c r="AM279" s="549"/>
      <c r="AO279" s="549"/>
    </row>
    <row r="280" spans="1:52" ht="13.7" customHeight="1">
      <c r="A280" s="549"/>
      <c r="B280" s="594"/>
      <c r="C280" s="634"/>
      <c r="D280" s="549"/>
      <c r="E280" s="546"/>
      <c r="F280" s="2409"/>
      <c r="G280" s="2410"/>
      <c r="H280" s="2410"/>
      <c r="I280" s="2410"/>
      <c r="J280" s="2410"/>
      <c r="K280" s="2410"/>
      <c r="L280" s="2410"/>
      <c r="M280" s="2410"/>
      <c r="N280" s="2410"/>
      <c r="O280" s="2410"/>
      <c r="P280" s="2410"/>
      <c r="Q280" s="2410"/>
      <c r="R280" s="2410"/>
      <c r="S280" s="2410"/>
      <c r="T280" s="2410"/>
      <c r="U280" s="2410"/>
      <c r="V280" s="2410"/>
      <c r="W280" s="2410"/>
      <c r="X280" s="2410"/>
      <c r="Y280" s="2410"/>
      <c r="Z280" s="2410"/>
      <c r="AA280" s="2410"/>
      <c r="AB280" s="2410"/>
      <c r="AC280" s="2410"/>
      <c r="AD280" s="2411"/>
      <c r="AE280" s="549"/>
      <c r="AF280" s="633"/>
      <c r="AG280" s="633"/>
      <c r="AH280" s="633"/>
      <c r="AI280" s="633"/>
      <c r="AJ280" s="549"/>
      <c r="AK280" s="549"/>
      <c r="AL280" s="549"/>
      <c r="AM280" s="549"/>
      <c r="AO280" s="549"/>
    </row>
    <row r="281" spans="1:52" ht="13.7" customHeight="1">
      <c r="A281" s="549"/>
      <c r="B281" s="594"/>
      <c r="C281" s="634"/>
      <c r="D281" s="549"/>
      <c r="E281" s="546"/>
      <c r="F281" s="2409"/>
      <c r="G281" s="2410"/>
      <c r="H281" s="2410"/>
      <c r="I281" s="2410"/>
      <c r="J281" s="2410"/>
      <c r="K281" s="2410"/>
      <c r="L281" s="2410"/>
      <c r="M281" s="2410"/>
      <c r="N281" s="2410"/>
      <c r="O281" s="2410"/>
      <c r="P281" s="2410"/>
      <c r="Q281" s="2410"/>
      <c r="R281" s="2410"/>
      <c r="S281" s="2410"/>
      <c r="T281" s="2410"/>
      <c r="U281" s="2410"/>
      <c r="V281" s="2410"/>
      <c r="W281" s="2410"/>
      <c r="X281" s="2410"/>
      <c r="Y281" s="2410"/>
      <c r="Z281" s="2410"/>
      <c r="AA281" s="2410"/>
      <c r="AB281" s="2410"/>
      <c r="AC281" s="2410"/>
      <c r="AD281" s="2411"/>
      <c r="AE281" s="549"/>
      <c r="AF281" s="633"/>
      <c r="AG281" s="633"/>
      <c r="AH281" s="633"/>
      <c r="AI281" s="633"/>
      <c r="AJ281" s="549"/>
      <c r="AK281" s="549"/>
      <c r="AL281" s="549"/>
      <c r="AM281" s="549"/>
      <c r="AO281" s="549"/>
    </row>
    <row r="282" spans="1:52" ht="13.7" customHeight="1">
      <c r="A282" s="549"/>
      <c r="B282" s="594"/>
      <c r="C282" s="634"/>
      <c r="D282" s="549"/>
      <c r="E282" s="546"/>
      <c r="F282" s="2409"/>
      <c r="G282" s="2410"/>
      <c r="H282" s="2410"/>
      <c r="I282" s="2410"/>
      <c r="J282" s="2410"/>
      <c r="K282" s="2410"/>
      <c r="L282" s="2410"/>
      <c r="M282" s="2410"/>
      <c r="N282" s="2410"/>
      <c r="O282" s="2410"/>
      <c r="P282" s="2410"/>
      <c r="Q282" s="2410"/>
      <c r="R282" s="2410"/>
      <c r="S282" s="2410"/>
      <c r="T282" s="2410"/>
      <c r="U282" s="2410"/>
      <c r="V282" s="2410"/>
      <c r="W282" s="2410"/>
      <c r="X282" s="2410"/>
      <c r="Y282" s="2410"/>
      <c r="Z282" s="2410"/>
      <c r="AA282" s="2410"/>
      <c r="AB282" s="2410"/>
      <c r="AC282" s="2410"/>
      <c r="AD282" s="2411"/>
      <c r="AE282" s="549"/>
      <c r="AF282" s="633"/>
      <c r="AG282" s="633"/>
      <c r="AH282" s="633"/>
      <c r="AI282" s="633"/>
      <c r="AJ282" s="549"/>
      <c r="AK282" s="549"/>
      <c r="AL282" s="549"/>
      <c r="AM282" s="549"/>
      <c r="AO282" s="549"/>
    </row>
    <row r="283" spans="1:52" ht="13.7" customHeight="1">
      <c r="A283" s="549"/>
      <c r="B283" s="594"/>
      <c r="C283" s="634"/>
      <c r="D283" s="549"/>
      <c r="E283" s="546"/>
      <c r="F283" s="2409"/>
      <c r="G283" s="2410"/>
      <c r="H283" s="2410"/>
      <c r="I283" s="2410"/>
      <c r="J283" s="2410"/>
      <c r="K283" s="2410"/>
      <c r="L283" s="2410"/>
      <c r="M283" s="2410"/>
      <c r="N283" s="2410"/>
      <c r="O283" s="2410"/>
      <c r="P283" s="2410"/>
      <c r="Q283" s="2410"/>
      <c r="R283" s="2410"/>
      <c r="S283" s="2410"/>
      <c r="T283" s="2410"/>
      <c r="U283" s="2410"/>
      <c r="V283" s="2410"/>
      <c r="W283" s="2410"/>
      <c r="X283" s="2410"/>
      <c r="Y283" s="2410"/>
      <c r="Z283" s="2410"/>
      <c r="AA283" s="2410"/>
      <c r="AB283" s="2410"/>
      <c r="AC283" s="2410"/>
      <c r="AD283" s="2411"/>
      <c r="AE283" s="549"/>
      <c r="AF283" s="633"/>
      <c r="AG283" s="633"/>
      <c r="AH283" s="633"/>
      <c r="AI283" s="633"/>
      <c r="AJ283" s="549"/>
      <c r="AK283" s="549"/>
      <c r="AL283" s="549"/>
      <c r="AM283" s="549"/>
      <c r="AO283" s="549"/>
    </row>
    <row r="284" spans="1:52">
      <c r="A284" s="549"/>
      <c r="B284" s="594"/>
      <c r="C284" s="634"/>
      <c r="D284" s="549"/>
      <c r="E284" s="546"/>
      <c r="F284" s="2409"/>
      <c r="G284" s="2410"/>
      <c r="H284" s="2410"/>
      <c r="I284" s="2410"/>
      <c r="J284" s="2410"/>
      <c r="K284" s="2410"/>
      <c r="L284" s="2410"/>
      <c r="M284" s="2410"/>
      <c r="N284" s="2410"/>
      <c r="O284" s="2410"/>
      <c r="P284" s="2410"/>
      <c r="Q284" s="2410"/>
      <c r="R284" s="2410"/>
      <c r="S284" s="2410"/>
      <c r="T284" s="2410"/>
      <c r="U284" s="2410"/>
      <c r="V284" s="2410"/>
      <c r="W284" s="2410"/>
      <c r="X284" s="2410"/>
      <c r="Y284" s="2410"/>
      <c r="Z284" s="2410"/>
      <c r="AA284" s="2410"/>
      <c r="AB284" s="2410"/>
      <c r="AC284" s="2410"/>
      <c r="AD284" s="2411"/>
      <c r="AE284" s="549"/>
      <c r="AF284" s="633"/>
      <c r="AG284" s="633"/>
      <c r="AH284" s="633"/>
      <c r="AI284" s="633"/>
      <c r="AJ284" s="549"/>
      <c r="AK284" s="549"/>
      <c r="AL284" s="549"/>
      <c r="AM284" s="549"/>
      <c r="AO284" s="549"/>
      <c r="AP284" s="635"/>
    </row>
    <row r="285" spans="1:52">
      <c r="A285" s="549"/>
      <c r="B285" s="594"/>
      <c r="C285" s="634"/>
      <c r="D285" s="549"/>
      <c r="E285" s="546"/>
      <c r="F285" s="2409"/>
      <c r="G285" s="2410"/>
      <c r="H285" s="2410"/>
      <c r="I285" s="2410"/>
      <c r="J285" s="2410"/>
      <c r="K285" s="2410"/>
      <c r="L285" s="2410"/>
      <c r="M285" s="2410"/>
      <c r="N285" s="2410"/>
      <c r="O285" s="2410"/>
      <c r="P285" s="2410"/>
      <c r="Q285" s="2410"/>
      <c r="R285" s="2410"/>
      <c r="S285" s="2410"/>
      <c r="T285" s="2410"/>
      <c r="U285" s="2410"/>
      <c r="V285" s="2410"/>
      <c r="W285" s="2410"/>
      <c r="X285" s="2410"/>
      <c r="Y285" s="2410"/>
      <c r="Z285" s="2410"/>
      <c r="AA285" s="2410"/>
      <c r="AB285" s="2410"/>
      <c r="AC285" s="2410"/>
      <c r="AD285" s="2411"/>
      <c r="AE285" s="549"/>
      <c r="AF285" s="633"/>
      <c r="AG285" s="633"/>
      <c r="AH285" s="633"/>
      <c r="AI285" s="633"/>
      <c r="AJ285" s="549"/>
      <c r="AK285" s="549"/>
      <c r="AL285" s="549"/>
      <c r="AM285" s="549"/>
      <c r="AO285" s="549"/>
      <c r="AP285" s="635"/>
    </row>
    <row r="286" spans="1:52" ht="13.7" customHeight="1">
      <c r="A286" s="549"/>
      <c r="B286" s="594"/>
      <c r="C286" s="2577"/>
      <c r="D286" s="2577"/>
      <c r="E286" s="546"/>
      <c r="F286" s="2412"/>
      <c r="G286" s="2413"/>
      <c r="H286" s="2413"/>
      <c r="I286" s="2413"/>
      <c r="J286" s="2413"/>
      <c r="K286" s="2413"/>
      <c r="L286" s="2413"/>
      <c r="M286" s="2413"/>
      <c r="N286" s="2413"/>
      <c r="O286" s="2413"/>
      <c r="P286" s="2413"/>
      <c r="Q286" s="2413"/>
      <c r="R286" s="2413"/>
      <c r="S286" s="2413"/>
      <c r="T286" s="2413"/>
      <c r="U286" s="2413"/>
      <c r="V286" s="2413"/>
      <c r="W286" s="2413"/>
      <c r="X286" s="2413"/>
      <c r="Y286" s="2413"/>
      <c r="Z286" s="2413"/>
      <c r="AA286" s="2413"/>
      <c r="AB286" s="2413"/>
      <c r="AC286" s="2413"/>
      <c r="AD286" s="2414"/>
      <c r="AE286" s="549"/>
      <c r="AF286" s="633"/>
      <c r="AG286" s="2576"/>
      <c r="AH286" s="2576"/>
      <c r="AI286" s="2576"/>
      <c r="AJ286" s="2576"/>
      <c r="AK286" s="549"/>
      <c r="AL286" s="549"/>
      <c r="AM286" s="549"/>
    </row>
    <row r="287" spans="1:52" ht="13.7" hidden="1" customHeight="1">
      <c r="A287" s="549"/>
      <c r="C287" s="601"/>
      <c r="D287" s="601"/>
      <c r="E287" s="601"/>
      <c r="F287" s="1017"/>
      <c r="G287" s="1018"/>
      <c r="H287" s="1018"/>
      <c r="I287" s="1018"/>
      <c r="J287" s="1018"/>
      <c r="K287" s="1018"/>
      <c r="L287" s="1018"/>
      <c r="M287" s="1018"/>
      <c r="N287" s="1018"/>
      <c r="O287" s="1018"/>
      <c r="P287" s="1018"/>
      <c r="Q287" s="1018"/>
      <c r="R287" s="1018"/>
      <c r="S287" s="1018"/>
      <c r="T287" s="1018"/>
      <c r="U287" s="1018"/>
      <c r="V287" s="1018"/>
      <c r="W287" s="1018"/>
      <c r="X287" s="1018"/>
      <c r="Y287" s="1018"/>
      <c r="Z287" s="1018"/>
      <c r="AA287" s="1018"/>
      <c r="AB287" s="1018"/>
      <c r="AC287" s="1018"/>
      <c r="AD287" s="1019"/>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8" t="s">
        <v>2568</v>
      </c>
      <c r="C289" s="2448"/>
      <c r="D289" s="2448"/>
      <c r="E289" s="2448"/>
      <c r="F289" s="2448"/>
      <c r="G289" s="2448"/>
      <c r="H289" s="2448"/>
      <c r="I289" s="2448"/>
      <c r="J289" s="2448"/>
      <c r="K289" s="2448"/>
      <c r="L289" s="2448"/>
      <c r="M289" s="2448"/>
      <c r="N289" s="2448"/>
      <c r="O289" s="2448"/>
      <c r="P289" s="2448"/>
      <c r="Q289" s="2448"/>
      <c r="R289" s="2448"/>
      <c r="S289" s="2448"/>
      <c r="T289" s="2448"/>
      <c r="U289" s="2448"/>
      <c r="V289" s="2448"/>
      <c r="W289" s="2448"/>
      <c r="X289" s="2448"/>
      <c r="Y289" s="2448"/>
      <c r="Z289" s="2448"/>
      <c r="AA289" s="2448"/>
      <c r="AB289" s="2448"/>
      <c r="AC289" s="2448"/>
      <c r="AD289" s="2448"/>
      <c r="AE289" s="2448"/>
      <c r="AF289" s="2448"/>
      <c r="AG289" s="2448"/>
      <c r="AH289" s="2448"/>
      <c r="AI289" s="2448"/>
      <c r="AJ289" s="2448"/>
      <c r="AK289" s="2448"/>
      <c r="AL289" s="2448"/>
      <c r="AM289" s="549"/>
      <c r="AN289" s="73"/>
    </row>
    <row r="290" spans="1:49">
      <c r="A290" s="549"/>
      <c r="B290" s="2448"/>
      <c r="C290" s="2448"/>
      <c r="D290" s="2448"/>
      <c r="E290" s="2448"/>
      <c r="F290" s="2448"/>
      <c r="G290" s="2448"/>
      <c r="H290" s="2448"/>
      <c r="I290" s="2448"/>
      <c r="J290" s="2448"/>
      <c r="K290" s="2448"/>
      <c r="L290" s="2448"/>
      <c r="M290" s="2448"/>
      <c r="N290" s="2448"/>
      <c r="O290" s="2448"/>
      <c r="P290" s="2448"/>
      <c r="Q290" s="2448"/>
      <c r="R290" s="2448"/>
      <c r="S290" s="2448"/>
      <c r="T290" s="2448"/>
      <c r="U290" s="2448"/>
      <c r="V290" s="2448"/>
      <c r="W290" s="2448"/>
      <c r="X290" s="2448"/>
      <c r="Y290" s="2448"/>
      <c r="Z290" s="2448"/>
      <c r="AA290" s="2448"/>
      <c r="AB290" s="2448"/>
      <c r="AC290" s="2448"/>
      <c r="AD290" s="2448"/>
      <c r="AE290" s="2448"/>
      <c r="AF290" s="2448"/>
      <c r="AG290" s="2448"/>
      <c r="AH290" s="2448"/>
      <c r="AI290" s="2448"/>
      <c r="AJ290" s="2448"/>
      <c r="AK290" s="2448"/>
      <c r="AL290" s="2448"/>
      <c r="AM290" s="549"/>
      <c r="AN290" s="73"/>
    </row>
    <row r="291" spans="1:49">
      <c r="A291" s="549"/>
      <c r="B291" s="2448"/>
      <c r="C291" s="2448"/>
      <c r="D291" s="2448"/>
      <c r="E291" s="2448"/>
      <c r="F291" s="2448"/>
      <c r="G291" s="2448"/>
      <c r="H291" s="2448"/>
      <c r="I291" s="2448"/>
      <c r="J291" s="2448"/>
      <c r="K291" s="2448"/>
      <c r="L291" s="2448"/>
      <c r="M291" s="2448"/>
      <c r="N291" s="2448"/>
      <c r="O291" s="2448"/>
      <c r="P291" s="2448"/>
      <c r="Q291" s="2448"/>
      <c r="R291" s="2448"/>
      <c r="S291" s="2448"/>
      <c r="T291" s="2448"/>
      <c r="U291" s="2448"/>
      <c r="V291" s="2448"/>
      <c r="W291" s="2448"/>
      <c r="X291" s="2448"/>
      <c r="Y291" s="2448"/>
      <c r="Z291" s="2448"/>
      <c r="AA291" s="2448"/>
      <c r="AB291" s="2448"/>
      <c r="AC291" s="2448"/>
      <c r="AD291" s="2448"/>
      <c r="AE291" s="2448"/>
      <c r="AF291" s="2448"/>
      <c r="AG291" s="2448"/>
      <c r="AH291" s="2448"/>
      <c r="AI291" s="2448"/>
      <c r="AJ291" s="2448"/>
      <c r="AK291" s="2448"/>
      <c r="AL291" s="2448"/>
      <c r="AM291" s="549"/>
      <c r="AN291" s="73"/>
    </row>
    <row r="292" spans="1:49">
      <c r="A292" s="549"/>
      <c r="B292" s="2448"/>
      <c r="C292" s="2448"/>
      <c r="D292" s="2448"/>
      <c r="E292" s="2448"/>
      <c r="F292" s="2448"/>
      <c r="G292" s="2448"/>
      <c r="H292" s="2448"/>
      <c r="I292" s="2448"/>
      <c r="J292" s="2448"/>
      <c r="K292" s="2448"/>
      <c r="L292" s="2448"/>
      <c r="M292" s="2448"/>
      <c r="N292" s="2448"/>
      <c r="O292" s="2448"/>
      <c r="P292" s="2448"/>
      <c r="Q292" s="2448"/>
      <c r="R292" s="2448"/>
      <c r="S292" s="2448"/>
      <c r="T292" s="2448"/>
      <c r="U292" s="2448"/>
      <c r="V292" s="2448"/>
      <c r="W292" s="2448"/>
      <c r="X292" s="2448"/>
      <c r="Y292" s="2448"/>
      <c r="Z292" s="2448"/>
      <c r="AA292" s="2448"/>
      <c r="AB292" s="2448"/>
      <c r="AC292" s="2448"/>
      <c r="AD292" s="2448"/>
      <c r="AE292" s="2448"/>
      <c r="AF292" s="2448"/>
      <c r="AG292" s="2448"/>
      <c r="AH292" s="2448"/>
      <c r="AI292" s="2448"/>
      <c r="AJ292" s="2448"/>
      <c r="AK292" s="2448"/>
      <c r="AL292" s="2448"/>
      <c r="AM292" s="549"/>
      <c r="AN292" s="73"/>
    </row>
    <row r="293" spans="1:49">
      <c r="A293" s="549"/>
      <c r="B293" s="2448"/>
      <c r="C293" s="2448"/>
      <c r="D293" s="2448"/>
      <c r="E293" s="2448"/>
      <c r="F293" s="2448"/>
      <c r="G293" s="2448"/>
      <c r="H293" s="2448"/>
      <c r="I293" s="2448"/>
      <c r="J293" s="2448"/>
      <c r="K293" s="2448"/>
      <c r="L293" s="2448"/>
      <c r="M293" s="2448"/>
      <c r="N293" s="2448"/>
      <c r="O293" s="2448"/>
      <c r="P293" s="2448"/>
      <c r="Q293" s="2448"/>
      <c r="R293" s="2448"/>
      <c r="S293" s="2448"/>
      <c r="T293" s="2448"/>
      <c r="U293" s="2448"/>
      <c r="V293" s="2448"/>
      <c r="W293" s="2448"/>
      <c r="X293" s="2448"/>
      <c r="Y293" s="2448"/>
      <c r="Z293" s="2448"/>
      <c r="AA293" s="2448"/>
      <c r="AB293" s="2448"/>
      <c r="AC293" s="2448"/>
      <c r="AD293" s="2448"/>
      <c r="AE293" s="2448"/>
      <c r="AF293" s="2448"/>
      <c r="AG293" s="2448"/>
      <c r="AH293" s="2448"/>
      <c r="AI293" s="2448"/>
      <c r="AJ293" s="2448"/>
      <c r="AK293" s="2448"/>
      <c r="AL293" s="2448"/>
      <c r="AM293" s="549"/>
      <c r="AN293" s="73"/>
    </row>
    <row r="294" spans="1:49">
      <c r="A294" s="549"/>
      <c r="B294" s="2448"/>
      <c r="C294" s="2448"/>
      <c r="D294" s="2448"/>
      <c r="E294" s="2448"/>
      <c r="F294" s="2448"/>
      <c r="G294" s="2448"/>
      <c r="H294" s="2448"/>
      <c r="I294" s="2448"/>
      <c r="J294" s="2448"/>
      <c r="K294" s="2448"/>
      <c r="L294" s="2448"/>
      <c r="M294" s="2448"/>
      <c r="N294" s="2448"/>
      <c r="O294" s="2448"/>
      <c r="P294" s="2448"/>
      <c r="Q294" s="2448"/>
      <c r="R294" s="2448"/>
      <c r="S294" s="2448"/>
      <c r="T294" s="2448"/>
      <c r="U294" s="2448"/>
      <c r="V294" s="2448"/>
      <c r="W294" s="2448"/>
      <c r="X294" s="2448"/>
      <c r="Y294" s="2448"/>
      <c r="Z294" s="2448"/>
      <c r="AA294" s="2448"/>
      <c r="AB294" s="2448"/>
      <c r="AC294" s="2448"/>
      <c r="AD294" s="2448"/>
      <c r="AE294" s="2448"/>
      <c r="AF294" s="2448"/>
      <c r="AG294" s="2448"/>
      <c r="AH294" s="2448"/>
      <c r="AI294" s="2448"/>
      <c r="AJ294" s="2448"/>
      <c r="AK294" s="2448"/>
      <c r="AL294" s="2448"/>
      <c r="AM294" s="549"/>
      <c r="AN294" s="73"/>
    </row>
    <row r="295" spans="1:49">
      <c r="A295" s="549"/>
      <c r="B295" s="2448"/>
      <c r="C295" s="2448"/>
      <c r="D295" s="2448"/>
      <c r="E295" s="2448"/>
      <c r="F295" s="2448"/>
      <c r="G295" s="2448"/>
      <c r="H295" s="2448"/>
      <c r="I295" s="2448"/>
      <c r="J295" s="2448"/>
      <c r="K295" s="2448"/>
      <c r="L295" s="2448"/>
      <c r="M295" s="2448"/>
      <c r="N295" s="2448"/>
      <c r="O295" s="2448"/>
      <c r="P295" s="2448"/>
      <c r="Q295" s="2448"/>
      <c r="R295" s="2448"/>
      <c r="S295" s="2448"/>
      <c r="T295" s="2448"/>
      <c r="U295" s="2448"/>
      <c r="V295" s="2448"/>
      <c r="W295" s="2448"/>
      <c r="X295" s="2448"/>
      <c r="Y295" s="2448"/>
      <c r="Z295" s="2448"/>
      <c r="AA295" s="2448"/>
      <c r="AB295" s="2448"/>
      <c r="AC295" s="2448"/>
      <c r="AD295" s="2448"/>
      <c r="AE295" s="2448"/>
      <c r="AF295" s="2448"/>
      <c r="AG295" s="2448"/>
      <c r="AH295" s="2448"/>
      <c r="AI295" s="2448"/>
      <c r="AJ295" s="2448"/>
      <c r="AK295" s="2448"/>
      <c r="AL295" s="2448"/>
      <c r="AM295" s="549"/>
      <c r="AN295" s="73"/>
    </row>
    <row r="296" spans="1:49">
      <c r="A296" s="549"/>
      <c r="B296" s="2448"/>
      <c r="C296" s="2448"/>
      <c r="D296" s="2448"/>
      <c r="E296" s="2448"/>
      <c r="F296" s="2448"/>
      <c r="G296" s="2448"/>
      <c r="H296" s="2448"/>
      <c r="I296" s="2448"/>
      <c r="J296" s="2448"/>
      <c r="K296" s="2448"/>
      <c r="L296" s="2448"/>
      <c r="M296" s="2448"/>
      <c r="N296" s="2448"/>
      <c r="O296" s="2448"/>
      <c r="P296" s="2448"/>
      <c r="Q296" s="2448"/>
      <c r="R296" s="2448"/>
      <c r="S296" s="2448"/>
      <c r="T296" s="2448"/>
      <c r="U296" s="2448"/>
      <c r="V296" s="2448"/>
      <c r="W296" s="2448"/>
      <c r="X296" s="2448"/>
      <c r="Y296" s="2448"/>
      <c r="Z296" s="2448"/>
      <c r="AA296" s="2448"/>
      <c r="AB296" s="2448"/>
      <c r="AC296" s="2448"/>
      <c r="AD296" s="2448"/>
      <c r="AE296" s="2448"/>
      <c r="AF296" s="2448"/>
      <c r="AG296" s="2448"/>
      <c r="AH296" s="2448"/>
      <c r="AI296" s="2448"/>
      <c r="AJ296" s="2448"/>
      <c r="AK296" s="2448"/>
      <c r="AL296" s="244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68">
        <f>IF($C$279="yes",10,0)</f>
        <v>10</v>
      </c>
      <c r="AL298" s="2568"/>
      <c r="AM298" s="256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7" t="s">
        <v>1372</v>
      </c>
      <c r="B305" s="1567"/>
      <c r="C305" s="2405" t="s">
        <v>545</v>
      </c>
      <c r="D305" s="2419"/>
      <c r="E305" s="546"/>
      <c r="F305" s="2570" t="s">
        <v>1373</v>
      </c>
      <c r="G305" s="2571"/>
      <c r="H305" s="2571"/>
      <c r="I305" s="2571"/>
      <c r="J305" s="2571"/>
      <c r="K305" s="2571"/>
      <c r="L305" s="2571"/>
      <c r="M305" s="2571"/>
      <c r="N305" s="2571"/>
      <c r="O305" s="2571"/>
      <c r="P305" s="2571"/>
      <c r="Q305" s="2571"/>
      <c r="R305" s="2571"/>
      <c r="S305" s="2571"/>
      <c r="T305" s="2571"/>
      <c r="U305" s="2571"/>
      <c r="V305" s="2571"/>
      <c r="W305" s="2571"/>
      <c r="X305" s="2571"/>
      <c r="Y305" s="2571"/>
      <c r="Z305" s="2571"/>
      <c r="AA305" s="2571"/>
      <c r="AB305" s="2571"/>
      <c r="AC305" s="2571"/>
      <c r="AD305" s="2572"/>
      <c r="AE305" s="640"/>
      <c r="AF305" s="549"/>
      <c r="AG305" s="2573" t="s">
        <v>1979</v>
      </c>
      <c r="AH305" s="2573"/>
      <c r="AI305" s="2573"/>
      <c r="AJ305" s="2573"/>
      <c r="AK305" s="2573"/>
      <c r="AL305" s="549"/>
      <c r="AM305" s="549"/>
      <c r="AN305" s="73"/>
      <c r="AO305" s="14"/>
      <c r="AP305" s="30"/>
      <c r="AS305" s="568"/>
      <c r="AT305" s="568"/>
      <c r="AU305" s="568"/>
      <c r="AV305" s="32"/>
      <c r="AW305" s="32"/>
    </row>
    <row r="306" spans="1:49">
      <c r="A306" s="638"/>
      <c r="B306" s="594"/>
      <c r="F306" s="2439"/>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440"/>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9"/>
      <c r="G307" s="2397"/>
      <c r="H307" s="2397"/>
      <c r="I307" s="2397"/>
      <c r="J307" s="2397"/>
      <c r="K307" s="2397"/>
      <c r="L307" s="2397"/>
      <c r="M307" s="2397"/>
      <c r="N307" s="2397"/>
      <c r="O307" s="2397"/>
      <c r="P307" s="2397"/>
      <c r="Q307" s="2397"/>
      <c r="R307" s="2397"/>
      <c r="S307" s="2397"/>
      <c r="T307" s="2397"/>
      <c r="U307" s="2397"/>
      <c r="V307" s="2397"/>
      <c r="W307" s="2397"/>
      <c r="X307" s="2397"/>
      <c r="Y307" s="2397"/>
      <c r="Z307" s="2397"/>
      <c r="AA307" s="2397"/>
      <c r="AB307" s="2397"/>
      <c r="AC307" s="2397"/>
      <c r="AD307" s="244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9" t="s">
        <v>1984</v>
      </c>
      <c r="G308" s="2397"/>
      <c r="H308" s="2397"/>
      <c r="I308" s="2397"/>
      <c r="J308" s="2397"/>
      <c r="K308" s="2397"/>
      <c r="L308" s="2397"/>
      <c r="M308" s="2397"/>
      <c r="N308" s="2397"/>
      <c r="O308" s="2397"/>
      <c r="P308" s="2397"/>
      <c r="Q308" s="2397"/>
      <c r="R308" s="2397"/>
      <c r="S308" s="2397"/>
      <c r="T308" s="2397"/>
      <c r="U308" s="2397"/>
      <c r="V308" s="2397"/>
      <c r="W308" s="2397"/>
      <c r="X308" s="2397"/>
      <c r="Y308" s="2397"/>
      <c r="Z308" s="2397"/>
      <c r="AA308" s="2397"/>
      <c r="AB308" s="2397"/>
      <c r="AC308" s="2397"/>
      <c r="AD308" s="2440"/>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39"/>
      <c r="G309" s="2397"/>
      <c r="H309" s="2397"/>
      <c r="I309" s="2397"/>
      <c r="J309" s="2397"/>
      <c r="K309" s="2397"/>
      <c r="L309" s="2397"/>
      <c r="M309" s="2397"/>
      <c r="N309" s="2397"/>
      <c r="O309" s="2397"/>
      <c r="P309" s="2397"/>
      <c r="Q309" s="2397"/>
      <c r="R309" s="2397"/>
      <c r="S309" s="2397"/>
      <c r="T309" s="2397"/>
      <c r="U309" s="2397"/>
      <c r="V309" s="2397"/>
      <c r="W309" s="2397"/>
      <c r="X309" s="2397"/>
      <c r="Y309" s="2397"/>
      <c r="Z309" s="2397"/>
      <c r="AA309" s="2397"/>
      <c r="AB309" s="2397"/>
      <c r="AC309" s="2397"/>
      <c r="AD309" s="244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9" t="s">
        <v>1374</v>
      </c>
      <c r="G310" s="2397"/>
      <c r="H310" s="2397"/>
      <c r="I310" s="2397"/>
      <c r="J310" s="2397"/>
      <c r="K310" s="2397"/>
      <c r="L310" s="2397"/>
      <c r="M310" s="2397"/>
      <c r="N310" s="2397"/>
      <c r="O310" s="2397"/>
      <c r="P310" s="2397"/>
      <c r="Q310" s="2397"/>
      <c r="R310" s="2397"/>
      <c r="S310" s="2397"/>
      <c r="T310" s="2397"/>
      <c r="U310" s="2397"/>
      <c r="V310" s="2397"/>
      <c r="W310" s="2397"/>
      <c r="X310" s="2397"/>
      <c r="Y310" s="2397"/>
      <c r="Z310" s="2397"/>
      <c r="AA310" s="2397"/>
      <c r="AB310" s="2397"/>
      <c r="AC310" s="2397"/>
      <c r="AD310" s="244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9"/>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c r="AA311" s="2397"/>
      <c r="AB311" s="2397"/>
      <c r="AC311" s="2397"/>
      <c r="AD311" s="244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9" t="s">
        <v>1375</v>
      </c>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c r="AA312" s="2397"/>
      <c r="AB312" s="2397"/>
      <c r="AC312" s="2397"/>
      <c r="AD312" s="244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41"/>
      <c r="G313" s="2442"/>
      <c r="H313" s="2442"/>
      <c r="I313" s="2442"/>
      <c r="J313" s="2442"/>
      <c r="K313" s="2442"/>
      <c r="L313" s="2442"/>
      <c r="M313" s="2442"/>
      <c r="N313" s="2442"/>
      <c r="O313" s="2442"/>
      <c r="P313" s="2442"/>
      <c r="Q313" s="2442"/>
      <c r="R313" s="2442"/>
      <c r="S313" s="2442"/>
      <c r="T313" s="2442"/>
      <c r="U313" s="2442"/>
      <c r="V313" s="2442"/>
      <c r="W313" s="2442"/>
      <c r="X313" s="2442"/>
      <c r="Y313" s="2442"/>
      <c r="Z313" s="2442"/>
      <c r="AA313" s="2442"/>
      <c r="AB313" s="2442"/>
      <c r="AC313" s="2442"/>
      <c r="AD313" s="256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7" t="s">
        <v>1376</v>
      </c>
      <c r="B315" s="1567"/>
      <c r="C315" s="2419" t="s">
        <v>591</v>
      </c>
      <c r="D315" s="2419"/>
      <c r="E315" s="546"/>
      <c r="F315" s="966" t="s">
        <v>2563</v>
      </c>
      <c r="G315" s="967"/>
      <c r="H315" s="967"/>
      <c r="I315" s="967"/>
      <c r="J315" s="967"/>
      <c r="K315" s="967"/>
      <c r="L315" s="967"/>
      <c r="M315" s="967"/>
      <c r="N315" s="967"/>
      <c r="O315" s="967"/>
      <c r="P315" s="967"/>
      <c r="Q315" s="967"/>
      <c r="R315" s="967"/>
      <c r="S315" s="967"/>
      <c r="T315" s="967"/>
      <c r="U315" s="967"/>
      <c r="V315" s="967"/>
      <c r="W315" s="967"/>
      <c r="X315" s="967"/>
      <c r="Y315" s="967"/>
      <c r="Z315" s="967"/>
      <c r="AA315" s="967"/>
      <c r="AB315" s="967"/>
      <c r="AC315" s="967"/>
      <c r="AD315" s="968"/>
      <c r="AE315" s="550"/>
      <c r="AF315" s="550"/>
      <c r="AG315" s="539" t="s">
        <v>1378</v>
      </c>
      <c r="AH315" s="550"/>
      <c r="AI315" s="550"/>
      <c r="AJ315" s="549"/>
      <c r="AK315" s="549"/>
      <c r="AL315" s="549"/>
      <c r="AM315" s="549"/>
      <c r="AN315" s="643"/>
      <c r="AO315" s="14"/>
    </row>
    <row r="316" spans="1:49">
      <c r="A316" s="549"/>
      <c r="B316" s="550"/>
      <c r="C316" s="549"/>
      <c r="D316" s="550"/>
      <c r="E316" s="549"/>
      <c r="F316" s="2439" t="s">
        <v>1980</v>
      </c>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c r="AA316" s="2397"/>
      <c r="AB316" s="2397"/>
      <c r="AC316" s="2397"/>
      <c r="AD316" s="2440"/>
      <c r="AE316" s="550"/>
      <c r="AF316" s="550"/>
      <c r="AG316" s="550"/>
      <c r="AH316" s="550"/>
      <c r="AI316" s="550"/>
      <c r="AJ316" s="549"/>
      <c r="AK316" s="549"/>
      <c r="AL316" s="549"/>
      <c r="AM316" s="549"/>
      <c r="AR316" s="644"/>
    </row>
    <row r="317" spans="1:49" ht="15" customHeight="1">
      <c r="A317" s="549"/>
      <c r="B317" s="550"/>
      <c r="C317" s="549"/>
      <c r="D317" s="550"/>
      <c r="E317" s="549"/>
      <c r="F317" s="2439"/>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c r="AA317" s="2397"/>
      <c r="AB317" s="2397"/>
      <c r="AC317" s="2397"/>
      <c r="AD317" s="2440"/>
      <c r="AE317" s="550"/>
      <c r="AF317" s="550"/>
      <c r="AG317" s="550"/>
      <c r="AH317" s="550"/>
      <c r="AI317" s="550"/>
      <c r="AJ317" s="549"/>
      <c r="AK317" s="549"/>
      <c r="AL317" s="549"/>
      <c r="AM317" s="549"/>
      <c r="AR317" s="644"/>
    </row>
    <row r="318" spans="1:49">
      <c r="A318" s="549"/>
      <c r="B318" s="550"/>
      <c r="C318" s="549"/>
      <c r="D318" s="550"/>
      <c r="E318" s="549"/>
      <c r="F318" s="2439"/>
      <c r="G318" s="2397"/>
      <c r="H318" s="2397"/>
      <c r="I318" s="2397"/>
      <c r="J318" s="2397"/>
      <c r="K318" s="2397"/>
      <c r="L318" s="2397"/>
      <c r="M318" s="2397"/>
      <c r="N318" s="2397"/>
      <c r="O318" s="2397"/>
      <c r="P318" s="2397"/>
      <c r="Q318" s="2397"/>
      <c r="R318" s="2397"/>
      <c r="S318" s="2397"/>
      <c r="T318" s="2397"/>
      <c r="U318" s="2397"/>
      <c r="V318" s="2397"/>
      <c r="W318" s="2397"/>
      <c r="X318" s="2397"/>
      <c r="Y318" s="2397"/>
      <c r="Z318" s="2397"/>
      <c r="AA318" s="2397"/>
      <c r="AB318" s="2397"/>
      <c r="AC318" s="2397"/>
      <c r="AD318" s="244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41"/>
      <c r="G319" s="2442"/>
      <c r="H319" s="2442"/>
      <c r="I319" s="2442"/>
      <c r="J319" s="2442"/>
      <c r="K319" s="2442"/>
      <c r="L319" s="2442"/>
      <c r="M319" s="2442"/>
      <c r="N319" s="2442"/>
      <c r="O319" s="2442"/>
      <c r="P319" s="2442"/>
      <c r="Q319" s="2442"/>
      <c r="R319" s="2442"/>
      <c r="S319" s="2442"/>
      <c r="T319" s="2442"/>
      <c r="U319" s="2442"/>
      <c r="V319" s="2442"/>
      <c r="W319" s="2442"/>
      <c r="X319" s="2442"/>
      <c r="Y319" s="2442"/>
      <c r="Z319" s="2442"/>
      <c r="AA319" s="2442"/>
      <c r="AB319" s="2442"/>
      <c r="AC319" s="2442"/>
      <c r="AD319" s="256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67" t="s">
        <v>1379</v>
      </c>
      <c r="B323" s="1567"/>
      <c r="C323" s="2419" t="s">
        <v>591</v>
      </c>
      <c r="D323" s="2419"/>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39" t="s">
        <v>1985</v>
      </c>
      <c r="G324" s="2397"/>
      <c r="H324" s="2397"/>
      <c r="I324" s="2397"/>
      <c r="J324" s="2397"/>
      <c r="K324" s="2397"/>
      <c r="L324" s="2397"/>
      <c r="M324" s="2397"/>
      <c r="N324" s="2397"/>
      <c r="O324" s="2397"/>
      <c r="P324" s="2397"/>
      <c r="Q324" s="2397"/>
      <c r="R324" s="2397"/>
      <c r="S324" s="2397"/>
      <c r="T324" s="2397"/>
      <c r="U324" s="2397"/>
      <c r="V324" s="2397"/>
      <c r="W324" s="2397"/>
      <c r="X324" s="2397"/>
      <c r="Y324" s="2397"/>
      <c r="Z324" s="2397"/>
      <c r="AA324" s="2397"/>
      <c r="AB324" s="2397"/>
      <c r="AC324" s="2397"/>
      <c r="AD324" s="2440"/>
      <c r="AE324" s="550"/>
      <c r="AF324" s="550"/>
      <c r="AG324" s="539"/>
      <c r="AH324" s="550"/>
      <c r="AI324" s="550"/>
      <c r="AJ324" s="549"/>
      <c r="AK324" s="549"/>
      <c r="AL324" s="549"/>
      <c r="AM324" s="549"/>
      <c r="AN324" s="73"/>
      <c r="AO324" s="14"/>
      <c r="AP324" s="555" t="s">
        <v>1182</v>
      </c>
    </row>
    <row r="325" spans="1:44" hidden="1">
      <c r="F325" s="2439"/>
      <c r="G325" s="2397"/>
      <c r="H325" s="2397"/>
      <c r="I325" s="2397"/>
      <c r="J325" s="2397"/>
      <c r="K325" s="2397"/>
      <c r="L325" s="2397"/>
      <c r="M325" s="2397"/>
      <c r="N325" s="2397"/>
      <c r="O325" s="2397"/>
      <c r="P325" s="2397"/>
      <c r="Q325" s="2397"/>
      <c r="R325" s="2397"/>
      <c r="S325" s="2397"/>
      <c r="T325" s="2397"/>
      <c r="U325" s="2397"/>
      <c r="V325" s="2397"/>
      <c r="W325" s="2397"/>
      <c r="X325" s="2397"/>
      <c r="Y325" s="2397"/>
      <c r="Z325" s="2397"/>
      <c r="AA325" s="2397"/>
      <c r="AB325" s="2397"/>
      <c r="AC325" s="2397"/>
      <c r="AD325" s="2440"/>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4"/>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4"/>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7" t="s">
        <v>1182</v>
      </c>
      <c r="G329" s="2548"/>
      <c r="H329" s="2548"/>
      <c r="I329" s="2548"/>
      <c r="J329" s="2548"/>
      <c r="K329" s="2548"/>
      <c r="L329" s="2548"/>
      <c r="M329" s="2548"/>
      <c r="N329" s="2548"/>
      <c r="O329" s="2548"/>
      <c r="P329" s="2548"/>
      <c r="Q329" s="2548"/>
      <c r="R329" s="2548"/>
      <c r="S329" s="2548"/>
      <c r="T329" s="2548"/>
      <c r="U329" s="2548"/>
      <c r="V329" s="2548"/>
      <c r="W329" s="2548"/>
      <c r="X329" s="2548"/>
      <c r="Y329" s="2548"/>
      <c r="Z329" s="2548"/>
      <c r="AA329" s="2548"/>
      <c r="AB329" s="2548"/>
      <c r="AC329" s="2548"/>
      <c r="AD329" s="2549"/>
      <c r="AE329" s="640"/>
      <c r="AF329" s="640"/>
      <c r="AG329" s="640"/>
      <c r="AH329" s="640"/>
      <c r="AI329" s="640"/>
      <c r="AJ329" s="640"/>
      <c r="AK329" s="640"/>
      <c r="AL329" s="549"/>
      <c r="AM329" s="549"/>
      <c r="AN329" s="73"/>
      <c r="AO329" s="14"/>
      <c r="AP329" s="30"/>
    </row>
    <row r="330" spans="1:44" hidden="1">
      <c r="A330" s="549"/>
      <c r="B330" s="550"/>
      <c r="C330" s="726"/>
      <c r="D330" s="726"/>
      <c r="E330" s="546"/>
      <c r="F330" s="2547"/>
      <c r="G330" s="2548"/>
      <c r="H330" s="2548"/>
      <c r="I330" s="2548"/>
      <c r="J330" s="2548"/>
      <c r="K330" s="2548"/>
      <c r="L330" s="2548"/>
      <c r="M330" s="2548"/>
      <c r="N330" s="2548"/>
      <c r="O330" s="2548"/>
      <c r="P330" s="2548"/>
      <c r="Q330" s="2548"/>
      <c r="R330" s="2548"/>
      <c r="S330" s="2548"/>
      <c r="T330" s="2548"/>
      <c r="U330" s="2548"/>
      <c r="V330" s="2548"/>
      <c r="W330" s="2548"/>
      <c r="X330" s="2548"/>
      <c r="Y330" s="2548"/>
      <c r="Z330" s="2548"/>
      <c r="AA330" s="2548"/>
      <c r="AB330" s="2548"/>
      <c r="AC330" s="2548"/>
      <c r="AD330" s="2549"/>
      <c r="AE330" s="550"/>
      <c r="AF330" s="550"/>
      <c r="AG330" s="539"/>
      <c r="AH330" s="550"/>
      <c r="AI330" s="550"/>
      <c r="AJ330" s="549"/>
      <c r="AK330" s="549"/>
      <c r="AL330" s="549"/>
      <c r="AM330" s="549"/>
      <c r="AN330" s="73"/>
      <c r="AO330" s="14"/>
      <c r="AP330" s="30"/>
    </row>
    <row r="331" spans="1:44" hidden="1">
      <c r="A331" s="549"/>
      <c r="B331" s="550"/>
      <c r="C331" s="726"/>
      <c r="D331" s="726"/>
      <c r="E331" s="546"/>
      <c r="F331" s="2547"/>
      <c r="G331" s="2548"/>
      <c r="H331" s="2548"/>
      <c r="I331" s="2548"/>
      <c r="J331" s="2548"/>
      <c r="K331" s="2548"/>
      <c r="L331" s="2548"/>
      <c r="M331" s="2548"/>
      <c r="N331" s="2548"/>
      <c r="O331" s="2548"/>
      <c r="P331" s="2548"/>
      <c r="Q331" s="2548"/>
      <c r="R331" s="2548"/>
      <c r="S331" s="2548"/>
      <c r="T331" s="2548"/>
      <c r="U331" s="2548"/>
      <c r="V331" s="2548"/>
      <c r="W331" s="2548"/>
      <c r="X331" s="2548"/>
      <c r="Y331" s="2548"/>
      <c r="Z331" s="2548"/>
      <c r="AA331" s="2548"/>
      <c r="AB331" s="2548"/>
      <c r="AC331" s="2548"/>
      <c r="AD331" s="2549"/>
      <c r="AE331" s="550"/>
      <c r="AF331" s="550"/>
      <c r="AG331" s="539"/>
      <c r="AH331" s="550"/>
      <c r="AI331" s="550"/>
      <c r="AJ331" s="549"/>
      <c r="AK331" s="549"/>
      <c r="AL331" s="549"/>
      <c r="AM331" s="549"/>
      <c r="AN331" s="73"/>
      <c r="AO331" s="14"/>
      <c r="AP331" s="30"/>
    </row>
    <row r="332" spans="1:44" hidden="1">
      <c r="A332" s="549"/>
      <c r="B332" s="550"/>
      <c r="C332" s="726"/>
      <c r="D332" s="726"/>
      <c r="E332" s="546"/>
      <c r="F332" s="2547"/>
      <c r="G332" s="2548"/>
      <c r="H332" s="2548"/>
      <c r="I332" s="2548"/>
      <c r="J332" s="2548"/>
      <c r="K332" s="2548"/>
      <c r="L332" s="2548"/>
      <c r="M332" s="2548"/>
      <c r="N332" s="2548"/>
      <c r="O332" s="2548"/>
      <c r="P332" s="2548"/>
      <c r="Q332" s="2548"/>
      <c r="R332" s="2548"/>
      <c r="S332" s="2548"/>
      <c r="T332" s="2548"/>
      <c r="U332" s="2548"/>
      <c r="V332" s="2548"/>
      <c r="W332" s="2548"/>
      <c r="X332" s="2548"/>
      <c r="Y332" s="2548"/>
      <c r="Z332" s="2548"/>
      <c r="AA332" s="2548"/>
      <c r="AB332" s="2548"/>
      <c r="AC332" s="2548"/>
      <c r="AD332" s="2549"/>
      <c r="AE332" s="550"/>
      <c r="AF332" s="550"/>
      <c r="AG332" s="539"/>
      <c r="AH332" s="550"/>
      <c r="AI332" s="550"/>
      <c r="AJ332" s="549"/>
      <c r="AK332" s="549"/>
      <c r="AL332" s="549"/>
      <c r="AM332" s="549"/>
      <c r="AN332" s="73"/>
      <c r="AO332" s="14"/>
      <c r="AP332" s="30"/>
    </row>
    <row r="333" spans="1:44" hidden="1">
      <c r="A333" s="549"/>
      <c r="B333" s="550"/>
      <c r="C333" s="726"/>
      <c r="D333" s="726"/>
      <c r="E333" s="546"/>
      <c r="F333" s="2550"/>
      <c r="G333" s="2551"/>
      <c r="H333" s="2551"/>
      <c r="I333" s="2551"/>
      <c r="J333" s="2551"/>
      <c r="K333" s="2551"/>
      <c r="L333" s="2551"/>
      <c r="M333" s="2551"/>
      <c r="N333" s="2551"/>
      <c r="O333" s="2551"/>
      <c r="P333" s="2551"/>
      <c r="Q333" s="2551"/>
      <c r="R333" s="2551"/>
      <c r="S333" s="2551"/>
      <c r="T333" s="2551"/>
      <c r="U333" s="2551"/>
      <c r="V333" s="2551"/>
      <c r="W333" s="2551"/>
      <c r="X333" s="2551"/>
      <c r="Y333" s="2551"/>
      <c r="Z333" s="2551"/>
      <c r="AA333" s="2551"/>
      <c r="AB333" s="2551"/>
      <c r="AC333" s="2551"/>
      <c r="AD333" s="2552"/>
      <c r="AE333" s="550"/>
      <c r="AF333" s="550"/>
      <c r="AG333" s="539"/>
      <c r="AH333" s="550"/>
      <c r="AI333" s="550"/>
      <c r="AJ333" s="549"/>
      <c r="AK333" s="549"/>
      <c r="AL333" s="549"/>
      <c r="AM333" s="549"/>
      <c r="AN333" s="73"/>
      <c r="AO333" s="14"/>
      <c r="AP333" s="30"/>
    </row>
    <row r="334" spans="1:44" hidden="1">
      <c r="A334" s="549"/>
      <c r="B334" s="550"/>
      <c r="C334" s="726"/>
      <c r="D334" s="726"/>
      <c r="E334" s="546"/>
      <c r="F334" s="970"/>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687</v>
      </c>
      <c r="H337" s="573"/>
      <c r="I337" s="2553" t="s">
        <v>1182</v>
      </c>
      <c r="J337" s="2553"/>
      <c r="K337" s="2553"/>
      <c r="L337" s="2553"/>
      <c r="M337" s="2553"/>
      <c r="N337" s="2553"/>
      <c r="O337" s="2553"/>
      <c r="P337" s="2553"/>
      <c r="Q337" s="2553"/>
      <c r="R337" s="2553"/>
      <c r="S337" s="2553"/>
      <c r="T337" s="2553"/>
      <c r="U337" s="2553"/>
      <c r="V337" s="2553"/>
      <c r="W337" s="2553"/>
      <c r="X337" s="2553"/>
      <c r="Y337" s="2553"/>
      <c r="Z337" s="2553"/>
      <c r="AA337" s="2553"/>
      <c r="AB337" s="2553"/>
      <c r="AC337" s="2553"/>
      <c r="AD337" s="2554"/>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53"/>
      <c r="J338" s="2553"/>
      <c r="K338" s="2553"/>
      <c r="L338" s="2553"/>
      <c r="M338" s="2553"/>
      <c r="N338" s="2553"/>
      <c r="O338" s="2553"/>
      <c r="P338" s="2553"/>
      <c r="Q338" s="2553"/>
      <c r="R338" s="2553"/>
      <c r="S338" s="2553"/>
      <c r="T338" s="2553"/>
      <c r="U338" s="2553"/>
      <c r="V338" s="2553"/>
      <c r="W338" s="2553"/>
      <c r="X338" s="2553"/>
      <c r="Y338" s="2553"/>
      <c r="Z338" s="2553"/>
      <c r="AA338" s="2553"/>
      <c r="AB338" s="2553"/>
      <c r="AC338" s="2553"/>
      <c r="AD338" s="2554"/>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53"/>
      <c r="J339" s="2553"/>
      <c r="K339" s="2553"/>
      <c r="L339" s="2553"/>
      <c r="M339" s="2553"/>
      <c r="N339" s="2553"/>
      <c r="O339" s="2553"/>
      <c r="P339" s="2553"/>
      <c r="Q339" s="2553"/>
      <c r="R339" s="2553"/>
      <c r="S339" s="2553"/>
      <c r="T339" s="2553"/>
      <c r="U339" s="2553"/>
      <c r="V339" s="2553"/>
      <c r="W339" s="2553"/>
      <c r="X339" s="2553"/>
      <c r="Y339" s="2553"/>
      <c r="Z339" s="2553"/>
      <c r="AA339" s="2553"/>
      <c r="AB339" s="2553"/>
      <c r="AC339" s="2553"/>
      <c r="AD339" s="2554"/>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55"/>
      <c r="J340" s="2555"/>
      <c r="K340" s="2555"/>
      <c r="L340" s="2555"/>
      <c r="M340" s="2555"/>
      <c r="N340" s="2555"/>
      <c r="O340" s="2555"/>
      <c r="P340" s="2555"/>
      <c r="Q340" s="2555"/>
      <c r="R340" s="2555"/>
      <c r="S340" s="2555"/>
      <c r="T340" s="2555"/>
      <c r="U340" s="2555"/>
      <c r="V340" s="2555"/>
      <c r="W340" s="2555"/>
      <c r="X340" s="2555"/>
      <c r="Y340" s="2555"/>
      <c r="Z340" s="2555"/>
      <c r="AA340" s="2555"/>
      <c r="AB340" s="2555"/>
      <c r="AC340" s="2555"/>
      <c r="AD340" s="2556"/>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53" t="s">
        <v>1182</v>
      </c>
      <c r="J342" s="2553"/>
      <c r="K342" s="2553"/>
      <c r="L342" s="2553"/>
      <c r="M342" s="2553"/>
      <c r="N342" s="2553"/>
      <c r="O342" s="2553"/>
      <c r="P342" s="2553"/>
      <c r="Q342" s="2553"/>
      <c r="R342" s="2553"/>
      <c r="S342" s="2553"/>
      <c r="T342" s="2553"/>
      <c r="U342" s="2553"/>
      <c r="V342" s="2553"/>
      <c r="W342" s="2553"/>
      <c r="X342" s="2553"/>
      <c r="Y342" s="2553"/>
      <c r="Z342" s="2553"/>
      <c r="AA342" s="2553"/>
      <c r="AB342" s="2553"/>
      <c r="AC342" s="2553"/>
      <c r="AD342" s="255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3"/>
      <c r="J343" s="2553"/>
      <c r="K343" s="2553"/>
      <c r="L343" s="2553"/>
      <c r="M343" s="2553"/>
      <c r="N343" s="2553"/>
      <c r="O343" s="2553"/>
      <c r="P343" s="2553"/>
      <c r="Q343" s="2553"/>
      <c r="R343" s="2553"/>
      <c r="S343" s="2553"/>
      <c r="T343" s="2553"/>
      <c r="U343" s="2553"/>
      <c r="V343" s="2553"/>
      <c r="W343" s="2553"/>
      <c r="X343" s="2553"/>
      <c r="Y343" s="2553"/>
      <c r="Z343" s="2553"/>
      <c r="AA343" s="2553"/>
      <c r="AB343" s="2553"/>
      <c r="AC343" s="2553"/>
      <c r="AD343" s="2554"/>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55"/>
      <c r="J344" s="2555"/>
      <c r="K344" s="2555"/>
      <c r="L344" s="2555"/>
      <c r="M344" s="2555"/>
      <c r="N344" s="2555"/>
      <c r="O344" s="2555"/>
      <c r="P344" s="2555"/>
      <c r="Q344" s="2555"/>
      <c r="R344" s="2555"/>
      <c r="S344" s="2555"/>
      <c r="T344" s="2555"/>
      <c r="U344" s="2555"/>
      <c r="V344" s="2555"/>
      <c r="W344" s="2555"/>
      <c r="X344" s="2555"/>
      <c r="Y344" s="2555"/>
      <c r="Z344" s="2555"/>
      <c r="AA344" s="2555"/>
      <c r="AB344" s="2555"/>
      <c r="AC344" s="2555"/>
      <c r="AD344" s="2556"/>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567" t="s">
        <v>1382</v>
      </c>
      <c r="B346" s="1567"/>
      <c r="C346" s="2419" t="s">
        <v>591</v>
      </c>
      <c r="D346" s="2419"/>
      <c r="E346" s="546"/>
      <c r="F346" s="2460" t="s">
        <v>1986</v>
      </c>
      <c r="G346" s="2461"/>
      <c r="H346" s="2461"/>
      <c r="I346" s="2461"/>
      <c r="J346" s="2461"/>
      <c r="K346" s="2461"/>
      <c r="L346" s="2461"/>
      <c r="M346" s="2461"/>
      <c r="N346" s="2461"/>
      <c r="O346" s="2461"/>
      <c r="P346" s="2461"/>
      <c r="Q346" s="2461"/>
      <c r="R346" s="2461"/>
      <c r="S346" s="2461"/>
      <c r="T346" s="2461"/>
      <c r="U346" s="2461"/>
      <c r="V346" s="2461"/>
      <c r="W346" s="2461"/>
      <c r="X346" s="2461"/>
      <c r="Y346" s="2461"/>
      <c r="Z346" s="2461"/>
      <c r="AA346" s="2461"/>
      <c r="AB346" s="2461"/>
      <c r="AC346" s="2461"/>
      <c r="AD346" s="2462"/>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63"/>
      <c r="G347" s="2464"/>
      <c r="H347" s="2464"/>
      <c r="I347" s="2464"/>
      <c r="J347" s="2464"/>
      <c r="K347" s="2464"/>
      <c r="L347" s="2464"/>
      <c r="M347" s="2464"/>
      <c r="N347" s="2464"/>
      <c r="O347" s="2464"/>
      <c r="P347" s="2464"/>
      <c r="Q347" s="2464"/>
      <c r="R347" s="2464"/>
      <c r="S347" s="2464"/>
      <c r="T347" s="2464"/>
      <c r="U347" s="2464"/>
      <c r="V347" s="2464"/>
      <c r="W347" s="2464"/>
      <c r="X347" s="2464"/>
      <c r="Y347" s="2464"/>
      <c r="Z347" s="2464"/>
      <c r="AA347" s="2464"/>
      <c r="AB347" s="2464"/>
      <c r="AC347" s="2464"/>
      <c r="AD347" s="2465"/>
      <c r="AE347" s="550"/>
      <c r="AF347" s="550"/>
      <c r="AG347" s="550"/>
      <c r="AH347" s="550"/>
      <c r="AI347" s="550"/>
      <c r="AJ347" s="549"/>
      <c r="AK347" s="549"/>
      <c r="AL347" s="549"/>
      <c r="AM347" s="549"/>
      <c r="AN347" s="73"/>
      <c r="AO347" s="14"/>
    </row>
    <row r="348" spans="1:42" ht="15" hidden="1" customHeight="1">
      <c r="A348" s="549"/>
      <c r="B348" s="550"/>
      <c r="C348" s="550"/>
      <c r="D348" s="550"/>
      <c r="E348" s="550"/>
      <c r="F348" s="2463"/>
      <c r="G348" s="2464"/>
      <c r="H348" s="2464"/>
      <c r="I348" s="2464"/>
      <c r="J348" s="2464"/>
      <c r="K348" s="2464"/>
      <c r="L348" s="2464"/>
      <c r="M348" s="2464"/>
      <c r="N348" s="2464"/>
      <c r="O348" s="2464"/>
      <c r="P348" s="2464"/>
      <c r="Q348" s="2464"/>
      <c r="R348" s="2464"/>
      <c r="S348" s="2464"/>
      <c r="T348" s="2464"/>
      <c r="U348" s="2464"/>
      <c r="V348" s="2464"/>
      <c r="W348" s="2464"/>
      <c r="X348" s="2464"/>
      <c r="Y348" s="2464"/>
      <c r="Z348" s="2464"/>
      <c r="AA348" s="2464"/>
      <c r="AB348" s="2464"/>
      <c r="AC348" s="2464"/>
      <c r="AD348" s="2465"/>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400">
        <f>IF(NOT(OR(Application!M364="Yes",Application!M365="Yes")),0,AP308)</f>
        <v>10</v>
      </c>
      <c r="AL351" s="2446"/>
      <c r="AM351" s="240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845</v>
      </c>
      <c r="C354" s="536"/>
      <c r="AC354" s="539"/>
      <c r="AE354" s="2457" t="s">
        <v>1306</v>
      </c>
      <c r="AF354" s="2457"/>
      <c r="AG354" s="2457"/>
      <c r="AH354" s="2457"/>
      <c r="AI354" s="2457"/>
      <c r="AJ354" s="2457"/>
      <c r="AK354" s="245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8" t="s">
        <v>1443</v>
      </c>
      <c r="D356" s="2468"/>
      <c r="E356" s="2468"/>
      <c r="F356" s="2468"/>
      <c r="G356" s="2468"/>
      <c r="H356" s="2468"/>
      <c r="I356" s="2468"/>
      <c r="J356" s="2468"/>
      <c r="K356" s="2468"/>
      <c r="L356" s="2468"/>
      <c r="M356" s="2468"/>
      <c r="N356" s="2468"/>
      <c r="O356" s="2468"/>
      <c r="P356" s="2468"/>
      <c r="Q356" s="2468"/>
      <c r="R356" s="2468"/>
      <c r="S356" s="2468"/>
      <c r="T356" s="2468"/>
      <c r="U356" s="2468"/>
      <c r="V356" s="2468"/>
      <c r="W356" s="2468"/>
      <c r="X356" s="2468"/>
      <c r="Y356" s="2468"/>
      <c r="Z356" s="2468"/>
      <c r="AA356" s="2468"/>
      <c r="AB356" s="2468"/>
      <c r="AC356" s="2468"/>
      <c r="AD356" s="2468"/>
      <c r="AE356" s="2468"/>
      <c r="AF356" s="2468"/>
      <c r="AG356" s="2468"/>
      <c r="AH356" s="2468"/>
      <c r="AI356" s="2468"/>
      <c r="AJ356" s="2468"/>
      <c r="AK356" s="601"/>
      <c r="AL356" s="601"/>
      <c r="AM356" s="601"/>
      <c r="AN356" s="595"/>
    </row>
    <row r="357" spans="1:44" s="549" customFormat="1" ht="12.75" customHeight="1">
      <c r="A357" s="601"/>
      <c r="B357" s="609"/>
      <c r="C357" s="2468"/>
      <c r="D357" s="2468"/>
      <c r="E357" s="2468"/>
      <c r="F357" s="2468"/>
      <c r="G357" s="2468"/>
      <c r="H357" s="2468"/>
      <c r="I357" s="2468"/>
      <c r="J357" s="2468"/>
      <c r="K357" s="2468"/>
      <c r="L357" s="2468"/>
      <c r="M357" s="2468"/>
      <c r="N357" s="2468"/>
      <c r="O357" s="2468"/>
      <c r="P357" s="2468"/>
      <c r="Q357" s="2468"/>
      <c r="R357" s="2468"/>
      <c r="S357" s="2468"/>
      <c r="T357" s="2468"/>
      <c r="U357" s="2468"/>
      <c r="V357" s="2468"/>
      <c r="W357" s="2468"/>
      <c r="X357" s="2468"/>
      <c r="Y357" s="2468"/>
      <c r="Z357" s="2468"/>
      <c r="AA357" s="2468"/>
      <c r="AB357" s="2468"/>
      <c r="AC357" s="2468"/>
      <c r="AD357" s="2468"/>
      <c r="AE357" s="2468"/>
      <c r="AF357" s="2468"/>
      <c r="AG357" s="2468"/>
      <c r="AH357" s="2468"/>
      <c r="AI357" s="2468"/>
      <c r="AJ357" s="2468"/>
      <c r="AK357" s="601"/>
      <c r="AL357" s="601"/>
      <c r="AM357" s="601"/>
      <c r="AN357" s="595"/>
    </row>
    <row r="358" spans="1:44" s="549" customFormat="1" ht="12.75" customHeight="1">
      <c r="A358" s="601"/>
      <c r="B358" s="609"/>
      <c r="C358" s="2468"/>
      <c r="D358" s="2468"/>
      <c r="E358" s="2468"/>
      <c r="F358" s="2468"/>
      <c r="G358" s="2468"/>
      <c r="H358" s="2468"/>
      <c r="I358" s="2468"/>
      <c r="J358" s="2468"/>
      <c r="K358" s="2468"/>
      <c r="L358" s="2468"/>
      <c r="M358" s="2468"/>
      <c r="N358" s="2468"/>
      <c r="O358" s="2468"/>
      <c r="P358" s="2468"/>
      <c r="Q358" s="2468"/>
      <c r="R358" s="2468"/>
      <c r="S358" s="2468"/>
      <c r="T358" s="2468"/>
      <c r="U358" s="2468"/>
      <c r="V358" s="2468"/>
      <c r="W358" s="2468"/>
      <c r="X358" s="2468"/>
      <c r="Y358" s="2468"/>
      <c r="Z358" s="2468"/>
      <c r="AA358" s="2468"/>
      <c r="AB358" s="2468"/>
      <c r="AC358" s="2468"/>
      <c r="AD358" s="2468"/>
      <c r="AE358" s="2468"/>
      <c r="AF358" s="2468"/>
      <c r="AG358" s="2468"/>
      <c r="AH358" s="2468"/>
      <c r="AI358" s="2468"/>
      <c r="AJ358" s="2468"/>
      <c r="AK358" s="601"/>
      <c r="AL358" s="601"/>
      <c r="AM358" s="601"/>
      <c r="AN358" s="595"/>
      <c r="AQ358" s="568"/>
    </row>
    <row r="359" spans="1:44" s="549" customFormat="1" ht="12.75" customHeight="1">
      <c r="A359" s="601"/>
      <c r="B359" s="609"/>
      <c r="C359" s="2468"/>
      <c r="D359" s="2468"/>
      <c r="E359" s="2468"/>
      <c r="F359" s="2468"/>
      <c r="G359" s="2468"/>
      <c r="H359" s="2468"/>
      <c r="I359" s="2468"/>
      <c r="J359" s="2468"/>
      <c r="K359" s="2468"/>
      <c r="L359" s="2468"/>
      <c r="M359" s="2468"/>
      <c r="N359" s="2468"/>
      <c r="O359" s="2468"/>
      <c r="P359" s="2468"/>
      <c r="Q359" s="2468"/>
      <c r="R359" s="2468"/>
      <c r="S359" s="2468"/>
      <c r="T359" s="2468"/>
      <c r="U359" s="2468"/>
      <c r="V359" s="2468"/>
      <c r="W359" s="2468"/>
      <c r="X359" s="2468"/>
      <c r="Y359" s="2468"/>
      <c r="Z359" s="2468"/>
      <c r="AA359" s="2468"/>
      <c r="AB359" s="2468"/>
      <c r="AC359" s="2468"/>
      <c r="AD359" s="2468"/>
      <c r="AE359" s="2468"/>
      <c r="AF359" s="2468"/>
      <c r="AG359" s="2468"/>
      <c r="AH359" s="2468"/>
      <c r="AI359" s="2468"/>
      <c r="AJ359" s="2468"/>
      <c r="AK359" s="601"/>
      <c r="AL359" s="601"/>
      <c r="AM359" s="601"/>
      <c r="AN359" s="595"/>
      <c r="AQ359" s="568"/>
    </row>
    <row r="360" spans="1:44" s="549" customFormat="1" ht="12.4" customHeight="1">
      <c r="A360" s="601"/>
      <c r="B360" s="609"/>
      <c r="C360" s="2468"/>
      <c r="D360" s="2468"/>
      <c r="E360" s="2468"/>
      <c r="F360" s="2468"/>
      <c r="G360" s="2468"/>
      <c r="H360" s="2468"/>
      <c r="I360" s="2468"/>
      <c r="J360" s="2468"/>
      <c r="K360" s="2468"/>
      <c r="L360" s="2468"/>
      <c r="M360" s="2468"/>
      <c r="N360" s="2468"/>
      <c r="O360" s="2468"/>
      <c r="P360" s="2468"/>
      <c r="Q360" s="2468"/>
      <c r="R360" s="2468"/>
      <c r="S360" s="2468"/>
      <c r="T360" s="2468"/>
      <c r="U360" s="2468"/>
      <c r="V360" s="2468"/>
      <c r="W360" s="2468"/>
      <c r="X360" s="2468"/>
      <c r="Y360" s="2468"/>
      <c r="Z360" s="2468"/>
      <c r="AA360" s="2468"/>
      <c r="AB360" s="2468"/>
      <c r="AC360" s="2468"/>
      <c r="AD360" s="2468"/>
      <c r="AE360" s="2468"/>
      <c r="AF360" s="2468"/>
      <c r="AG360" s="2468"/>
      <c r="AH360" s="2468"/>
      <c r="AI360" s="2468"/>
      <c r="AJ360" s="2468"/>
      <c r="AK360" s="601"/>
      <c r="AL360" s="601"/>
      <c r="AM360" s="601"/>
      <c r="AN360" s="595"/>
      <c r="AQ360" s="568"/>
      <c r="AR360" s="568"/>
    </row>
    <row r="361" spans="1:44" s="549" customFormat="1" ht="45.75" customHeight="1">
      <c r="A361" s="601"/>
      <c r="B361" s="609"/>
      <c r="C361" s="2468" t="s">
        <v>2045</v>
      </c>
      <c r="D361" s="2468"/>
      <c r="E361" s="2468"/>
      <c r="F361" s="2468"/>
      <c r="G361" s="2468"/>
      <c r="H361" s="2468"/>
      <c r="I361" s="2468"/>
      <c r="J361" s="2468"/>
      <c r="K361" s="2468"/>
      <c r="L361" s="2468"/>
      <c r="M361" s="2468"/>
      <c r="N361" s="2468"/>
      <c r="O361" s="2468"/>
      <c r="P361" s="2468"/>
      <c r="Q361" s="2468"/>
      <c r="R361" s="2468"/>
      <c r="S361" s="2468"/>
      <c r="T361" s="2468"/>
      <c r="U361" s="2468"/>
      <c r="V361" s="2468"/>
      <c r="W361" s="2468"/>
      <c r="X361" s="2468"/>
      <c r="Y361" s="2468"/>
      <c r="Z361" s="2468"/>
      <c r="AA361" s="2468"/>
      <c r="AB361" s="2468"/>
      <c r="AC361" s="2468"/>
      <c r="AD361" s="2468"/>
      <c r="AE361" s="2468"/>
      <c r="AF361" s="2468"/>
      <c r="AG361" s="2468"/>
      <c r="AH361" s="2468"/>
      <c r="AI361" s="2468"/>
      <c r="AJ361" s="2468"/>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8" t="s">
        <v>2159</v>
      </c>
      <c r="D363" s="2468"/>
      <c r="E363" s="2468"/>
      <c r="F363" s="2468"/>
      <c r="G363" s="2468"/>
      <c r="H363" s="2468"/>
      <c r="I363" s="2468"/>
      <c r="J363" s="2468"/>
      <c r="K363" s="2468"/>
      <c r="L363" s="2468"/>
      <c r="M363" s="2468"/>
      <c r="N363" s="2468"/>
      <c r="O363" s="2468"/>
      <c r="P363" s="2468"/>
      <c r="Q363" s="2468"/>
      <c r="R363" s="2468"/>
      <c r="S363" s="2468"/>
      <c r="T363" s="2468"/>
      <c r="U363" s="2468"/>
      <c r="V363" s="2468"/>
      <c r="W363" s="2468"/>
      <c r="X363" s="2468"/>
      <c r="Y363" s="2468"/>
      <c r="Z363" s="2468"/>
      <c r="AA363" s="2468"/>
      <c r="AB363" s="2468"/>
      <c r="AC363" s="2468"/>
      <c r="AD363" s="2468"/>
      <c r="AE363" s="2468"/>
      <c r="AF363" s="2468"/>
      <c r="AG363" s="2468"/>
      <c r="AH363" s="2468"/>
      <c r="AI363" s="2468"/>
      <c r="AJ363" s="2468"/>
      <c r="AK363" s="601"/>
      <c r="AL363" s="601"/>
      <c r="AM363" s="601"/>
      <c r="AN363" s="595"/>
      <c r="AQ363" s="568"/>
      <c r="AR363" s="568"/>
    </row>
    <row r="364" spans="1:44" s="549" customFormat="1" ht="30" customHeight="1">
      <c r="A364" s="601"/>
      <c r="B364" s="609"/>
      <c r="C364" s="2468"/>
      <c r="D364" s="2468"/>
      <c r="E364" s="2468"/>
      <c r="F364" s="2468"/>
      <c r="G364" s="2468"/>
      <c r="H364" s="2468"/>
      <c r="I364" s="2468"/>
      <c r="J364" s="2468"/>
      <c r="K364" s="2468"/>
      <c r="L364" s="2468"/>
      <c r="M364" s="2468"/>
      <c r="N364" s="2468"/>
      <c r="O364" s="2468"/>
      <c r="P364" s="2468"/>
      <c r="Q364" s="2468"/>
      <c r="R364" s="2468"/>
      <c r="S364" s="2468"/>
      <c r="T364" s="2468"/>
      <c r="U364" s="2468"/>
      <c r="V364" s="2468"/>
      <c r="W364" s="2468"/>
      <c r="X364" s="2468"/>
      <c r="Y364" s="2468"/>
      <c r="Z364" s="2468"/>
      <c r="AA364" s="2468"/>
      <c r="AB364" s="2468"/>
      <c r="AC364" s="2468"/>
      <c r="AD364" s="2468"/>
      <c r="AE364" s="2468"/>
      <c r="AF364" s="2468"/>
      <c r="AG364" s="2468"/>
      <c r="AH364" s="2468"/>
      <c r="AI364" s="2468"/>
      <c r="AJ364" s="2468"/>
      <c r="AK364" s="601"/>
      <c r="AL364" s="601"/>
      <c r="AM364" s="601"/>
      <c r="AN364" s="595"/>
      <c r="AR364" s="568"/>
    </row>
    <row r="365" spans="1:44" s="549" customFormat="1" ht="12.75" customHeight="1">
      <c r="A365" s="601"/>
      <c r="B365" s="609"/>
      <c r="C365" s="2468"/>
      <c r="D365" s="2468"/>
      <c r="E365" s="2468"/>
      <c r="F365" s="2468"/>
      <c r="G365" s="2468"/>
      <c r="H365" s="2468"/>
      <c r="I365" s="2468"/>
      <c r="J365" s="2468"/>
      <c r="K365" s="2468"/>
      <c r="L365" s="2468"/>
      <c r="M365" s="2468"/>
      <c r="N365" s="2468"/>
      <c r="O365" s="2468"/>
      <c r="P365" s="2468"/>
      <c r="Q365" s="2468"/>
      <c r="R365" s="2468"/>
      <c r="S365" s="2468"/>
      <c r="T365" s="2468"/>
      <c r="U365" s="2468"/>
      <c r="V365" s="2468"/>
      <c r="W365" s="2468"/>
      <c r="X365" s="2468"/>
      <c r="Y365" s="2468"/>
      <c r="Z365" s="2468"/>
      <c r="AA365" s="2468"/>
      <c r="AB365" s="2468"/>
      <c r="AC365" s="2468"/>
      <c r="AD365" s="2468"/>
      <c r="AE365" s="2468"/>
      <c r="AF365" s="2468"/>
      <c r="AG365" s="2468"/>
      <c r="AH365" s="2468"/>
      <c r="AI365" s="2468"/>
      <c r="AJ365" s="2468"/>
      <c r="AK365" s="601"/>
      <c r="AL365" s="601"/>
      <c r="AM365" s="601"/>
      <c r="AN365" s="595"/>
      <c r="AR365" s="568"/>
    </row>
    <row r="366" spans="1:44" s="549" customFormat="1" ht="12.75" customHeight="1">
      <c r="A366" s="601"/>
      <c r="B366" s="609"/>
      <c r="C366" s="2468" t="s">
        <v>1444</v>
      </c>
      <c r="D366" s="2468"/>
      <c r="E366" s="2468"/>
      <c r="F366" s="2468"/>
      <c r="G366" s="2468"/>
      <c r="H366" s="2468"/>
      <c r="I366" s="2468"/>
      <c r="J366" s="2468"/>
      <c r="K366" s="2468"/>
      <c r="L366" s="2468"/>
      <c r="M366" s="2468"/>
      <c r="N366" s="2468"/>
      <c r="O366" s="2468"/>
      <c r="P366" s="2468"/>
      <c r="Q366" s="2468"/>
      <c r="R366" s="2468"/>
      <c r="S366" s="2468"/>
      <c r="T366" s="2468"/>
      <c r="U366" s="2468"/>
      <c r="V366" s="2468"/>
      <c r="W366" s="2468"/>
      <c r="X366" s="2468"/>
      <c r="Y366" s="2468"/>
      <c r="Z366" s="2468"/>
      <c r="AA366" s="2468"/>
      <c r="AB366" s="2468"/>
      <c r="AC366" s="2468"/>
      <c r="AD366" s="2468"/>
      <c r="AE366" s="2468"/>
      <c r="AF366" s="2468"/>
      <c r="AG366" s="2468"/>
      <c r="AH366" s="2468"/>
      <c r="AI366" s="2468"/>
      <c r="AJ366" s="2468"/>
      <c r="AK366" s="601"/>
      <c r="AL366" s="601"/>
      <c r="AM366" s="601"/>
      <c r="AN366" s="595"/>
      <c r="AQ366" s="568"/>
      <c r="AR366" s="568"/>
    </row>
    <row r="367" spans="1:44" s="549" customFormat="1" ht="12.75" customHeight="1">
      <c r="A367" s="601"/>
      <c r="B367" s="609"/>
      <c r="C367" s="2468"/>
      <c r="D367" s="2468"/>
      <c r="E367" s="2468"/>
      <c r="F367" s="2468"/>
      <c r="G367" s="2468"/>
      <c r="H367" s="2468"/>
      <c r="I367" s="2468"/>
      <c r="J367" s="2468"/>
      <c r="K367" s="2468"/>
      <c r="L367" s="2468"/>
      <c r="M367" s="2468"/>
      <c r="N367" s="2468"/>
      <c r="O367" s="2468"/>
      <c r="P367" s="2468"/>
      <c r="Q367" s="2468"/>
      <c r="R367" s="2468"/>
      <c r="S367" s="2468"/>
      <c r="T367" s="2468"/>
      <c r="U367" s="2468"/>
      <c r="V367" s="2468"/>
      <c r="W367" s="2468"/>
      <c r="X367" s="2468"/>
      <c r="Y367" s="2468"/>
      <c r="Z367" s="2468"/>
      <c r="AA367" s="2468"/>
      <c r="AB367" s="2468"/>
      <c r="AC367" s="2468"/>
      <c r="AD367" s="2468"/>
      <c r="AE367" s="2468"/>
      <c r="AF367" s="2468"/>
      <c r="AG367" s="2468"/>
      <c r="AH367" s="2468"/>
      <c r="AI367" s="2468"/>
      <c r="AJ367" s="2468"/>
      <c r="AK367" s="601"/>
      <c r="AL367" s="601"/>
      <c r="AM367" s="601"/>
      <c r="AN367" s="595"/>
      <c r="AQ367" s="568"/>
      <c r="AR367" s="568"/>
    </row>
    <row r="368" spans="1:44" s="549" customFormat="1" ht="13.15" customHeight="1">
      <c r="A368" s="601"/>
      <c r="B368" s="609"/>
      <c r="C368" s="2468"/>
      <c r="D368" s="2468"/>
      <c r="E368" s="2468"/>
      <c r="F368" s="2468"/>
      <c r="G368" s="2468"/>
      <c r="H368" s="2468"/>
      <c r="I368" s="2468"/>
      <c r="J368" s="2468"/>
      <c r="K368" s="2468"/>
      <c r="L368" s="2468"/>
      <c r="M368" s="2468"/>
      <c r="N368" s="2468"/>
      <c r="O368" s="2468"/>
      <c r="P368" s="2468"/>
      <c r="Q368" s="2468"/>
      <c r="R368" s="2468"/>
      <c r="S368" s="2468"/>
      <c r="T368" s="2468"/>
      <c r="U368" s="2468"/>
      <c r="V368" s="2468"/>
      <c r="W368" s="2468"/>
      <c r="X368" s="2468"/>
      <c r="Y368" s="2468"/>
      <c r="Z368" s="2468"/>
      <c r="AA368" s="2468"/>
      <c r="AB368" s="2468"/>
      <c r="AC368" s="2468"/>
      <c r="AD368" s="2468"/>
      <c r="AE368" s="2468"/>
      <c r="AF368" s="2468"/>
      <c r="AG368" s="2468"/>
      <c r="AH368" s="2468"/>
      <c r="AI368" s="2468"/>
      <c r="AJ368" s="2468"/>
      <c r="AK368" s="601"/>
      <c r="AL368" s="601"/>
      <c r="AM368" s="601"/>
      <c r="AN368" s="595"/>
      <c r="AQ368" s="568"/>
      <c r="AR368" s="568"/>
    </row>
    <row r="369" spans="1:46" s="549" customFormat="1" ht="12.75" customHeight="1">
      <c r="A369" s="601"/>
      <c r="B369" s="609"/>
      <c r="C369" s="2468"/>
      <c r="D369" s="2468"/>
      <c r="E369" s="2468"/>
      <c r="F369" s="2468"/>
      <c r="G369" s="2468"/>
      <c r="H369" s="2468"/>
      <c r="I369" s="2468"/>
      <c r="J369" s="2468"/>
      <c r="K369" s="2468"/>
      <c r="L369" s="2468"/>
      <c r="M369" s="2468"/>
      <c r="N369" s="2468"/>
      <c r="O369" s="2468"/>
      <c r="P369" s="2468"/>
      <c r="Q369" s="2468"/>
      <c r="R369" s="2468"/>
      <c r="S369" s="2468"/>
      <c r="T369" s="2468"/>
      <c r="U369" s="2468"/>
      <c r="V369" s="2468"/>
      <c r="W369" s="2468"/>
      <c r="X369" s="2468"/>
      <c r="Y369" s="2468"/>
      <c r="Z369" s="2468"/>
      <c r="AA369" s="2468"/>
      <c r="AB369" s="2468"/>
      <c r="AC369" s="2468"/>
      <c r="AD369" s="2468"/>
      <c r="AE369" s="2468"/>
      <c r="AF369" s="2468"/>
      <c r="AG369" s="2468"/>
      <c r="AH369" s="2468"/>
      <c r="AI369" s="2468"/>
      <c r="AJ369" s="2468"/>
      <c r="AK369" s="601"/>
      <c r="AL369" s="601"/>
      <c r="AM369" s="601"/>
      <c r="AN369" s="595"/>
      <c r="AO369" s="690"/>
      <c r="AP369" s="690"/>
      <c r="AQ369" s="568"/>
    </row>
    <row r="370" spans="1:46" s="549" customFormat="1" ht="11.85" customHeight="1">
      <c r="A370" s="601"/>
      <c r="B370" s="609"/>
      <c r="C370" s="2468"/>
      <c r="D370" s="2468"/>
      <c r="E370" s="2468"/>
      <c r="F370" s="2468"/>
      <c r="G370" s="2468"/>
      <c r="H370" s="2468"/>
      <c r="I370" s="2468"/>
      <c r="J370" s="2468"/>
      <c r="K370" s="2468"/>
      <c r="L370" s="2468"/>
      <c r="M370" s="2468"/>
      <c r="N370" s="2468"/>
      <c r="O370" s="2468"/>
      <c r="P370" s="2468"/>
      <c r="Q370" s="2468"/>
      <c r="R370" s="2468"/>
      <c r="S370" s="2468"/>
      <c r="T370" s="2468"/>
      <c r="U370" s="2468"/>
      <c r="V370" s="2468"/>
      <c r="W370" s="2468"/>
      <c r="X370" s="2468"/>
      <c r="Y370" s="2468"/>
      <c r="Z370" s="2468"/>
      <c r="AA370" s="2468"/>
      <c r="AB370" s="2468"/>
      <c r="AC370" s="2468"/>
      <c r="AD370" s="2468"/>
      <c r="AE370" s="2468"/>
      <c r="AF370" s="2468"/>
      <c r="AG370" s="2468"/>
      <c r="AH370" s="2468"/>
      <c r="AI370" s="2468"/>
      <c r="AJ370" s="2468"/>
      <c r="AK370" s="601"/>
      <c r="AL370" s="601"/>
      <c r="AM370" s="601"/>
      <c r="AN370" s="595"/>
      <c r="AO370" s="691" t="s">
        <v>112</v>
      </c>
      <c r="AP370" s="692">
        <f>IF(C394="Yes",5,0)</f>
        <v>0</v>
      </c>
      <c r="AS370" s="539" t="s">
        <v>1445</v>
      </c>
    </row>
    <row r="371" spans="1:46" s="549" customFormat="1" ht="12.75" customHeight="1">
      <c r="A371" s="601"/>
      <c r="B371" s="609"/>
      <c r="C371" s="2468"/>
      <c r="D371" s="2468"/>
      <c r="E371" s="2468"/>
      <c r="F371" s="2468"/>
      <c r="G371" s="2468"/>
      <c r="H371" s="2468"/>
      <c r="I371" s="2468"/>
      <c r="J371" s="2468"/>
      <c r="K371" s="2468"/>
      <c r="L371" s="2468"/>
      <c r="M371" s="2468"/>
      <c r="N371" s="2468"/>
      <c r="O371" s="2468"/>
      <c r="P371" s="2468"/>
      <c r="Q371" s="2468"/>
      <c r="R371" s="2468"/>
      <c r="S371" s="2468"/>
      <c r="T371" s="2468"/>
      <c r="U371" s="2468"/>
      <c r="V371" s="2468"/>
      <c r="W371" s="2468"/>
      <c r="X371" s="2468"/>
      <c r="Y371" s="2468"/>
      <c r="Z371" s="2468"/>
      <c r="AA371" s="2468"/>
      <c r="AB371" s="2468"/>
      <c r="AC371" s="2468"/>
      <c r="AD371" s="2468"/>
      <c r="AE371" s="2468"/>
      <c r="AF371" s="2468"/>
      <c r="AG371" s="2468"/>
      <c r="AH371" s="2468"/>
      <c r="AI371" s="2468"/>
      <c r="AJ371" s="2468"/>
      <c r="AK371" s="601"/>
      <c r="AL371" s="601"/>
      <c r="AM371" s="601"/>
      <c r="AN371" s="595"/>
      <c r="AO371" s="691" t="s">
        <v>113</v>
      </c>
      <c r="AP371" s="692">
        <f>IF(C402="Yes",5,0)</f>
        <v>0</v>
      </c>
      <c r="AS371" s="2536">
        <f>IF(Application!D211="Non-Targeted",(SUM(AQ379+AQ388)),AS375)</f>
        <v>10</v>
      </c>
      <c r="AT371" s="2536"/>
    </row>
    <row r="372" spans="1:46" s="549" customFormat="1" ht="12.75" customHeight="1">
      <c r="A372" s="601"/>
      <c r="B372" s="609"/>
      <c r="C372" s="2468"/>
      <c r="D372" s="2468"/>
      <c r="E372" s="2468"/>
      <c r="F372" s="2468"/>
      <c r="G372" s="2468"/>
      <c r="H372" s="2468"/>
      <c r="I372" s="2468"/>
      <c r="J372" s="2468"/>
      <c r="K372" s="2468"/>
      <c r="L372" s="2468"/>
      <c r="M372" s="2468"/>
      <c r="N372" s="2468"/>
      <c r="O372" s="2468"/>
      <c r="P372" s="2468"/>
      <c r="Q372" s="2468"/>
      <c r="R372" s="2468"/>
      <c r="S372" s="2468"/>
      <c r="T372" s="2468"/>
      <c r="U372" s="2468"/>
      <c r="V372" s="2468"/>
      <c r="W372" s="2468"/>
      <c r="X372" s="2468"/>
      <c r="Y372" s="2468"/>
      <c r="Z372" s="2468"/>
      <c r="AA372" s="2468"/>
      <c r="AB372" s="2468"/>
      <c r="AC372" s="2468"/>
      <c r="AD372" s="2468"/>
      <c r="AE372" s="2468"/>
      <c r="AF372" s="2468"/>
      <c r="AG372" s="2468"/>
      <c r="AH372" s="2468"/>
      <c r="AI372" s="2468"/>
      <c r="AJ372" s="2468"/>
      <c r="AK372" s="601"/>
      <c r="AL372" s="601"/>
      <c r="AM372" s="601"/>
      <c r="AN372" s="595"/>
      <c r="AO372" s="691" t="s">
        <v>119</v>
      </c>
      <c r="AP372" s="692">
        <f>IF(C410="Yes",7,0)</f>
        <v>7</v>
      </c>
      <c r="AS372" s="539" t="s">
        <v>1446</v>
      </c>
    </row>
    <row r="373" spans="1:46" s="549" customFormat="1" ht="12.75" customHeight="1">
      <c r="B373" s="609"/>
      <c r="C373" s="2468"/>
      <c r="D373" s="2468"/>
      <c r="E373" s="2468"/>
      <c r="F373" s="2468"/>
      <c r="G373" s="2468"/>
      <c r="H373" s="2468"/>
      <c r="I373" s="2468"/>
      <c r="J373" s="2468"/>
      <c r="K373" s="2468"/>
      <c r="L373" s="2468"/>
      <c r="M373" s="2468"/>
      <c r="N373" s="2468"/>
      <c r="O373" s="2468"/>
      <c r="P373" s="2468"/>
      <c r="Q373" s="2468"/>
      <c r="R373" s="2468"/>
      <c r="S373" s="2468"/>
      <c r="T373" s="2468"/>
      <c r="U373" s="2468"/>
      <c r="V373" s="2468"/>
      <c r="W373" s="2468"/>
      <c r="X373" s="2468"/>
      <c r="Y373" s="2468"/>
      <c r="Z373" s="2468"/>
      <c r="AA373" s="2468"/>
      <c r="AB373" s="2468"/>
      <c r="AC373" s="2468"/>
      <c r="AD373" s="2468"/>
      <c r="AE373" s="2468"/>
      <c r="AF373" s="2468"/>
      <c r="AG373" s="2468"/>
      <c r="AH373" s="2468"/>
      <c r="AI373" s="2468"/>
      <c r="AJ373" s="2468"/>
      <c r="AK373" s="601"/>
      <c r="AL373" s="601"/>
      <c r="AM373" s="601"/>
      <c r="AN373" s="595"/>
      <c r="AO373" s="595"/>
      <c r="AP373" s="692">
        <f>IF(C412="Yes",5,0)</f>
        <v>0</v>
      </c>
      <c r="AS373" s="2536">
        <f>IF(AND(AQ379&gt;0,AQ388&gt;0),(AQ379+AQ388)/2,0)</f>
        <v>0</v>
      </c>
      <c r="AT373" s="2536"/>
    </row>
    <row r="374" spans="1:46" s="549" customFormat="1" ht="12.75" customHeight="1">
      <c r="A374" s="601"/>
      <c r="B374" s="609"/>
      <c r="C374" s="2468"/>
      <c r="D374" s="2468"/>
      <c r="E374" s="2468"/>
      <c r="F374" s="2468"/>
      <c r="G374" s="2468"/>
      <c r="H374" s="2468"/>
      <c r="I374" s="2468"/>
      <c r="J374" s="2468"/>
      <c r="K374" s="2468"/>
      <c r="L374" s="2468"/>
      <c r="M374" s="2468"/>
      <c r="N374" s="2468"/>
      <c r="O374" s="2468"/>
      <c r="P374" s="2468"/>
      <c r="Q374" s="2468"/>
      <c r="R374" s="2468"/>
      <c r="S374" s="2468"/>
      <c r="T374" s="2468"/>
      <c r="U374" s="2468"/>
      <c r="V374" s="2468"/>
      <c r="W374" s="2468"/>
      <c r="X374" s="2468"/>
      <c r="Y374" s="2468"/>
      <c r="Z374" s="2468"/>
      <c r="AA374" s="2468"/>
      <c r="AB374" s="2468"/>
      <c r="AC374" s="2468"/>
      <c r="AD374" s="2468"/>
      <c r="AE374" s="2468"/>
      <c r="AF374" s="2468"/>
      <c r="AG374" s="2468"/>
      <c r="AH374" s="2468"/>
      <c r="AI374" s="2468"/>
      <c r="AJ374" s="2468"/>
      <c r="AK374" s="601"/>
      <c r="AL374" s="601"/>
      <c r="AM374" s="601"/>
      <c r="AN374" s="595"/>
      <c r="AO374" s="691" t="s">
        <v>581</v>
      </c>
      <c r="AP374" s="692">
        <f>IF(C420="Yes",5,0)</f>
        <v>0</v>
      </c>
      <c r="AS374" s="539" t="s">
        <v>1850</v>
      </c>
    </row>
    <row r="375" spans="1:46" s="549" customFormat="1" ht="12.75" customHeight="1">
      <c r="A375" s="601"/>
      <c r="B375" s="609"/>
      <c r="C375" s="2537" t="s">
        <v>2183</v>
      </c>
      <c r="D375" s="2537"/>
      <c r="E375" s="2537"/>
      <c r="F375" s="2537"/>
      <c r="G375" s="2537"/>
      <c r="H375" s="2537"/>
      <c r="I375" s="2537"/>
      <c r="J375" s="2537"/>
      <c r="K375" s="2537"/>
      <c r="L375" s="2537"/>
      <c r="M375" s="2537"/>
      <c r="N375" s="2537"/>
      <c r="O375" s="2537"/>
      <c r="P375" s="2537"/>
      <c r="Q375" s="2537"/>
      <c r="R375" s="2537"/>
      <c r="S375" s="2537"/>
      <c r="T375" s="2537"/>
      <c r="U375" s="2537"/>
      <c r="V375" s="2537"/>
      <c r="W375" s="2537"/>
      <c r="X375" s="2537"/>
      <c r="Y375" s="2537"/>
      <c r="Z375" s="2537"/>
      <c r="AA375" s="2537"/>
      <c r="AB375" s="2537"/>
      <c r="AC375" s="2537"/>
      <c r="AD375" s="2537"/>
      <c r="AE375" s="2537"/>
      <c r="AF375" s="2537"/>
      <c r="AG375" s="2537"/>
      <c r="AH375" s="2537"/>
      <c r="AI375" s="2537"/>
      <c r="AJ375" s="2537"/>
      <c r="AK375" s="601"/>
      <c r="AL375" s="601"/>
      <c r="AM375" s="601"/>
      <c r="AN375" s="595"/>
      <c r="AO375" s="595"/>
      <c r="AP375" s="692">
        <f>IF(C422="Yes",3,0)</f>
        <v>3</v>
      </c>
      <c r="AS375" s="2536">
        <f>IF(AQ379=0,AQ388,AQ379)</f>
        <v>10</v>
      </c>
      <c r="AT375" s="2536"/>
    </row>
    <row r="376" spans="1:46" s="549" customFormat="1" ht="12.75" customHeight="1">
      <c r="A376" s="601"/>
      <c r="B376" s="609"/>
      <c r="C376" s="2537"/>
      <c r="D376" s="2537"/>
      <c r="E376" s="2537"/>
      <c r="F376" s="2537"/>
      <c r="G376" s="2537"/>
      <c r="H376" s="2537"/>
      <c r="I376" s="2537"/>
      <c r="J376" s="2537"/>
      <c r="K376" s="2537"/>
      <c r="L376" s="2537"/>
      <c r="M376" s="2537"/>
      <c r="N376" s="2537"/>
      <c r="O376" s="2537"/>
      <c r="P376" s="2537"/>
      <c r="Q376" s="2537"/>
      <c r="R376" s="2537"/>
      <c r="S376" s="2537"/>
      <c r="T376" s="2537"/>
      <c r="U376" s="2537"/>
      <c r="V376" s="2537"/>
      <c r="W376" s="2537"/>
      <c r="X376" s="2537"/>
      <c r="Y376" s="2537"/>
      <c r="Z376" s="2537"/>
      <c r="AA376" s="2537"/>
      <c r="AB376" s="2537"/>
      <c r="AC376" s="2537"/>
      <c r="AD376" s="2537"/>
      <c r="AE376" s="2537"/>
      <c r="AF376" s="2537"/>
      <c r="AG376" s="2537"/>
      <c r="AH376" s="2537"/>
      <c r="AI376" s="2537"/>
      <c r="AJ376" s="2537"/>
      <c r="AK376" s="601"/>
      <c r="AL376" s="601"/>
      <c r="AM376" s="601"/>
      <c r="AN376" s="595"/>
      <c r="AO376" s="691" t="s">
        <v>763</v>
      </c>
      <c r="AP376" s="692">
        <f>IF(C425="Yes",5,0)</f>
        <v>0</v>
      </c>
    </row>
    <row r="377" spans="1:46" s="549" customFormat="1" ht="12.75" customHeight="1">
      <c r="A377" s="601"/>
      <c r="B377" s="609"/>
      <c r="C377" s="2537"/>
      <c r="D377" s="2537"/>
      <c r="E377" s="2537"/>
      <c r="F377" s="2537"/>
      <c r="G377" s="2537"/>
      <c r="H377" s="2537"/>
      <c r="I377" s="2537"/>
      <c r="J377" s="2537"/>
      <c r="K377" s="2537"/>
      <c r="L377" s="2537"/>
      <c r="M377" s="2537"/>
      <c r="N377" s="2537"/>
      <c r="O377" s="2537"/>
      <c r="P377" s="2537"/>
      <c r="Q377" s="2537"/>
      <c r="R377" s="2537"/>
      <c r="S377" s="2537"/>
      <c r="T377" s="2537"/>
      <c r="U377" s="2537"/>
      <c r="V377" s="2537"/>
      <c r="W377" s="2537"/>
      <c r="X377" s="2537"/>
      <c r="Y377" s="2537"/>
      <c r="Z377" s="2537"/>
      <c r="AA377" s="2537"/>
      <c r="AB377" s="2537"/>
      <c r="AC377" s="2537"/>
      <c r="AD377" s="2537"/>
      <c r="AE377" s="2537"/>
      <c r="AF377" s="2537"/>
      <c r="AG377" s="2537"/>
      <c r="AH377" s="2537"/>
      <c r="AI377" s="2537"/>
      <c r="AJ377" s="2537"/>
      <c r="AK377" s="601"/>
      <c r="AL377" s="601"/>
      <c r="AM377" s="601"/>
      <c r="AN377" s="595"/>
      <c r="AO377" s="691" t="s">
        <v>584</v>
      </c>
      <c r="AP377" s="692">
        <f>IF(C434="Yes",5,0)</f>
        <v>0</v>
      </c>
    </row>
    <row r="378" spans="1:46" s="549" customFormat="1" ht="11.85" customHeight="1">
      <c r="A378" s="601"/>
      <c r="B378" s="609"/>
      <c r="C378" s="2537"/>
      <c r="D378" s="2537"/>
      <c r="E378" s="2537"/>
      <c r="F378" s="2537"/>
      <c r="G378" s="2537"/>
      <c r="H378" s="2537"/>
      <c r="I378" s="2537"/>
      <c r="J378" s="2537"/>
      <c r="K378" s="2537"/>
      <c r="L378" s="2537"/>
      <c r="M378" s="2537"/>
      <c r="N378" s="2537"/>
      <c r="O378" s="2537"/>
      <c r="P378" s="2537"/>
      <c r="Q378" s="2537"/>
      <c r="R378" s="2537"/>
      <c r="S378" s="2537"/>
      <c r="T378" s="2537"/>
      <c r="U378" s="2537"/>
      <c r="V378" s="2537"/>
      <c r="W378" s="2537"/>
      <c r="X378" s="2537"/>
      <c r="Y378" s="2537"/>
      <c r="Z378" s="2537"/>
      <c r="AA378" s="2537"/>
      <c r="AB378" s="2537"/>
      <c r="AC378" s="2537"/>
      <c r="AD378" s="2537"/>
      <c r="AE378" s="2537"/>
      <c r="AF378" s="2537"/>
      <c r="AG378" s="2537"/>
      <c r="AH378" s="2537"/>
      <c r="AI378" s="2537"/>
      <c r="AJ378" s="2537"/>
      <c r="AK378" s="601"/>
      <c r="AL378" s="601"/>
      <c r="AM378" s="601"/>
      <c r="AN378" s="595"/>
      <c r="AO378" s="693"/>
      <c r="AP378" s="694">
        <f>IF(C436="Yes",3,0)</f>
        <v>0</v>
      </c>
    </row>
    <row r="379" spans="1:46" s="549" customFormat="1" ht="12.4" customHeight="1">
      <c r="A379" s="601"/>
      <c r="B379" s="609"/>
      <c r="C379" s="2537"/>
      <c r="D379" s="2537"/>
      <c r="E379" s="2537"/>
      <c r="F379" s="2537"/>
      <c r="G379" s="2537"/>
      <c r="H379" s="2537"/>
      <c r="I379" s="2537"/>
      <c r="J379" s="2537"/>
      <c r="K379" s="2537"/>
      <c r="L379" s="2537"/>
      <c r="M379" s="2537"/>
      <c r="N379" s="2537"/>
      <c r="O379" s="2537"/>
      <c r="P379" s="2537"/>
      <c r="Q379" s="2537"/>
      <c r="R379" s="2537"/>
      <c r="S379" s="2537"/>
      <c r="T379" s="2537"/>
      <c r="U379" s="2537"/>
      <c r="V379" s="2537"/>
      <c r="W379" s="2537"/>
      <c r="X379" s="2537"/>
      <c r="Y379" s="2537"/>
      <c r="Z379" s="2537"/>
      <c r="AA379" s="2537"/>
      <c r="AB379" s="2537"/>
      <c r="AC379" s="2537"/>
      <c r="AD379" s="2537"/>
      <c r="AE379" s="2537"/>
      <c r="AF379" s="2537"/>
      <c r="AG379" s="2537"/>
      <c r="AH379" s="2537"/>
      <c r="AI379" s="2537"/>
      <c r="AJ379" s="2537"/>
      <c r="AK379" s="601"/>
      <c r="AL379" s="601"/>
      <c r="AM379" s="601"/>
      <c r="AN379" s="595"/>
      <c r="AO379" s="695" t="s">
        <v>227</v>
      </c>
      <c r="AP379" s="696">
        <f>SUM(AP370:AP378)</f>
        <v>10</v>
      </c>
      <c r="AQ379" s="2471">
        <f>IF(AP379&gt;0,AP379,0)</f>
        <v>10</v>
      </c>
      <c r="AR379" s="2471"/>
    </row>
    <row r="380" spans="1:46" s="549" customFormat="1" ht="12.75" customHeight="1">
      <c r="A380" s="601"/>
      <c r="B380" s="609"/>
      <c r="C380" s="2537"/>
      <c r="D380" s="2537"/>
      <c r="E380" s="2537"/>
      <c r="F380" s="2537"/>
      <c r="G380" s="2537"/>
      <c r="H380" s="2537"/>
      <c r="I380" s="2537"/>
      <c r="J380" s="2537"/>
      <c r="K380" s="2537"/>
      <c r="L380" s="2537"/>
      <c r="M380" s="2537"/>
      <c r="N380" s="2537"/>
      <c r="O380" s="2537"/>
      <c r="P380" s="2537"/>
      <c r="Q380" s="2537"/>
      <c r="R380" s="2537"/>
      <c r="S380" s="2537"/>
      <c r="T380" s="2537"/>
      <c r="U380" s="2537"/>
      <c r="V380" s="2537"/>
      <c r="W380" s="2537"/>
      <c r="X380" s="2537"/>
      <c r="Y380" s="2537"/>
      <c r="Z380" s="2537"/>
      <c r="AA380" s="2537"/>
      <c r="AB380" s="2537"/>
      <c r="AC380" s="2537"/>
      <c r="AD380" s="2537"/>
      <c r="AE380" s="2537"/>
      <c r="AF380" s="2537"/>
      <c r="AG380" s="2537"/>
      <c r="AH380" s="2537"/>
      <c r="AI380" s="2537"/>
      <c r="AJ380" s="253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8" t="s">
        <v>1447</v>
      </c>
      <c r="D382" s="2468"/>
      <c r="E382" s="2468"/>
      <c r="F382" s="2468"/>
      <c r="G382" s="2468"/>
      <c r="H382" s="2468"/>
      <c r="I382" s="2468"/>
      <c r="J382" s="2468"/>
      <c r="K382" s="2468"/>
      <c r="L382" s="2468"/>
      <c r="M382" s="2468"/>
      <c r="N382" s="2468"/>
      <c r="O382" s="2468"/>
      <c r="P382" s="2468"/>
      <c r="Q382" s="2468"/>
      <c r="R382" s="2468"/>
      <c r="S382" s="2468"/>
      <c r="T382" s="2468"/>
      <c r="U382" s="2468"/>
      <c r="V382" s="2468"/>
      <c r="W382" s="2468"/>
      <c r="X382" s="2468"/>
      <c r="Y382" s="2468"/>
      <c r="Z382" s="2468"/>
      <c r="AA382" s="2468"/>
      <c r="AB382" s="2468"/>
      <c r="AC382" s="2468"/>
      <c r="AD382" s="2468"/>
      <c r="AE382" s="2468"/>
      <c r="AF382" s="2468"/>
      <c r="AG382" s="2468"/>
      <c r="AH382" s="2468"/>
      <c r="AI382" s="2468"/>
      <c r="AJ382" s="2468"/>
      <c r="AK382" s="601"/>
      <c r="AL382" s="601"/>
      <c r="AM382" s="601"/>
      <c r="AN382" s="595"/>
      <c r="AO382" s="691" t="s">
        <v>456</v>
      </c>
      <c r="AP382" s="692">
        <f>IF(C455="Yes",5,0)</f>
        <v>0</v>
      </c>
    </row>
    <row r="383" spans="1:46" s="549" customFormat="1" ht="12.75" customHeight="1">
      <c r="A383" s="601"/>
      <c r="B383" s="609"/>
      <c r="C383" s="2468"/>
      <c r="D383" s="2468"/>
      <c r="E383" s="2468"/>
      <c r="F383" s="2468"/>
      <c r="G383" s="2468"/>
      <c r="H383" s="2468"/>
      <c r="I383" s="2468"/>
      <c r="J383" s="2468"/>
      <c r="K383" s="2468"/>
      <c r="L383" s="2468"/>
      <c r="M383" s="2468"/>
      <c r="N383" s="2468"/>
      <c r="O383" s="2468"/>
      <c r="P383" s="2468"/>
      <c r="Q383" s="2468"/>
      <c r="R383" s="2468"/>
      <c r="S383" s="2468"/>
      <c r="T383" s="2468"/>
      <c r="U383" s="2468"/>
      <c r="V383" s="2468"/>
      <c r="W383" s="2468"/>
      <c r="X383" s="2468"/>
      <c r="Y383" s="2468"/>
      <c r="Z383" s="2468"/>
      <c r="AA383" s="2468"/>
      <c r="AB383" s="2468"/>
      <c r="AC383" s="2468"/>
      <c r="AD383" s="2468"/>
      <c r="AE383" s="2468"/>
      <c r="AF383" s="2468"/>
      <c r="AG383" s="2468"/>
      <c r="AH383" s="2468"/>
      <c r="AI383" s="2468"/>
      <c r="AJ383" s="2468"/>
      <c r="AK383" s="601"/>
      <c r="AL383" s="601"/>
      <c r="AM383" s="601"/>
      <c r="AN383" s="595"/>
      <c r="AO383" s="691" t="s">
        <v>461</v>
      </c>
      <c r="AP383" s="692">
        <f>IF(C462="Yes",5,0)</f>
        <v>0</v>
      </c>
    </row>
    <row r="384" spans="1:46" s="549" customFormat="1" ht="68.099999999999994" customHeight="1">
      <c r="A384" s="601"/>
      <c r="B384" s="609"/>
      <c r="C384" s="2468"/>
      <c r="D384" s="2468"/>
      <c r="E384" s="2468"/>
      <c r="F384" s="2468"/>
      <c r="G384" s="2468"/>
      <c r="H384" s="2468"/>
      <c r="I384" s="2468"/>
      <c r="J384" s="2468"/>
      <c r="K384" s="2468"/>
      <c r="L384" s="2468"/>
      <c r="M384" s="2468"/>
      <c r="N384" s="2468"/>
      <c r="O384" s="2468"/>
      <c r="P384" s="2468"/>
      <c r="Q384" s="2468"/>
      <c r="R384" s="2468"/>
      <c r="S384" s="2468"/>
      <c r="T384" s="2468"/>
      <c r="U384" s="2468"/>
      <c r="V384" s="2468"/>
      <c r="W384" s="2468"/>
      <c r="X384" s="2468"/>
      <c r="Y384" s="2468"/>
      <c r="Z384" s="2468"/>
      <c r="AA384" s="2468"/>
      <c r="AB384" s="2468"/>
      <c r="AC384" s="2468"/>
      <c r="AD384" s="2468"/>
      <c r="AE384" s="2468"/>
      <c r="AF384" s="2468"/>
      <c r="AG384" s="2468"/>
      <c r="AH384" s="2468"/>
      <c r="AI384" s="2468"/>
      <c r="AJ384" s="2468"/>
      <c r="AK384" s="601"/>
      <c r="AL384" s="601"/>
      <c r="AM384" s="601"/>
      <c r="AN384" s="595"/>
      <c r="AO384" s="691" t="s">
        <v>646</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469">
        <f>Application!DU810-U387</f>
        <v>210</v>
      </c>
      <c r="V386" s="2469"/>
      <c r="W386" s="246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470">
        <f>IF(Application!D211="SRO",Application!DU763,Application!AG764)</f>
        <v>0</v>
      </c>
      <c r="V387" s="2470"/>
      <c r="W387" s="247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71">
        <f>IF(AP388&gt;0,AP388,0)</f>
        <v>0</v>
      </c>
      <c r="AR388" s="2471"/>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47" t="s">
        <v>1449</v>
      </c>
      <c r="G390" s="2447"/>
      <c r="H390" s="2447"/>
      <c r="I390" s="2447"/>
      <c r="J390" s="2447"/>
      <c r="K390" s="2447"/>
      <c r="L390" s="2447"/>
      <c r="M390" s="2447"/>
      <c r="N390" s="2447"/>
      <c r="O390" s="2447"/>
      <c r="P390" s="2447"/>
      <c r="Q390" s="2447"/>
      <c r="R390" s="2447"/>
      <c r="S390" s="2447"/>
      <c r="T390" s="2447"/>
      <c r="U390" s="2447"/>
      <c r="V390" s="2447"/>
      <c r="W390" s="2447"/>
      <c r="X390" s="2447"/>
      <c r="Y390" s="2447"/>
      <c r="Z390" s="2447"/>
      <c r="AA390" s="2447"/>
      <c r="AB390" s="2447"/>
      <c r="AC390" s="2447"/>
      <c r="AD390" s="2447"/>
      <c r="AE390" s="2447"/>
      <c r="AF390" s="244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8"/>
      <c r="G391" s="2448"/>
      <c r="H391" s="2448"/>
      <c r="I391" s="2448"/>
      <c r="J391" s="2448"/>
      <c r="K391" s="2448"/>
      <c r="L391" s="2448"/>
      <c r="M391" s="2448"/>
      <c r="N391" s="2448"/>
      <c r="O391" s="2448"/>
      <c r="P391" s="2448"/>
      <c r="Q391" s="2448"/>
      <c r="R391" s="2448"/>
      <c r="S391" s="2448"/>
      <c r="T391" s="2448"/>
      <c r="U391" s="2448"/>
      <c r="V391" s="2448"/>
      <c r="W391" s="2448"/>
      <c r="X391" s="2448"/>
      <c r="Y391" s="2448"/>
      <c r="Z391" s="2448"/>
      <c r="AA391" s="2448"/>
      <c r="AB391" s="2448"/>
      <c r="AC391" s="2448"/>
      <c r="AD391" s="2448"/>
      <c r="AE391" s="2448"/>
      <c r="AF391" s="244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8"/>
      <c r="G392" s="2448"/>
      <c r="H392" s="2448"/>
      <c r="I392" s="2448"/>
      <c r="J392" s="2448"/>
      <c r="K392" s="2448"/>
      <c r="L392" s="2448"/>
      <c r="M392" s="2448"/>
      <c r="N392" s="2448"/>
      <c r="O392" s="2448"/>
      <c r="P392" s="2448"/>
      <c r="Q392" s="2448"/>
      <c r="R392" s="2448"/>
      <c r="S392" s="2448"/>
      <c r="T392" s="2448"/>
      <c r="U392" s="2448"/>
      <c r="V392" s="2448"/>
      <c r="W392" s="2448"/>
      <c r="X392" s="2448"/>
      <c r="Y392" s="2448"/>
      <c r="Z392" s="2448"/>
      <c r="AA392" s="2448"/>
      <c r="AB392" s="2448"/>
      <c r="AC392" s="2448"/>
      <c r="AD392" s="2448"/>
      <c r="AE392" s="2448"/>
      <c r="AF392" s="244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8"/>
      <c r="G393" s="2448"/>
      <c r="H393" s="2448"/>
      <c r="I393" s="2448"/>
      <c r="J393" s="2448"/>
      <c r="K393" s="2448"/>
      <c r="L393" s="2448"/>
      <c r="M393" s="2448"/>
      <c r="N393" s="2448"/>
      <c r="O393" s="2448"/>
      <c r="P393" s="2448"/>
      <c r="Q393" s="2448"/>
      <c r="R393" s="2448"/>
      <c r="S393" s="2448"/>
      <c r="T393" s="2448"/>
      <c r="U393" s="2448"/>
      <c r="V393" s="2448"/>
      <c r="W393" s="2448"/>
      <c r="X393" s="2448"/>
      <c r="Y393" s="2448"/>
      <c r="Z393" s="2448"/>
      <c r="AA393" s="2448"/>
      <c r="AB393" s="2448"/>
      <c r="AC393" s="2448"/>
      <c r="AD393" s="2448"/>
      <c r="AE393" s="2448"/>
      <c r="AF393" s="244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2" t="s">
        <v>591</v>
      </c>
      <c r="D394" s="2419"/>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3" t="s">
        <v>1451</v>
      </c>
      <c r="AG394" s="2473"/>
      <c r="AH394" s="2473"/>
      <c r="AI394" s="2473"/>
      <c r="AJ394" s="2473"/>
      <c r="AK394" s="2473"/>
      <c r="AL394" s="247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47" t="s">
        <v>1452</v>
      </c>
      <c r="G397" s="2447"/>
      <c r="H397" s="2447"/>
      <c r="I397" s="2447"/>
      <c r="J397" s="2447"/>
      <c r="K397" s="2447"/>
      <c r="L397" s="2447"/>
      <c r="M397" s="2447"/>
      <c r="N397" s="2447"/>
      <c r="O397" s="2447"/>
      <c r="P397" s="2447"/>
      <c r="Q397" s="2447"/>
      <c r="R397" s="2447"/>
      <c r="S397" s="2447"/>
      <c r="T397" s="2447"/>
      <c r="U397" s="2447"/>
      <c r="V397" s="2447"/>
      <c r="W397" s="2447"/>
      <c r="X397" s="2447"/>
      <c r="Y397" s="2447"/>
      <c r="Z397" s="2447"/>
      <c r="AA397" s="2447"/>
      <c r="AB397" s="2447"/>
      <c r="AC397" s="2447"/>
      <c r="AD397" s="2447"/>
      <c r="AE397" s="2447"/>
      <c r="AF397" s="244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8"/>
      <c r="G398" s="2448"/>
      <c r="H398" s="2448"/>
      <c r="I398" s="2448"/>
      <c r="J398" s="2448"/>
      <c r="K398" s="2448"/>
      <c r="L398" s="2448"/>
      <c r="M398" s="2448"/>
      <c r="N398" s="2448"/>
      <c r="O398" s="2448"/>
      <c r="P398" s="2448"/>
      <c r="Q398" s="2448"/>
      <c r="R398" s="2448"/>
      <c r="S398" s="2448"/>
      <c r="T398" s="2448"/>
      <c r="U398" s="2448"/>
      <c r="V398" s="2448"/>
      <c r="W398" s="2448"/>
      <c r="X398" s="2448"/>
      <c r="Y398" s="2448"/>
      <c r="Z398" s="2448"/>
      <c r="AA398" s="2448"/>
      <c r="AB398" s="2448"/>
      <c r="AC398" s="2448"/>
      <c r="AD398" s="2448"/>
      <c r="AE398" s="2448"/>
      <c r="AF398" s="244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8"/>
      <c r="G399" s="2448"/>
      <c r="H399" s="2448"/>
      <c r="I399" s="2448"/>
      <c r="J399" s="2448"/>
      <c r="K399" s="2448"/>
      <c r="L399" s="2448"/>
      <c r="M399" s="2448"/>
      <c r="N399" s="2448"/>
      <c r="O399" s="2448"/>
      <c r="P399" s="2448"/>
      <c r="Q399" s="2448"/>
      <c r="R399" s="2448"/>
      <c r="S399" s="2448"/>
      <c r="T399" s="2448"/>
      <c r="U399" s="2448"/>
      <c r="V399" s="2448"/>
      <c r="W399" s="2448"/>
      <c r="X399" s="2448"/>
      <c r="Y399" s="2448"/>
      <c r="Z399" s="2448"/>
      <c r="AA399" s="2448"/>
      <c r="AB399" s="2448"/>
      <c r="AC399" s="2448"/>
      <c r="AD399" s="2448"/>
      <c r="AE399" s="2448"/>
      <c r="AF399" s="244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8"/>
      <c r="G400" s="2448"/>
      <c r="H400" s="2448"/>
      <c r="I400" s="2448"/>
      <c r="J400" s="2448"/>
      <c r="K400" s="2448"/>
      <c r="L400" s="2448"/>
      <c r="M400" s="2448"/>
      <c r="N400" s="2448"/>
      <c r="O400" s="2448"/>
      <c r="P400" s="2448"/>
      <c r="Q400" s="2448"/>
      <c r="R400" s="2448"/>
      <c r="S400" s="2448"/>
      <c r="T400" s="2448"/>
      <c r="U400" s="2448"/>
      <c r="V400" s="2448"/>
      <c r="W400" s="2448"/>
      <c r="X400" s="2448"/>
      <c r="Y400" s="2448"/>
      <c r="Z400" s="2448"/>
      <c r="AA400" s="2448"/>
      <c r="AB400" s="2448"/>
      <c r="AC400" s="2448"/>
      <c r="AD400" s="2448"/>
      <c r="AE400" s="2448"/>
      <c r="AF400" s="244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8"/>
      <c r="G401" s="2448"/>
      <c r="H401" s="2448"/>
      <c r="I401" s="2448"/>
      <c r="J401" s="2448"/>
      <c r="K401" s="2448"/>
      <c r="L401" s="2448"/>
      <c r="M401" s="2448"/>
      <c r="N401" s="2448"/>
      <c r="O401" s="2448"/>
      <c r="P401" s="2448"/>
      <c r="Q401" s="2448"/>
      <c r="R401" s="2448"/>
      <c r="S401" s="2448"/>
      <c r="T401" s="2448"/>
      <c r="U401" s="2448"/>
      <c r="V401" s="2448"/>
      <c r="W401" s="2448"/>
      <c r="X401" s="2448"/>
      <c r="Y401" s="2448"/>
      <c r="Z401" s="2448"/>
      <c r="AA401" s="2448"/>
      <c r="AB401" s="2448"/>
      <c r="AC401" s="2448"/>
      <c r="AD401" s="2448"/>
      <c r="AE401" s="2448"/>
      <c r="AF401" s="2448"/>
      <c r="AL401" s="728"/>
      <c r="AN401" s="595"/>
      <c r="BS401" s="30"/>
      <c r="BT401" s="30"/>
      <c r="BU401" s="14"/>
      <c r="BV401" s="14"/>
      <c r="BW401" s="14"/>
      <c r="BX401" s="14"/>
      <c r="BY401" s="14"/>
      <c r="BZ401" s="14"/>
      <c r="CA401" s="14"/>
      <c r="CB401" s="14"/>
      <c r="CC401" s="14"/>
    </row>
    <row r="402" spans="1:81" s="549" customFormat="1" ht="12.75" customHeight="1">
      <c r="A402" s="536"/>
      <c r="B402" s="14"/>
      <c r="C402" s="2472" t="s">
        <v>591</v>
      </c>
      <c r="D402" s="2419"/>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3" t="s">
        <v>1451</v>
      </c>
      <c r="AG402" s="2473"/>
      <c r="AH402" s="2473"/>
      <c r="AI402" s="2473"/>
      <c r="AJ402" s="2473"/>
      <c r="AK402" s="2473"/>
      <c r="AL402" s="247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47" t="s">
        <v>1454</v>
      </c>
      <c r="G405" s="2447"/>
      <c r="H405" s="2447"/>
      <c r="I405" s="2447"/>
      <c r="J405" s="2447"/>
      <c r="K405" s="2447"/>
      <c r="L405" s="2447"/>
      <c r="M405" s="2447"/>
      <c r="N405" s="2447"/>
      <c r="O405" s="2447"/>
      <c r="P405" s="2447"/>
      <c r="Q405" s="2447"/>
      <c r="R405" s="2447"/>
      <c r="S405" s="2447"/>
      <c r="T405" s="2447"/>
      <c r="U405" s="2447"/>
      <c r="V405" s="2447"/>
      <c r="W405" s="2447"/>
      <c r="X405" s="2447"/>
      <c r="Y405" s="2447"/>
      <c r="Z405" s="2447"/>
      <c r="AA405" s="2447"/>
      <c r="AB405" s="2447"/>
      <c r="AC405" s="2447"/>
      <c r="AD405" s="2447"/>
      <c r="AE405" s="2447"/>
      <c r="AF405" s="244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8"/>
      <c r="G406" s="2448"/>
      <c r="H406" s="2448"/>
      <c r="I406" s="2448"/>
      <c r="J406" s="2448"/>
      <c r="K406" s="2448"/>
      <c r="L406" s="2448"/>
      <c r="M406" s="2448"/>
      <c r="N406" s="2448"/>
      <c r="O406" s="2448"/>
      <c r="P406" s="2448"/>
      <c r="Q406" s="2448"/>
      <c r="R406" s="2448"/>
      <c r="S406" s="2448"/>
      <c r="T406" s="2448"/>
      <c r="U406" s="2448"/>
      <c r="V406" s="2448"/>
      <c r="W406" s="2448"/>
      <c r="X406" s="2448"/>
      <c r="Y406" s="2448"/>
      <c r="Z406" s="2448"/>
      <c r="AA406" s="2448"/>
      <c r="AB406" s="2448"/>
      <c r="AC406" s="2448"/>
      <c r="AD406" s="2448"/>
      <c r="AE406" s="2448"/>
      <c r="AF406" s="244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8"/>
      <c r="G407" s="2448"/>
      <c r="H407" s="2448"/>
      <c r="I407" s="2448"/>
      <c r="J407" s="2448"/>
      <c r="K407" s="2448"/>
      <c r="L407" s="2448"/>
      <c r="M407" s="2448"/>
      <c r="N407" s="2448"/>
      <c r="O407" s="2448"/>
      <c r="P407" s="2448"/>
      <c r="Q407" s="2448"/>
      <c r="R407" s="2448"/>
      <c r="S407" s="2448"/>
      <c r="T407" s="2448"/>
      <c r="U407" s="2448"/>
      <c r="V407" s="2448"/>
      <c r="W407" s="2448"/>
      <c r="X407" s="2448"/>
      <c r="Y407" s="2448"/>
      <c r="Z407" s="2448"/>
      <c r="AA407" s="2448"/>
      <c r="AB407" s="2448"/>
      <c r="AC407" s="2448"/>
      <c r="AD407" s="2448"/>
      <c r="AE407" s="2448"/>
      <c r="AF407" s="244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8"/>
      <c r="G408" s="2448"/>
      <c r="H408" s="2448"/>
      <c r="I408" s="2448"/>
      <c r="J408" s="2448"/>
      <c r="K408" s="2448"/>
      <c r="L408" s="2448"/>
      <c r="M408" s="2448"/>
      <c r="N408" s="2448"/>
      <c r="O408" s="2448"/>
      <c r="P408" s="2448"/>
      <c r="Q408" s="2448"/>
      <c r="R408" s="2448"/>
      <c r="S408" s="2448"/>
      <c r="T408" s="2448"/>
      <c r="U408" s="2448"/>
      <c r="V408" s="2448"/>
      <c r="W408" s="2448"/>
      <c r="X408" s="2448"/>
      <c r="Y408" s="2448"/>
      <c r="Z408" s="2448"/>
      <c r="AA408" s="2448"/>
      <c r="AB408" s="2448"/>
      <c r="AC408" s="2448"/>
      <c r="AD408" s="2448"/>
      <c r="AE408" s="2448"/>
      <c r="AF408" s="244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8"/>
      <c r="G409" s="2448"/>
      <c r="H409" s="2448"/>
      <c r="I409" s="2448"/>
      <c r="J409" s="2448"/>
      <c r="K409" s="2448"/>
      <c r="L409" s="2448"/>
      <c r="M409" s="2448"/>
      <c r="N409" s="2448"/>
      <c r="O409" s="2448"/>
      <c r="P409" s="2448"/>
      <c r="Q409" s="2448"/>
      <c r="R409" s="2448"/>
      <c r="S409" s="2448"/>
      <c r="T409" s="2448"/>
      <c r="U409" s="2448"/>
      <c r="V409" s="2448"/>
      <c r="W409" s="2448"/>
      <c r="X409" s="2448"/>
      <c r="Y409" s="2448"/>
      <c r="Z409" s="2448"/>
      <c r="AA409" s="2448"/>
      <c r="AB409" s="2448"/>
      <c r="AC409" s="2448"/>
      <c r="AD409" s="2448"/>
      <c r="AE409" s="2448"/>
      <c r="AF409" s="244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2" t="s">
        <v>545</v>
      </c>
      <c r="D410" s="2419"/>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3" t="s">
        <v>1456</v>
      </c>
      <c r="AG410" s="2473"/>
      <c r="AH410" s="2473"/>
      <c r="AI410" s="2473"/>
      <c r="AJ410" s="2473"/>
      <c r="AK410" s="2473"/>
      <c r="AL410" s="247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2" t="s">
        <v>591</v>
      </c>
      <c r="D412" s="2419"/>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3" t="s">
        <v>1451</v>
      </c>
      <c r="AG412" s="2473"/>
      <c r="AH412" s="2473"/>
      <c r="AI412" s="2473"/>
      <c r="AJ412" s="2473"/>
      <c r="AK412" s="2473"/>
      <c r="AL412" s="247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47" t="s">
        <v>1460</v>
      </c>
      <c r="G416" s="2447"/>
      <c r="H416" s="2447"/>
      <c r="I416" s="2447"/>
      <c r="J416" s="2447"/>
      <c r="K416" s="2447"/>
      <c r="L416" s="2447"/>
      <c r="M416" s="2447"/>
      <c r="N416" s="2447"/>
      <c r="O416" s="2447"/>
      <c r="P416" s="2447"/>
      <c r="Q416" s="2447"/>
      <c r="R416" s="2447"/>
      <c r="S416" s="2447"/>
      <c r="T416" s="2447"/>
      <c r="U416" s="2447"/>
      <c r="V416" s="2447"/>
      <c r="W416" s="2447"/>
      <c r="X416" s="2447"/>
      <c r="Y416" s="2447"/>
      <c r="Z416" s="2447"/>
      <c r="AA416" s="2447"/>
      <c r="AB416" s="2447"/>
      <c r="AC416" s="2447"/>
      <c r="AD416" s="2447"/>
      <c r="AE416" s="2447"/>
      <c r="AF416" s="244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8"/>
      <c r="G417" s="2448"/>
      <c r="H417" s="2448"/>
      <c r="I417" s="2448"/>
      <c r="J417" s="2448"/>
      <c r="K417" s="2448"/>
      <c r="L417" s="2448"/>
      <c r="M417" s="2448"/>
      <c r="N417" s="2448"/>
      <c r="O417" s="2448"/>
      <c r="P417" s="2448"/>
      <c r="Q417" s="2448"/>
      <c r="R417" s="2448"/>
      <c r="S417" s="2448"/>
      <c r="T417" s="2448"/>
      <c r="U417" s="2448"/>
      <c r="V417" s="2448"/>
      <c r="W417" s="2448"/>
      <c r="X417" s="2448"/>
      <c r="Y417" s="2448"/>
      <c r="Z417" s="2448"/>
      <c r="AA417" s="2448"/>
      <c r="AB417" s="2448"/>
      <c r="AC417" s="2448"/>
      <c r="AD417" s="2448"/>
      <c r="AE417" s="2448"/>
      <c r="AF417" s="244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8"/>
      <c r="G418" s="2448"/>
      <c r="H418" s="2448"/>
      <c r="I418" s="2448"/>
      <c r="J418" s="2448"/>
      <c r="K418" s="2448"/>
      <c r="L418" s="2448"/>
      <c r="M418" s="2448"/>
      <c r="N418" s="2448"/>
      <c r="O418" s="2448"/>
      <c r="P418" s="2448"/>
      <c r="Q418" s="2448"/>
      <c r="R418" s="2448"/>
      <c r="S418" s="2448"/>
      <c r="T418" s="2448"/>
      <c r="U418" s="2448"/>
      <c r="V418" s="2448"/>
      <c r="W418" s="2448"/>
      <c r="X418" s="2448"/>
      <c r="Y418" s="2448"/>
      <c r="Z418" s="2448"/>
      <c r="AA418" s="2448"/>
      <c r="AB418" s="2448"/>
      <c r="AC418" s="2448"/>
      <c r="AD418" s="2448"/>
      <c r="AE418" s="2448"/>
      <c r="AF418" s="244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8"/>
      <c r="G419" s="2448"/>
      <c r="H419" s="2448"/>
      <c r="I419" s="2448"/>
      <c r="J419" s="2448"/>
      <c r="K419" s="2448"/>
      <c r="L419" s="2448"/>
      <c r="M419" s="2448"/>
      <c r="N419" s="2448"/>
      <c r="O419" s="2448"/>
      <c r="P419" s="2448"/>
      <c r="Q419" s="2448"/>
      <c r="R419" s="2448"/>
      <c r="S419" s="2448"/>
      <c r="T419" s="2448"/>
      <c r="U419" s="2448"/>
      <c r="V419" s="2448"/>
      <c r="W419" s="2448"/>
      <c r="X419" s="2448"/>
      <c r="Y419" s="2448"/>
      <c r="Z419" s="2448"/>
      <c r="AA419" s="2448"/>
      <c r="AB419" s="2448"/>
      <c r="AC419" s="2448"/>
      <c r="AD419" s="2448"/>
      <c r="AE419" s="2448"/>
      <c r="AF419" s="244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2" t="s">
        <v>591</v>
      </c>
      <c r="D420" s="2419"/>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3" t="s">
        <v>1451</v>
      </c>
      <c r="AG420" s="2473"/>
      <c r="AH420" s="2473"/>
      <c r="AI420" s="2473"/>
      <c r="AJ420" s="2473"/>
      <c r="AK420" s="2473"/>
      <c r="AL420" s="247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2" t="s">
        <v>545</v>
      </c>
      <c r="D422" s="2419"/>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3" t="s">
        <v>1463</v>
      </c>
      <c r="AG422" s="2473"/>
      <c r="AH422" s="2473"/>
      <c r="AI422" s="2473"/>
      <c r="AJ422" s="2473"/>
      <c r="AK422" s="2473"/>
      <c r="AL422" s="247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2" t="s">
        <v>591</v>
      </c>
      <c r="D425" s="2419"/>
      <c r="E425" s="711" t="s">
        <v>1464</v>
      </c>
      <c r="F425" s="2447" t="s">
        <v>1465</v>
      </c>
      <c r="G425" s="2447"/>
      <c r="H425" s="2447"/>
      <c r="I425" s="2447"/>
      <c r="J425" s="2447"/>
      <c r="K425" s="2447"/>
      <c r="L425" s="2447"/>
      <c r="M425" s="2447"/>
      <c r="N425" s="2447"/>
      <c r="O425" s="2447"/>
      <c r="P425" s="2447"/>
      <c r="Q425" s="2447"/>
      <c r="R425" s="2447"/>
      <c r="S425" s="2447"/>
      <c r="T425" s="2447"/>
      <c r="U425" s="2447"/>
      <c r="V425" s="2447"/>
      <c r="W425" s="2447"/>
      <c r="X425" s="2447"/>
      <c r="Y425" s="2447"/>
      <c r="Z425" s="2447"/>
      <c r="AA425" s="2447"/>
      <c r="AB425" s="2447"/>
      <c r="AC425" s="2447"/>
      <c r="AD425" s="2447"/>
      <c r="AE425" s="244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8"/>
      <c r="G426" s="2448"/>
      <c r="H426" s="2448"/>
      <c r="I426" s="2448"/>
      <c r="J426" s="2448"/>
      <c r="K426" s="2448"/>
      <c r="L426" s="2448"/>
      <c r="M426" s="2448"/>
      <c r="N426" s="2448"/>
      <c r="O426" s="2448"/>
      <c r="P426" s="2448"/>
      <c r="Q426" s="2448"/>
      <c r="R426" s="2448"/>
      <c r="S426" s="2448"/>
      <c r="T426" s="2448"/>
      <c r="U426" s="2448"/>
      <c r="V426" s="2448"/>
      <c r="W426" s="2448"/>
      <c r="X426" s="2448"/>
      <c r="Y426" s="2448"/>
      <c r="Z426" s="2448"/>
      <c r="AA426" s="2448"/>
      <c r="AB426" s="2448"/>
      <c r="AC426" s="2448"/>
      <c r="AD426" s="2448"/>
      <c r="AE426" s="2448"/>
      <c r="AF426" s="2398" t="s">
        <v>1451</v>
      </c>
      <c r="AG426" s="2398"/>
      <c r="AH426" s="2398"/>
      <c r="AI426" s="2398"/>
      <c r="AJ426" s="2398"/>
      <c r="AK426" s="2398"/>
      <c r="AL426" s="2479"/>
      <c r="AM426" s="568"/>
      <c r="AN426" s="595"/>
      <c r="BS426" s="568"/>
      <c r="BT426" s="568"/>
      <c r="BY426" s="568"/>
      <c r="BZ426" s="568"/>
      <c r="CA426" s="568"/>
      <c r="CB426" s="568"/>
      <c r="CC426" s="568"/>
    </row>
    <row r="427" spans="1:81" s="549" customFormat="1" ht="12.75" customHeight="1">
      <c r="A427" s="536"/>
      <c r="B427" s="14"/>
      <c r="C427" s="727"/>
      <c r="D427" s="14"/>
      <c r="E427" s="687"/>
      <c r="F427" s="2448"/>
      <c r="G427" s="2448"/>
      <c r="H427" s="2448"/>
      <c r="I427" s="2448"/>
      <c r="J427" s="2448"/>
      <c r="K427" s="2448"/>
      <c r="L427" s="2448"/>
      <c r="M427" s="2448"/>
      <c r="N427" s="2448"/>
      <c r="O427" s="2448"/>
      <c r="P427" s="2448"/>
      <c r="Q427" s="2448"/>
      <c r="R427" s="2448"/>
      <c r="S427" s="2448"/>
      <c r="T427" s="2448"/>
      <c r="U427" s="2448"/>
      <c r="V427" s="2448"/>
      <c r="W427" s="2448"/>
      <c r="X427" s="2448"/>
      <c r="Y427" s="2448"/>
      <c r="Z427" s="2448"/>
      <c r="AA427" s="2448"/>
      <c r="AB427" s="2448"/>
      <c r="AC427" s="2448"/>
      <c r="AD427" s="2448"/>
      <c r="AE427" s="244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9"/>
      <c r="G428" s="2449"/>
      <c r="H428" s="2449"/>
      <c r="I428" s="2449"/>
      <c r="J428" s="2449"/>
      <c r="K428" s="2449"/>
      <c r="L428" s="2449"/>
      <c r="M428" s="2449"/>
      <c r="N428" s="2449"/>
      <c r="O428" s="2449"/>
      <c r="P428" s="2449"/>
      <c r="Q428" s="2449"/>
      <c r="R428" s="2449"/>
      <c r="S428" s="2449"/>
      <c r="T428" s="2449"/>
      <c r="U428" s="2449"/>
      <c r="V428" s="2449"/>
      <c r="W428" s="2449"/>
      <c r="X428" s="2449"/>
      <c r="Y428" s="2449"/>
      <c r="Z428" s="2449"/>
      <c r="AA428" s="2449"/>
      <c r="AB428" s="2449"/>
      <c r="AC428" s="2449"/>
      <c r="AD428" s="2449"/>
      <c r="AE428" s="244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47" t="s">
        <v>1467</v>
      </c>
      <c r="G430" s="2447"/>
      <c r="H430" s="2447"/>
      <c r="I430" s="2447"/>
      <c r="J430" s="2447"/>
      <c r="K430" s="2447"/>
      <c r="L430" s="2447"/>
      <c r="M430" s="2447"/>
      <c r="N430" s="2447"/>
      <c r="O430" s="2447"/>
      <c r="P430" s="2447"/>
      <c r="Q430" s="2447"/>
      <c r="R430" s="2447"/>
      <c r="S430" s="2447"/>
      <c r="T430" s="2447"/>
      <c r="U430" s="2447"/>
      <c r="V430" s="2447"/>
      <c r="W430" s="2447"/>
      <c r="X430" s="2447"/>
      <c r="Y430" s="2447"/>
      <c r="Z430" s="2447"/>
      <c r="AA430" s="2447"/>
      <c r="AB430" s="2447"/>
      <c r="AC430" s="2447"/>
      <c r="AD430" s="2447"/>
      <c r="AE430" s="2447"/>
      <c r="AF430" s="743"/>
      <c r="AG430" s="743"/>
      <c r="AH430" s="743"/>
      <c r="AI430" s="743"/>
      <c r="AJ430" s="743"/>
      <c r="AK430" s="743"/>
      <c r="AL430" s="744"/>
      <c r="AM430" s="568"/>
    </row>
    <row r="431" spans="1:81">
      <c r="A431" s="536"/>
      <c r="C431" s="727"/>
      <c r="E431" s="687"/>
      <c r="F431" s="2448"/>
      <c r="G431" s="2448"/>
      <c r="H431" s="2448"/>
      <c r="I431" s="2448"/>
      <c r="J431" s="2448"/>
      <c r="K431" s="2448"/>
      <c r="L431" s="2448"/>
      <c r="M431" s="2448"/>
      <c r="N431" s="2448"/>
      <c r="O431" s="2448"/>
      <c r="P431" s="2448"/>
      <c r="Q431" s="2448"/>
      <c r="R431" s="2448"/>
      <c r="S431" s="2448"/>
      <c r="T431" s="2448"/>
      <c r="U431" s="2448"/>
      <c r="V431" s="2448"/>
      <c r="W431" s="2448"/>
      <c r="X431" s="2448"/>
      <c r="Y431" s="2448"/>
      <c r="Z431" s="2448"/>
      <c r="AA431" s="2448"/>
      <c r="AB431" s="2448"/>
      <c r="AC431" s="2448"/>
      <c r="AD431" s="2448"/>
      <c r="AE431" s="2448"/>
      <c r="AF431" s="539"/>
      <c r="AG431" s="536"/>
      <c r="AH431" s="549"/>
      <c r="AI431" s="549"/>
      <c r="AJ431" s="549"/>
      <c r="AK431" s="549"/>
      <c r="AL431" s="728"/>
      <c r="AM431" s="568"/>
    </row>
    <row r="432" spans="1:81" s="549" customFormat="1" ht="12.75" customHeight="1">
      <c r="A432" s="536"/>
      <c r="B432" s="14"/>
      <c r="C432" s="727"/>
      <c r="D432" s="14"/>
      <c r="E432" s="687"/>
      <c r="F432" s="2448"/>
      <c r="G432" s="2448"/>
      <c r="H432" s="2448"/>
      <c r="I432" s="2448"/>
      <c r="J432" s="2448"/>
      <c r="K432" s="2448"/>
      <c r="L432" s="2448"/>
      <c r="M432" s="2448"/>
      <c r="N432" s="2448"/>
      <c r="O432" s="2448"/>
      <c r="P432" s="2448"/>
      <c r="Q432" s="2448"/>
      <c r="R432" s="2448"/>
      <c r="S432" s="2448"/>
      <c r="T432" s="2448"/>
      <c r="U432" s="2448"/>
      <c r="V432" s="2448"/>
      <c r="W432" s="2448"/>
      <c r="X432" s="2448"/>
      <c r="Y432" s="2448"/>
      <c r="Z432" s="2448"/>
      <c r="AA432" s="2448"/>
      <c r="AB432" s="2448"/>
      <c r="AC432" s="2448"/>
      <c r="AD432" s="2448"/>
      <c r="AE432" s="2448"/>
      <c r="AL432" s="728"/>
      <c r="AM432" s="568"/>
      <c r="AN432" s="595"/>
    </row>
    <row r="433" spans="1:60" s="549" customFormat="1" ht="12.75" customHeight="1">
      <c r="A433" s="536"/>
      <c r="B433" s="14"/>
      <c r="C433" s="735"/>
      <c r="F433" s="2448"/>
      <c r="G433" s="2448"/>
      <c r="H433" s="2448"/>
      <c r="I433" s="2448"/>
      <c r="J433" s="2448"/>
      <c r="K433" s="2448"/>
      <c r="L433" s="2448"/>
      <c r="M433" s="2448"/>
      <c r="N433" s="2448"/>
      <c r="O433" s="2448"/>
      <c r="P433" s="2448"/>
      <c r="Q433" s="2448"/>
      <c r="R433" s="2448"/>
      <c r="S433" s="2448"/>
      <c r="T433" s="2448"/>
      <c r="U433" s="2448"/>
      <c r="V433" s="2448"/>
      <c r="W433" s="2448"/>
      <c r="X433" s="2448"/>
      <c r="Y433" s="2448"/>
      <c r="Z433" s="2448"/>
      <c r="AA433" s="2448"/>
      <c r="AB433" s="2448"/>
      <c r="AC433" s="2448"/>
      <c r="AD433" s="2448"/>
      <c r="AE433" s="2448"/>
      <c r="AL433" s="728"/>
      <c r="AM433" s="568"/>
      <c r="AN433" s="595"/>
    </row>
    <row r="434" spans="1:60" s="549" customFormat="1" ht="12.75" customHeight="1">
      <c r="A434" s="536"/>
      <c r="B434" s="14"/>
      <c r="C434" s="2472" t="s">
        <v>591</v>
      </c>
      <c r="D434" s="2419"/>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8" t="s">
        <v>1451</v>
      </c>
      <c r="AG434" s="2398"/>
      <c r="AH434" s="2398"/>
      <c r="AI434" s="2398"/>
      <c r="AJ434" s="2398"/>
      <c r="AK434" s="2398"/>
      <c r="AL434" s="2479"/>
      <c r="AM434" s="568"/>
      <c r="AN434" s="595"/>
    </row>
    <row r="435" spans="1:60" s="549" customFormat="1" ht="12.75" customHeight="1">
      <c r="A435" s="536"/>
      <c r="B435" s="14"/>
      <c r="C435" s="735"/>
      <c r="AL435" s="728"/>
      <c r="AM435" s="568"/>
      <c r="AN435" s="595"/>
    </row>
    <row r="436" spans="1:60" s="549" customFormat="1" ht="12.75" customHeight="1">
      <c r="A436" s="536"/>
      <c r="B436" s="14"/>
      <c r="C436" s="2472" t="s">
        <v>591</v>
      </c>
      <c r="D436" s="2419"/>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8" t="s">
        <v>1463</v>
      </c>
      <c r="AG436" s="2398"/>
      <c r="AH436" s="2398"/>
      <c r="AI436" s="2398"/>
      <c r="AJ436" s="2398"/>
      <c r="AK436" s="2398"/>
      <c r="AL436" s="247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47" t="s">
        <v>1471</v>
      </c>
      <c r="G440" s="2447"/>
      <c r="H440" s="2447"/>
      <c r="I440" s="2447"/>
      <c r="J440" s="2447"/>
      <c r="K440" s="2447"/>
      <c r="L440" s="2447"/>
      <c r="M440" s="2447"/>
      <c r="N440" s="2447"/>
      <c r="O440" s="2447"/>
      <c r="P440" s="2447"/>
      <c r="Q440" s="2447"/>
      <c r="R440" s="2447"/>
      <c r="S440" s="2447"/>
      <c r="T440" s="2447"/>
      <c r="U440" s="2447"/>
      <c r="V440" s="2447"/>
      <c r="W440" s="2447"/>
      <c r="X440" s="2447"/>
      <c r="Y440" s="2447"/>
      <c r="Z440" s="2447"/>
      <c r="AA440" s="2447"/>
      <c r="AB440" s="2447"/>
      <c r="AC440" s="2447"/>
      <c r="AD440" s="2447"/>
      <c r="AE440" s="2447"/>
      <c r="AF440" s="710"/>
      <c r="AG440" s="710"/>
      <c r="AH440" s="710"/>
      <c r="AI440" s="710"/>
      <c r="AJ440" s="710"/>
      <c r="AK440" s="710"/>
      <c r="AL440" s="741"/>
      <c r="AM440" s="568"/>
      <c r="AN440" s="595"/>
    </row>
    <row r="441" spans="1:60" s="549" customFormat="1" ht="12.75" customHeight="1">
      <c r="A441" s="536"/>
      <c r="B441" s="14"/>
      <c r="C441" s="727"/>
      <c r="D441" s="14"/>
      <c r="E441" s="687"/>
      <c r="F441" s="2448"/>
      <c r="G441" s="2448"/>
      <c r="H441" s="2448"/>
      <c r="I441" s="2448"/>
      <c r="J441" s="2448"/>
      <c r="K441" s="2448"/>
      <c r="L441" s="2448"/>
      <c r="M441" s="2448"/>
      <c r="N441" s="2448"/>
      <c r="O441" s="2448"/>
      <c r="P441" s="2448"/>
      <c r="Q441" s="2448"/>
      <c r="R441" s="2448"/>
      <c r="S441" s="2448"/>
      <c r="T441" s="2448"/>
      <c r="U441" s="2448"/>
      <c r="V441" s="2448"/>
      <c r="W441" s="2448"/>
      <c r="X441" s="2448"/>
      <c r="Y441" s="2448"/>
      <c r="Z441" s="2448"/>
      <c r="AA441" s="2448"/>
      <c r="AB441" s="2448"/>
      <c r="AC441" s="2448"/>
      <c r="AD441" s="2448"/>
      <c r="AE441" s="2448"/>
      <c r="AF441" s="539"/>
      <c r="AG441" s="536"/>
      <c r="AL441" s="728"/>
      <c r="AM441" s="568"/>
      <c r="AN441" s="595"/>
    </row>
    <row r="442" spans="1:60" s="549" customFormat="1" ht="12.4" customHeight="1">
      <c r="A442" s="536"/>
      <c r="B442" s="14"/>
      <c r="C442" s="727"/>
      <c r="D442" s="14"/>
      <c r="E442" s="687"/>
      <c r="F442" s="2448"/>
      <c r="G442" s="2448"/>
      <c r="H442" s="2448"/>
      <c r="I442" s="2448"/>
      <c r="J442" s="2448"/>
      <c r="K442" s="2448"/>
      <c r="L442" s="2448"/>
      <c r="M442" s="2448"/>
      <c r="N442" s="2448"/>
      <c r="O442" s="2448"/>
      <c r="P442" s="2448"/>
      <c r="Q442" s="2448"/>
      <c r="R442" s="2448"/>
      <c r="S442" s="2448"/>
      <c r="T442" s="2448"/>
      <c r="U442" s="2448"/>
      <c r="V442" s="2448"/>
      <c r="W442" s="2448"/>
      <c r="X442" s="2448"/>
      <c r="Y442" s="2448"/>
      <c r="Z442" s="2448"/>
      <c r="AA442" s="2448"/>
      <c r="AB442" s="2448"/>
      <c r="AC442" s="2448"/>
      <c r="AD442" s="2448"/>
      <c r="AE442" s="2448"/>
      <c r="AL442" s="728"/>
      <c r="AM442" s="568"/>
      <c r="AN442" s="595"/>
    </row>
    <row r="443" spans="1:60" s="549" customFormat="1" ht="12.75" customHeight="1">
      <c r="A443" s="536"/>
      <c r="B443" s="14"/>
      <c r="C443" s="2472" t="s">
        <v>591</v>
      </c>
      <c r="D443" s="2419"/>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8" t="s">
        <v>1451</v>
      </c>
      <c r="AG443" s="2398"/>
      <c r="AH443" s="2398"/>
      <c r="AI443" s="2398"/>
      <c r="AJ443" s="2398"/>
      <c r="AK443" s="2398"/>
      <c r="AL443" s="247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47" t="s">
        <v>1474</v>
      </c>
      <c r="G446" s="2447"/>
      <c r="H446" s="2447"/>
      <c r="I446" s="2447"/>
      <c r="J446" s="2447"/>
      <c r="K446" s="2447"/>
      <c r="L446" s="2447"/>
      <c r="M446" s="2447"/>
      <c r="N446" s="2447"/>
      <c r="O446" s="2447"/>
      <c r="P446" s="2447"/>
      <c r="Q446" s="2447"/>
      <c r="R446" s="2447"/>
      <c r="S446" s="2447"/>
      <c r="T446" s="2447"/>
      <c r="U446" s="2447"/>
      <c r="V446" s="2447"/>
      <c r="W446" s="2447"/>
      <c r="X446" s="2447"/>
      <c r="Y446" s="2447"/>
      <c r="Z446" s="2447"/>
      <c r="AA446" s="2447"/>
      <c r="AB446" s="2447"/>
      <c r="AC446" s="2447"/>
      <c r="AD446" s="2447"/>
      <c r="AE446" s="2447"/>
      <c r="AF446" s="743"/>
      <c r="AG446" s="743"/>
      <c r="AH446" s="743"/>
      <c r="AI446" s="743"/>
      <c r="AJ446" s="743"/>
      <c r="AK446" s="743"/>
      <c r="AL446" s="744"/>
      <c r="AM446" s="568"/>
      <c r="AO446" s="549"/>
      <c r="AP446" s="549"/>
      <c r="BD446" s="14"/>
      <c r="BE446" s="14"/>
      <c r="BF446" s="14"/>
      <c r="BG446" s="14"/>
      <c r="BH446" s="14"/>
    </row>
    <row r="447" spans="1:60">
      <c r="A447" s="536"/>
      <c r="C447" s="727"/>
      <c r="E447" s="687"/>
      <c r="F447" s="2448"/>
      <c r="G447" s="2448"/>
      <c r="H447" s="2448"/>
      <c r="I447" s="2448"/>
      <c r="J447" s="2448"/>
      <c r="K447" s="2448"/>
      <c r="L447" s="2448"/>
      <c r="M447" s="2448"/>
      <c r="N447" s="2448"/>
      <c r="O447" s="2448"/>
      <c r="P447" s="2448"/>
      <c r="Q447" s="2448"/>
      <c r="R447" s="2448"/>
      <c r="S447" s="2448"/>
      <c r="T447" s="2448"/>
      <c r="U447" s="2448"/>
      <c r="V447" s="2448"/>
      <c r="W447" s="2448"/>
      <c r="X447" s="2448"/>
      <c r="Y447" s="2448"/>
      <c r="Z447" s="2448"/>
      <c r="AA447" s="2448"/>
      <c r="AB447" s="2448"/>
      <c r="AC447" s="2448"/>
      <c r="AD447" s="2448"/>
      <c r="AE447" s="2448"/>
      <c r="AF447" s="592"/>
      <c r="AG447" s="592"/>
      <c r="AH447" s="592"/>
      <c r="AI447" s="592"/>
      <c r="AJ447" s="592"/>
      <c r="AK447" s="592"/>
      <c r="AL447" s="746"/>
      <c r="AM447" s="568"/>
      <c r="AO447" s="549"/>
      <c r="AP447" s="549"/>
    </row>
    <row r="448" spans="1:60" s="549" customFormat="1" ht="12.75" customHeight="1">
      <c r="A448" s="536"/>
      <c r="B448" s="14"/>
      <c r="C448" s="727"/>
      <c r="D448" s="14"/>
      <c r="E448" s="687"/>
      <c r="F448" s="2448"/>
      <c r="G448" s="2448"/>
      <c r="H448" s="2448"/>
      <c r="I448" s="2448"/>
      <c r="J448" s="2448"/>
      <c r="K448" s="2448"/>
      <c r="L448" s="2448"/>
      <c r="M448" s="2448"/>
      <c r="N448" s="2448"/>
      <c r="O448" s="2448"/>
      <c r="P448" s="2448"/>
      <c r="Q448" s="2448"/>
      <c r="R448" s="2448"/>
      <c r="S448" s="2448"/>
      <c r="T448" s="2448"/>
      <c r="U448" s="2448"/>
      <c r="V448" s="2448"/>
      <c r="W448" s="2448"/>
      <c r="X448" s="2448"/>
      <c r="Y448" s="2448"/>
      <c r="Z448" s="2448"/>
      <c r="AA448" s="2448"/>
      <c r="AB448" s="2448"/>
      <c r="AC448" s="2448"/>
      <c r="AD448" s="2448"/>
      <c r="AE448" s="2448"/>
      <c r="AF448" s="592"/>
      <c r="AG448" s="592"/>
      <c r="AH448" s="592"/>
      <c r="AI448" s="592"/>
      <c r="AJ448" s="592"/>
      <c r="AK448" s="592"/>
      <c r="AL448" s="746"/>
      <c r="AM448" s="568"/>
      <c r="AN448" s="595"/>
    </row>
    <row r="449" spans="1:42" s="549" customFormat="1" ht="12.75" customHeight="1">
      <c r="A449" s="536"/>
      <c r="B449" s="14"/>
      <c r="C449" s="747"/>
      <c r="D449" s="726"/>
      <c r="E449" s="715"/>
      <c r="F449" s="2448"/>
      <c r="G449" s="2448"/>
      <c r="H449" s="2448"/>
      <c r="I449" s="2448"/>
      <c r="J449" s="2448"/>
      <c r="K449" s="2448"/>
      <c r="L449" s="2448"/>
      <c r="M449" s="2448"/>
      <c r="N449" s="2448"/>
      <c r="O449" s="2448"/>
      <c r="P449" s="2448"/>
      <c r="Q449" s="2448"/>
      <c r="R449" s="2448"/>
      <c r="S449" s="2448"/>
      <c r="T449" s="2448"/>
      <c r="U449" s="2448"/>
      <c r="V449" s="2448"/>
      <c r="W449" s="2448"/>
      <c r="X449" s="2448"/>
      <c r="Y449" s="2448"/>
      <c r="Z449" s="2448"/>
      <c r="AA449" s="2448"/>
      <c r="AB449" s="2448"/>
      <c r="AC449" s="2448"/>
      <c r="AD449" s="2448"/>
      <c r="AE449" s="244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8"/>
      <c r="G450" s="2448"/>
      <c r="H450" s="2448"/>
      <c r="I450" s="2448"/>
      <c r="J450" s="2448"/>
      <c r="K450" s="2448"/>
      <c r="L450" s="2448"/>
      <c r="M450" s="2448"/>
      <c r="N450" s="2448"/>
      <c r="O450" s="2448"/>
      <c r="P450" s="2448"/>
      <c r="Q450" s="2448"/>
      <c r="R450" s="2448"/>
      <c r="S450" s="2448"/>
      <c r="T450" s="2448"/>
      <c r="U450" s="2448"/>
      <c r="V450" s="2448"/>
      <c r="W450" s="2448"/>
      <c r="X450" s="2448"/>
      <c r="Y450" s="2448"/>
      <c r="Z450" s="2448"/>
      <c r="AA450" s="2448"/>
      <c r="AB450" s="2448"/>
      <c r="AC450" s="2448"/>
      <c r="AD450" s="2448"/>
      <c r="AE450" s="2448"/>
      <c r="AF450" s="592"/>
      <c r="AG450" s="592"/>
      <c r="AH450" s="592"/>
      <c r="AI450" s="592"/>
      <c r="AJ450" s="592"/>
      <c r="AK450" s="592"/>
      <c r="AL450" s="746"/>
      <c r="AM450" s="568"/>
      <c r="AN450" s="595"/>
    </row>
    <row r="451" spans="1:42" s="549" customFormat="1" ht="12.75" customHeight="1">
      <c r="A451" s="536"/>
      <c r="B451" s="14"/>
      <c r="C451" s="747"/>
      <c r="D451" s="726"/>
      <c r="E451" s="715"/>
      <c r="F451" s="2448"/>
      <c r="G451" s="2448"/>
      <c r="H451" s="2448"/>
      <c r="I451" s="2448"/>
      <c r="J451" s="2448"/>
      <c r="K451" s="2448"/>
      <c r="L451" s="2448"/>
      <c r="M451" s="2448"/>
      <c r="N451" s="2448"/>
      <c r="O451" s="2448"/>
      <c r="P451" s="2448"/>
      <c r="Q451" s="2448"/>
      <c r="R451" s="2448"/>
      <c r="S451" s="2448"/>
      <c r="T451" s="2448"/>
      <c r="U451" s="2448"/>
      <c r="V451" s="2448"/>
      <c r="W451" s="2448"/>
      <c r="X451" s="2448"/>
      <c r="Y451" s="2448"/>
      <c r="Z451" s="2448"/>
      <c r="AA451" s="2448"/>
      <c r="AB451" s="2448"/>
      <c r="AC451" s="2448"/>
      <c r="AD451" s="2448"/>
      <c r="AE451" s="2448"/>
      <c r="AF451" s="592"/>
      <c r="AG451" s="592"/>
      <c r="AH451" s="592"/>
      <c r="AI451" s="592"/>
      <c r="AJ451" s="592"/>
      <c r="AK451" s="592"/>
      <c r="AL451" s="746"/>
      <c r="AM451" s="568"/>
      <c r="AN451" s="595"/>
    </row>
    <row r="452" spans="1:42" s="549" customFormat="1" ht="12.75" customHeight="1">
      <c r="A452" s="536"/>
      <c r="B452" s="14"/>
      <c r="C452" s="747"/>
      <c r="D452" s="726"/>
      <c r="E452" s="715"/>
      <c r="F452" s="2448"/>
      <c r="G452" s="2448"/>
      <c r="H452" s="2448"/>
      <c r="I452" s="2448"/>
      <c r="J452" s="2448"/>
      <c r="K452" s="2448"/>
      <c r="L452" s="2448"/>
      <c r="M452" s="2448"/>
      <c r="N452" s="2448"/>
      <c r="O452" s="2448"/>
      <c r="P452" s="2448"/>
      <c r="Q452" s="2448"/>
      <c r="R452" s="2448"/>
      <c r="S452" s="2448"/>
      <c r="T452" s="2448"/>
      <c r="U452" s="2448"/>
      <c r="V452" s="2448"/>
      <c r="W452" s="2448"/>
      <c r="X452" s="2448"/>
      <c r="Y452" s="2448"/>
      <c r="Z452" s="2448"/>
      <c r="AA452" s="2448"/>
      <c r="AB452" s="2448"/>
      <c r="AC452" s="2448"/>
      <c r="AD452" s="2448"/>
      <c r="AE452" s="2448"/>
      <c r="AF452" s="592"/>
      <c r="AG452" s="592"/>
      <c r="AH452" s="592"/>
      <c r="AI452" s="592"/>
      <c r="AJ452" s="592"/>
      <c r="AK452" s="592"/>
      <c r="AL452" s="746"/>
      <c r="AM452" s="568"/>
      <c r="AN452" s="595"/>
    </row>
    <row r="453" spans="1:42" s="549" customFormat="1" ht="12.75" customHeight="1">
      <c r="A453" s="536"/>
      <c r="B453" s="14"/>
      <c r="C453" s="747"/>
      <c r="D453" s="726"/>
      <c r="E453" s="715"/>
      <c r="F453" s="2448"/>
      <c r="G453" s="2448"/>
      <c r="H453" s="2448"/>
      <c r="I453" s="2448"/>
      <c r="J453" s="2448"/>
      <c r="K453" s="2448"/>
      <c r="L453" s="2448"/>
      <c r="M453" s="2448"/>
      <c r="N453" s="2448"/>
      <c r="O453" s="2448"/>
      <c r="P453" s="2448"/>
      <c r="Q453" s="2448"/>
      <c r="R453" s="2448"/>
      <c r="S453" s="2448"/>
      <c r="T453" s="2448"/>
      <c r="U453" s="2448"/>
      <c r="V453" s="2448"/>
      <c r="W453" s="2448"/>
      <c r="X453" s="2448"/>
      <c r="Y453" s="2448"/>
      <c r="Z453" s="2448"/>
      <c r="AA453" s="2448"/>
      <c r="AB453" s="2448"/>
      <c r="AC453" s="2448"/>
      <c r="AD453" s="2448"/>
      <c r="AE453" s="2448"/>
      <c r="AF453" s="592"/>
      <c r="AG453" s="592"/>
      <c r="AH453" s="592"/>
      <c r="AI453" s="592"/>
      <c r="AJ453" s="592"/>
      <c r="AK453" s="592"/>
      <c r="AL453" s="746"/>
      <c r="AM453" s="568"/>
      <c r="AN453" s="595"/>
    </row>
    <row r="454" spans="1:42" s="549" customFormat="1" ht="17.25" customHeight="1">
      <c r="A454" s="536"/>
      <c r="B454" s="14"/>
      <c r="C454" s="747"/>
      <c r="D454" s="726"/>
      <c r="E454" s="715"/>
      <c r="F454" s="2448"/>
      <c r="G454" s="2448"/>
      <c r="H454" s="2448"/>
      <c r="I454" s="2448"/>
      <c r="J454" s="2448"/>
      <c r="K454" s="2448"/>
      <c r="L454" s="2448"/>
      <c r="M454" s="2448"/>
      <c r="N454" s="2448"/>
      <c r="O454" s="2448"/>
      <c r="P454" s="2448"/>
      <c r="Q454" s="2448"/>
      <c r="R454" s="2448"/>
      <c r="S454" s="2448"/>
      <c r="T454" s="2448"/>
      <c r="U454" s="2448"/>
      <c r="V454" s="2448"/>
      <c r="W454" s="2448"/>
      <c r="X454" s="2448"/>
      <c r="Y454" s="2448"/>
      <c r="Z454" s="2448"/>
      <c r="AA454" s="2448"/>
      <c r="AB454" s="2448"/>
      <c r="AC454" s="2448"/>
      <c r="AD454" s="2448"/>
      <c r="AE454" s="2448"/>
      <c r="AL454" s="728"/>
      <c r="AM454" s="568"/>
      <c r="AN454" s="595"/>
    </row>
    <row r="455" spans="1:42" s="549" customFormat="1" ht="12.75" customHeight="1">
      <c r="A455" s="536"/>
      <c r="B455" s="14"/>
      <c r="C455" s="2472" t="s">
        <v>591</v>
      </c>
      <c r="D455" s="2419"/>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8" t="s">
        <v>1451</v>
      </c>
      <c r="AG455" s="2398"/>
      <c r="AH455" s="2398"/>
      <c r="AI455" s="2398"/>
      <c r="AJ455" s="2398"/>
      <c r="AK455" s="2398"/>
      <c r="AL455" s="247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47" t="s">
        <v>1477</v>
      </c>
      <c r="G458" s="2447"/>
      <c r="H458" s="2447"/>
      <c r="I458" s="2447"/>
      <c r="J458" s="2447"/>
      <c r="K458" s="2447"/>
      <c r="L458" s="2447"/>
      <c r="M458" s="2447"/>
      <c r="N458" s="2447"/>
      <c r="O458" s="2447"/>
      <c r="P458" s="2447"/>
      <c r="Q458" s="2447"/>
      <c r="R458" s="2447"/>
      <c r="S458" s="2447"/>
      <c r="T458" s="2447"/>
      <c r="U458" s="2447"/>
      <c r="V458" s="2447"/>
      <c r="W458" s="2447"/>
      <c r="X458" s="2447"/>
      <c r="Y458" s="2447"/>
      <c r="Z458" s="2447"/>
      <c r="AA458" s="2447"/>
      <c r="AB458" s="2447"/>
      <c r="AC458" s="2447"/>
      <c r="AD458" s="2447"/>
      <c r="AE458" s="2447"/>
      <c r="AF458" s="710"/>
      <c r="AG458" s="710"/>
      <c r="AH458" s="710"/>
      <c r="AI458" s="710"/>
      <c r="AJ458" s="710"/>
      <c r="AK458" s="710"/>
      <c r="AL458" s="741"/>
      <c r="AM458" s="568"/>
      <c r="AN458" s="595"/>
    </row>
    <row r="459" spans="1:42" s="549" customFormat="1" ht="12.75" customHeight="1">
      <c r="A459" s="536"/>
      <c r="B459" s="14"/>
      <c r="C459" s="747"/>
      <c r="D459" s="726"/>
      <c r="E459" s="715"/>
      <c r="F459" s="2448"/>
      <c r="G459" s="2448"/>
      <c r="H459" s="2448"/>
      <c r="I459" s="2448"/>
      <c r="J459" s="2448"/>
      <c r="K459" s="2448"/>
      <c r="L459" s="2448"/>
      <c r="M459" s="2448"/>
      <c r="N459" s="2448"/>
      <c r="O459" s="2448"/>
      <c r="P459" s="2448"/>
      <c r="Q459" s="2448"/>
      <c r="R459" s="2448"/>
      <c r="S459" s="2448"/>
      <c r="T459" s="2448"/>
      <c r="U459" s="2448"/>
      <c r="V459" s="2448"/>
      <c r="W459" s="2448"/>
      <c r="X459" s="2448"/>
      <c r="Y459" s="2448"/>
      <c r="Z459" s="2448"/>
      <c r="AA459" s="2448"/>
      <c r="AB459" s="2448"/>
      <c r="AC459" s="2448"/>
      <c r="AD459" s="2448"/>
      <c r="AE459" s="2448"/>
      <c r="AF459" s="589"/>
      <c r="AG459" s="589"/>
      <c r="AH459" s="589"/>
      <c r="AI459" s="589"/>
      <c r="AJ459" s="589"/>
      <c r="AK459" s="589"/>
      <c r="AL459" s="716"/>
      <c r="AM459" s="568"/>
      <c r="AN459" s="595"/>
    </row>
    <row r="460" spans="1:42" s="549" customFormat="1" ht="12.75" customHeight="1">
      <c r="A460" s="536"/>
      <c r="B460" s="14"/>
      <c r="C460" s="747"/>
      <c r="D460" s="726"/>
      <c r="E460" s="715"/>
      <c r="F460" s="2448"/>
      <c r="G460" s="2448"/>
      <c r="H460" s="2448"/>
      <c r="I460" s="2448"/>
      <c r="J460" s="2448"/>
      <c r="K460" s="2448"/>
      <c r="L460" s="2448"/>
      <c r="M460" s="2448"/>
      <c r="N460" s="2448"/>
      <c r="O460" s="2448"/>
      <c r="P460" s="2448"/>
      <c r="Q460" s="2448"/>
      <c r="R460" s="2448"/>
      <c r="S460" s="2448"/>
      <c r="T460" s="2448"/>
      <c r="U460" s="2448"/>
      <c r="V460" s="2448"/>
      <c r="W460" s="2448"/>
      <c r="X460" s="2448"/>
      <c r="Y460" s="2448"/>
      <c r="Z460" s="2448"/>
      <c r="AA460" s="2448"/>
      <c r="AB460" s="2448"/>
      <c r="AC460" s="2448"/>
      <c r="AD460" s="2448"/>
      <c r="AE460" s="2448"/>
      <c r="AF460" s="589"/>
      <c r="AG460" s="589"/>
      <c r="AH460" s="589"/>
      <c r="AI460" s="589"/>
      <c r="AJ460" s="589"/>
      <c r="AK460" s="589"/>
      <c r="AL460" s="716"/>
      <c r="AM460" s="568"/>
      <c r="AN460" s="595"/>
    </row>
    <row r="461" spans="1:42" s="549" customFormat="1" ht="12.75" customHeight="1">
      <c r="A461" s="536"/>
      <c r="B461" s="14"/>
      <c r="C461" s="747"/>
      <c r="D461" s="726"/>
      <c r="E461" s="715"/>
      <c r="F461" s="2448"/>
      <c r="G461" s="2448"/>
      <c r="H461" s="2448"/>
      <c r="I461" s="2448"/>
      <c r="J461" s="2448"/>
      <c r="K461" s="2448"/>
      <c r="L461" s="2448"/>
      <c r="M461" s="2448"/>
      <c r="N461" s="2448"/>
      <c r="O461" s="2448"/>
      <c r="P461" s="2448"/>
      <c r="Q461" s="2448"/>
      <c r="R461" s="2448"/>
      <c r="S461" s="2448"/>
      <c r="T461" s="2448"/>
      <c r="U461" s="2448"/>
      <c r="V461" s="2448"/>
      <c r="W461" s="2448"/>
      <c r="X461" s="2448"/>
      <c r="Y461" s="2448"/>
      <c r="Z461" s="2448"/>
      <c r="AA461" s="2448"/>
      <c r="AB461" s="2448"/>
      <c r="AC461" s="2448"/>
      <c r="AD461" s="2448"/>
      <c r="AE461" s="2448"/>
      <c r="AL461" s="728"/>
      <c r="AM461" s="568"/>
      <c r="AN461" s="595"/>
    </row>
    <row r="462" spans="1:42" s="549" customFormat="1" ht="12.75" customHeight="1">
      <c r="A462" s="536"/>
      <c r="B462" s="14"/>
      <c r="C462" s="2472" t="s">
        <v>591</v>
      </c>
      <c r="D462" s="2419"/>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8" t="s">
        <v>1451</v>
      </c>
      <c r="AG462" s="2398"/>
      <c r="AH462" s="2398"/>
      <c r="AI462" s="2398"/>
      <c r="AJ462" s="2398"/>
      <c r="AK462" s="2398"/>
      <c r="AL462" s="247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7" t="s">
        <v>591</v>
      </c>
      <c r="D466" s="2558"/>
      <c r="E466" s="711" t="s">
        <v>1486</v>
      </c>
      <c r="F466" s="2447" t="s">
        <v>1487</v>
      </c>
      <c r="G466" s="2447"/>
      <c r="H466" s="2447"/>
      <c r="I466" s="2447"/>
      <c r="J466" s="2447"/>
      <c r="K466" s="2447"/>
      <c r="L466" s="2447"/>
      <c r="M466" s="2447"/>
      <c r="N466" s="2447"/>
      <c r="O466" s="2447"/>
      <c r="P466" s="2447"/>
      <c r="Q466" s="2447"/>
      <c r="R466" s="2447"/>
      <c r="S466" s="2447"/>
      <c r="T466" s="2447"/>
      <c r="U466" s="2447"/>
      <c r="V466" s="2447"/>
      <c r="W466" s="2447"/>
      <c r="X466" s="2447"/>
      <c r="Y466" s="2447"/>
      <c r="Z466" s="2447"/>
      <c r="AA466" s="2447"/>
      <c r="AB466" s="2447"/>
      <c r="AC466" s="2447"/>
      <c r="AD466" s="2447"/>
      <c r="AE466" s="2447"/>
      <c r="AF466" s="2475" t="s">
        <v>1451</v>
      </c>
      <c r="AG466" s="2475"/>
      <c r="AH466" s="2475"/>
      <c r="AI466" s="2475"/>
      <c r="AJ466" s="2475"/>
      <c r="AK466" s="2475"/>
      <c r="AL466" s="2476"/>
      <c r="AM466" s="568"/>
      <c r="AN466" s="749"/>
    </row>
    <row r="467" spans="1:40" s="549" customFormat="1" ht="12.75" customHeight="1">
      <c r="A467" s="536"/>
      <c r="B467" s="14"/>
      <c r="C467" s="747"/>
      <c r="D467" s="726"/>
      <c r="E467" s="715"/>
      <c r="F467" s="2448"/>
      <c r="G467" s="2448"/>
      <c r="H467" s="2448"/>
      <c r="I467" s="2448"/>
      <c r="J467" s="2448"/>
      <c r="K467" s="2448"/>
      <c r="L467" s="2448"/>
      <c r="M467" s="2448"/>
      <c r="N467" s="2448"/>
      <c r="O467" s="2448"/>
      <c r="P467" s="2448"/>
      <c r="Q467" s="2448"/>
      <c r="R467" s="2448"/>
      <c r="S467" s="2448"/>
      <c r="T467" s="2448"/>
      <c r="U467" s="2448"/>
      <c r="V467" s="2448"/>
      <c r="W467" s="2448"/>
      <c r="X467" s="2448"/>
      <c r="Y467" s="2448"/>
      <c r="Z467" s="2448"/>
      <c r="AA467" s="2448"/>
      <c r="AB467" s="2448"/>
      <c r="AC467" s="2448"/>
      <c r="AD467" s="2448"/>
      <c r="AE467" s="2448"/>
      <c r="AF467" s="589"/>
      <c r="AG467" s="589"/>
      <c r="AH467" s="589"/>
      <c r="AI467" s="589"/>
      <c r="AJ467" s="589"/>
      <c r="AK467" s="589"/>
      <c r="AL467" s="716"/>
      <c r="AM467" s="568"/>
      <c r="AN467" s="750"/>
    </row>
    <row r="468" spans="1:40" s="549" customFormat="1" ht="17.649999999999999" customHeight="1">
      <c r="A468" s="536"/>
      <c r="B468" s="14"/>
      <c r="C468" s="752"/>
      <c r="D468" s="719"/>
      <c r="E468" s="720"/>
      <c r="F468" s="2449"/>
      <c r="G468" s="2449"/>
      <c r="H468" s="2449"/>
      <c r="I468" s="2449"/>
      <c r="J468" s="2449"/>
      <c r="K468" s="2449"/>
      <c r="L468" s="2449"/>
      <c r="M468" s="2449"/>
      <c r="N468" s="2449"/>
      <c r="O468" s="2449"/>
      <c r="P468" s="2449"/>
      <c r="Q468" s="2449"/>
      <c r="R468" s="2449"/>
      <c r="S468" s="2449"/>
      <c r="T468" s="2449"/>
      <c r="U468" s="2449"/>
      <c r="V468" s="2449"/>
      <c r="W468" s="2449"/>
      <c r="X468" s="2449"/>
      <c r="Y468" s="2449"/>
      <c r="Z468" s="2449"/>
      <c r="AA468" s="2449"/>
      <c r="AB468" s="2449"/>
      <c r="AC468" s="2449"/>
      <c r="AD468" s="2449"/>
      <c r="AE468" s="244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2" t="s">
        <v>591</v>
      </c>
      <c r="D470" s="2419"/>
      <c r="E470" s="711" t="s">
        <v>1492</v>
      </c>
      <c r="F470" s="2447" t="s">
        <v>1493</v>
      </c>
      <c r="G470" s="2447"/>
      <c r="H470" s="2447"/>
      <c r="I470" s="2447"/>
      <c r="J470" s="2447"/>
      <c r="K470" s="2447"/>
      <c r="L470" s="2447"/>
      <c r="M470" s="2447"/>
      <c r="N470" s="2447"/>
      <c r="O470" s="2447"/>
      <c r="P470" s="2447"/>
      <c r="Q470" s="2447"/>
      <c r="R470" s="2447"/>
      <c r="S470" s="2447"/>
      <c r="T470" s="2447"/>
      <c r="U470" s="2447"/>
      <c r="V470" s="2447"/>
      <c r="W470" s="2447"/>
      <c r="X470" s="2447"/>
      <c r="Y470" s="2447"/>
      <c r="Z470" s="2447"/>
      <c r="AA470" s="2447"/>
      <c r="AB470" s="2447"/>
      <c r="AC470" s="2447"/>
      <c r="AD470" s="2447"/>
      <c r="AE470" s="2447"/>
      <c r="AF470" s="2475" t="s">
        <v>1451</v>
      </c>
      <c r="AG470" s="2475"/>
      <c r="AH470" s="2475"/>
      <c r="AI470" s="2475"/>
      <c r="AJ470" s="2475"/>
      <c r="AK470" s="2475"/>
      <c r="AL470" s="2476"/>
      <c r="AM470" s="568"/>
      <c r="AN470" s="535"/>
    </row>
    <row r="471" spans="1:40" s="549" customFormat="1" ht="12.75" customHeight="1">
      <c r="A471" s="536"/>
      <c r="B471" s="14"/>
      <c r="C471" s="727"/>
      <c r="D471" s="14"/>
      <c r="E471" s="687"/>
      <c r="F471" s="2448"/>
      <c r="G471" s="2448"/>
      <c r="H471" s="2448"/>
      <c r="I471" s="2448"/>
      <c r="J471" s="2448"/>
      <c r="K471" s="2448"/>
      <c r="L471" s="2448"/>
      <c r="M471" s="2448"/>
      <c r="N471" s="2448"/>
      <c r="O471" s="2448"/>
      <c r="P471" s="2448"/>
      <c r="Q471" s="2448"/>
      <c r="R471" s="2448"/>
      <c r="S471" s="2448"/>
      <c r="T471" s="2448"/>
      <c r="U471" s="2448"/>
      <c r="V471" s="2448"/>
      <c r="W471" s="2448"/>
      <c r="X471" s="2448"/>
      <c r="Y471" s="2448"/>
      <c r="Z471" s="2448"/>
      <c r="AA471" s="2448"/>
      <c r="AB471" s="2448"/>
      <c r="AC471" s="2448"/>
      <c r="AD471" s="2448"/>
      <c r="AE471" s="2448"/>
      <c r="AF471" s="539"/>
      <c r="AG471" s="536"/>
      <c r="AL471" s="728"/>
      <c r="AM471" s="568"/>
      <c r="AN471" s="535"/>
    </row>
    <row r="472" spans="1:40" s="549" customFormat="1" ht="12.75" customHeight="1">
      <c r="A472" s="536"/>
      <c r="B472" s="14"/>
      <c r="C472" s="727"/>
      <c r="D472" s="14"/>
      <c r="E472" s="687"/>
      <c r="F472" s="2448"/>
      <c r="G472" s="2448"/>
      <c r="H472" s="2448"/>
      <c r="I472" s="2448"/>
      <c r="J472" s="2448"/>
      <c r="K472" s="2448"/>
      <c r="L472" s="2448"/>
      <c r="M472" s="2448"/>
      <c r="N472" s="2448"/>
      <c r="O472" s="2448"/>
      <c r="P472" s="2448"/>
      <c r="Q472" s="2448"/>
      <c r="R472" s="2448"/>
      <c r="S472" s="2448"/>
      <c r="T472" s="2448"/>
      <c r="U472" s="2448"/>
      <c r="V472" s="2448"/>
      <c r="W472" s="2448"/>
      <c r="X472" s="2448"/>
      <c r="Y472" s="2448"/>
      <c r="Z472" s="2448"/>
      <c r="AA472" s="2448"/>
      <c r="AB472" s="2448"/>
      <c r="AC472" s="2448"/>
      <c r="AD472" s="2448"/>
      <c r="AE472" s="2448"/>
      <c r="AF472" s="539"/>
      <c r="AG472" s="536"/>
      <c r="AL472" s="728"/>
      <c r="AM472" s="568"/>
      <c r="AN472" s="535"/>
    </row>
    <row r="473" spans="1:40" s="549" customFormat="1" ht="12.75" customHeight="1">
      <c r="A473" s="536"/>
      <c r="B473" s="14"/>
      <c r="C473" s="752"/>
      <c r="D473" s="719"/>
      <c r="E473" s="720"/>
      <c r="F473" s="2449"/>
      <c r="G473" s="2449"/>
      <c r="H473" s="2449"/>
      <c r="I473" s="2449"/>
      <c r="J473" s="2449"/>
      <c r="K473" s="2449"/>
      <c r="L473" s="2449"/>
      <c r="M473" s="2449"/>
      <c r="N473" s="2449"/>
      <c r="O473" s="2449"/>
      <c r="P473" s="2449"/>
      <c r="Q473" s="2449"/>
      <c r="R473" s="2449"/>
      <c r="S473" s="2449"/>
      <c r="T473" s="2449"/>
      <c r="U473" s="2449"/>
      <c r="V473" s="2449"/>
      <c r="W473" s="2449"/>
      <c r="X473" s="2449"/>
      <c r="Y473" s="2449"/>
      <c r="Z473" s="2449"/>
      <c r="AA473" s="2449"/>
      <c r="AB473" s="2449"/>
      <c r="AC473" s="2449"/>
      <c r="AD473" s="2449"/>
      <c r="AE473" s="244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47" t="s">
        <v>1496</v>
      </c>
      <c r="G475" s="2447"/>
      <c r="H475" s="2447"/>
      <c r="I475" s="2447"/>
      <c r="J475" s="2447"/>
      <c r="K475" s="2447"/>
      <c r="L475" s="2447"/>
      <c r="M475" s="2447"/>
      <c r="N475" s="2447"/>
      <c r="O475" s="2447"/>
      <c r="P475" s="2447"/>
      <c r="Q475" s="2447"/>
      <c r="R475" s="2447"/>
      <c r="S475" s="2447"/>
      <c r="T475" s="2447"/>
      <c r="U475" s="2447"/>
      <c r="V475" s="2447"/>
      <c r="W475" s="2447"/>
      <c r="X475" s="2447"/>
      <c r="Y475" s="2447"/>
      <c r="Z475" s="2447"/>
      <c r="AA475" s="2447"/>
      <c r="AB475" s="2447"/>
      <c r="AC475" s="2447"/>
      <c r="AD475" s="2447"/>
      <c r="AE475" s="2447"/>
      <c r="AF475" s="2447"/>
      <c r="AG475" s="740"/>
      <c r="AH475" s="710"/>
      <c r="AI475" s="710"/>
      <c r="AJ475" s="710"/>
      <c r="AK475" s="710"/>
      <c r="AL475" s="741"/>
      <c r="AM475" s="568"/>
      <c r="AN475" s="595"/>
    </row>
    <row r="476" spans="1:40" s="549" customFormat="1" ht="12.75" customHeight="1">
      <c r="A476" s="536"/>
      <c r="B476" s="14"/>
      <c r="C476" s="727"/>
      <c r="D476" s="14"/>
      <c r="E476" s="687"/>
      <c r="F476" s="2448"/>
      <c r="G476" s="2448"/>
      <c r="H476" s="2448"/>
      <c r="I476" s="2448"/>
      <c r="J476" s="2448"/>
      <c r="K476" s="2448"/>
      <c r="L476" s="2448"/>
      <c r="M476" s="2448"/>
      <c r="N476" s="2448"/>
      <c r="O476" s="2448"/>
      <c r="P476" s="2448"/>
      <c r="Q476" s="2448"/>
      <c r="R476" s="2448"/>
      <c r="S476" s="2448"/>
      <c r="T476" s="2448"/>
      <c r="U476" s="2448"/>
      <c r="V476" s="2448"/>
      <c r="W476" s="2448"/>
      <c r="X476" s="2448"/>
      <c r="Y476" s="2448"/>
      <c r="Z476" s="2448"/>
      <c r="AA476" s="2448"/>
      <c r="AB476" s="2448"/>
      <c r="AC476" s="2448"/>
      <c r="AD476" s="2448"/>
      <c r="AE476" s="2448"/>
      <c r="AF476" s="2448"/>
      <c r="AL476" s="728"/>
      <c r="AM476" s="568"/>
      <c r="AN476" s="595"/>
    </row>
    <row r="477" spans="1:40" s="549" customFormat="1" ht="12.75" customHeight="1">
      <c r="A477" s="536"/>
      <c r="B477" s="14"/>
      <c r="C477" s="735"/>
      <c r="F477" s="2448"/>
      <c r="G477" s="2448"/>
      <c r="H477" s="2448"/>
      <c r="I477" s="2448"/>
      <c r="J477" s="2448"/>
      <c r="K477" s="2448"/>
      <c r="L477" s="2448"/>
      <c r="M477" s="2448"/>
      <c r="N477" s="2448"/>
      <c r="O477" s="2448"/>
      <c r="P477" s="2448"/>
      <c r="Q477" s="2448"/>
      <c r="R477" s="2448"/>
      <c r="S477" s="2448"/>
      <c r="T477" s="2448"/>
      <c r="U477" s="2448"/>
      <c r="V477" s="2448"/>
      <c r="W477" s="2448"/>
      <c r="X477" s="2448"/>
      <c r="Y477" s="2448"/>
      <c r="Z477" s="2448"/>
      <c r="AA477" s="2448"/>
      <c r="AB477" s="2448"/>
      <c r="AC477" s="2448"/>
      <c r="AD477" s="2448"/>
      <c r="AE477" s="2448"/>
      <c r="AF477" s="2448"/>
      <c r="AL477" s="728"/>
      <c r="AM477" s="568"/>
      <c r="AN477" s="595"/>
    </row>
    <row r="478" spans="1:40" s="549" customFormat="1" ht="12.75" customHeight="1">
      <c r="A478" s="536"/>
      <c r="B478" s="14"/>
      <c r="C478" s="735"/>
      <c r="F478" s="2448"/>
      <c r="G478" s="2448"/>
      <c r="H478" s="2448"/>
      <c r="I478" s="2448"/>
      <c r="J478" s="2448"/>
      <c r="K478" s="2448"/>
      <c r="L478" s="2448"/>
      <c r="M478" s="2448"/>
      <c r="N478" s="2448"/>
      <c r="O478" s="2448"/>
      <c r="P478" s="2448"/>
      <c r="Q478" s="2448"/>
      <c r="R478" s="2448"/>
      <c r="S478" s="2448"/>
      <c r="T478" s="2448"/>
      <c r="U478" s="2448"/>
      <c r="V478" s="2448"/>
      <c r="W478" s="2448"/>
      <c r="X478" s="2448"/>
      <c r="Y478" s="2448"/>
      <c r="Z478" s="2448"/>
      <c r="AA478" s="2448"/>
      <c r="AB478" s="2448"/>
      <c r="AC478" s="2448"/>
      <c r="AD478" s="2448"/>
      <c r="AE478" s="2448"/>
      <c r="AF478" s="2448"/>
      <c r="AL478" s="728"/>
      <c r="AM478" s="568"/>
      <c r="AN478" s="595"/>
    </row>
    <row r="479" spans="1:40" s="549" customFormat="1" ht="12.75" customHeight="1">
      <c r="A479" s="536"/>
      <c r="B479" s="14"/>
      <c r="C479" s="2472" t="s">
        <v>591</v>
      </c>
      <c r="D479" s="2419"/>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3" t="s">
        <v>1451</v>
      </c>
      <c r="AG479" s="2473"/>
      <c r="AH479" s="2473"/>
      <c r="AI479" s="2473"/>
      <c r="AJ479" s="2473"/>
      <c r="AK479" s="2473"/>
      <c r="AL479" s="247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0"/>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00">
        <f>IF(Application!D214="N/A",AS371,AS373)</f>
        <v>10</v>
      </c>
      <c r="AL482" s="2446"/>
      <c r="AM482" s="240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1499</v>
      </c>
      <c r="C485" s="539"/>
      <c r="E485" s="594"/>
      <c r="AE485" s="2473" t="s">
        <v>1500</v>
      </c>
      <c r="AF485" s="2473"/>
      <c r="AG485" s="2473"/>
      <c r="AH485" s="2473"/>
      <c r="AI485" s="2473"/>
      <c r="AJ485" s="2473"/>
      <c r="AK485" s="2473"/>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22" t="s">
        <v>591</v>
      </c>
      <c r="D491" s="2423"/>
      <c r="E491" s="757" t="s">
        <v>507</v>
      </c>
      <c r="F491" s="2458" t="s">
        <v>1506</v>
      </c>
      <c r="G491" s="2458"/>
      <c r="H491" s="2458"/>
      <c r="I491" s="2458"/>
      <c r="J491" s="2458"/>
      <c r="K491" s="2458"/>
      <c r="L491" s="2458"/>
      <c r="M491" s="2458"/>
      <c r="N491" s="2458"/>
      <c r="O491" s="2458"/>
      <c r="P491" s="2458"/>
      <c r="Q491" s="2458"/>
      <c r="R491" s="2458"/>
      <c r="S491" s="2458"/>
      <c r="T491" s="2458"/>
      <c r="U491" s="2458"/>
      <c r="V491" s="2458"/>
      <c r="W491" s="2458"/>
      <c r="X491" s="2458"/>
      <c r="Y491" s="2458"/>
      <c r="Z491" s="2458"/>
      <c r="AA491" s="2458"/>
      <c r="AB491" s="2458"/>
      <c r="AC491" s="2458"/>
      <c r="AD491" s="2458"/>
      <c r="AE491" s="2458"/>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59"/>
      <c r="G492" s="2459"/>
      <c r="H492" s="2459"/>
      <c r="I492" s="2459"/>
      <c r="J492" s="2459"/>
      <c r="K492" s="2459"/>
      <c r="L492" s="2459"/>
      <c r="M492" s="2459"/>
      <c r="N492" s="2459"/>
      <c r="O492" s="2459"/>
      <c r="P492" s="2459"/>
      <c r="Q492" s="2459"/>
      <c r="R492" s="2459"/>
      <c r="S492" s="2459"/>
      <c r="T492" s="2459"/>
      <c r="U492" s="2459"/>
      <c r="V492" s="2459"/>
      <c r="W492" s="2459"/>
      <c r="X492" s="2459"/>
      <c r="Y492" s="2459"/>
      <c r="Z492" s="2459"/>
      <c r="AA492" s="2459"/>
      <c r="AB492" s="2459"/>
      <c r="AC492" s="2459"/>
      <c r="AD492" s="2459"/>
      <c r="AE492" s="2459"/>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56" t="s">
        <v>591</v>
      </c>
      <c r="G493" s="2456"/>
      <c r="H493" s="2456"/>
      <c r="I493" s="2456"/>
      <c r="J493" s="2456"/>
      <c r="K493" s="2456"/>
      <c r="L493" s="2456"/>
      <c r="M493" s="2456"/>
      <c r="N493" s="2456"/>
      <c r="O493" s="2456"/>
      <c r="P493" s="2456"/>
      <c r="Q493" s="2456"/>
      <c r="R493" s="2456"/>
      <c r="S493" s="2456"/>
      <c r="T493" s="2456"/>
      <c r="U493" s="2456"/>
      <c r="V493" s="2456"/>
      <c r="W493" s="2456"/>
      <c r="X493" s="2456"/>
      <c r="Y493" s="2456"/>
      <c r="Z493" s="2456"/>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25" t="s">
        <v>545</v>
      </c>
      <c r="D495" s="2426"/>
      <c r="E495" s="757" t="s">
        <v>757</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55" t="s">
        <v>591</v>
      </c>
      <c r="W498" s="2455"/>
      <c r="X498" s="2455"/>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55" t="s">
        <v>591</v>
      </c>
      <c r="W500" s="2455"/>
      <c r="X500" s="2455"/>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55" t="s">
        <v>591</v>
      </c>
      <c r="W505" s="2455"/>
      <c r="X505" s="2455"/>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24"/>
      <c r="E508" s="2424"/>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55" t="s">
        <v>591</v>
      </c>
      <c r="W509" s="2455"/>
      <c r="X509" s="2455"/>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55" t="s">
        <v>591</v>
      </c>
      <c r="W511" s="2455"/>
      <c r="X511" s="2455"/>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2" t="s">
        <v>591</v>
      </c>
      <c r="D514" s="2423"/>
      <c r="E514" s="757" t="s">
        <v>507</v>
      </c>
      <c r="F514" s="2458" t="s">
        <v>1506</v>
      </c>
      <c r="G514" s="2458"/>
      <c r="H514" s="2458"/>
      <c r="I514" s="2458"/>
      <c r="J514" s="2458"/>
      <c r="K514" s="2458"/>
      <c r="L514" s="2458"/>
      <c r="M514" s="2458"/>
      <c r="N514" s="2458"/>
      <c r="O514" s="2458"/>
      <c r="P514" s="2458"/>
      <c r="Q514" s="2458"/>
      <c r="R514" s="2458"/>
      <c r="S514" s="2458"/>
      <c r="T514" s="2458"/>
      <c r="U514" s="2458"/>
      <c r="V514" s="2458"/>
      <c r="W514" s="2458"/>
      <c r="X514" s="2458"/>
      <c r="Y514" s="2458"/>
      <c r="Z514" s="2458"/>
      <c r="AA514" s="2458"/>
      <c r="AB514" s="2458"/>
      <c r="AC514" s="2458"/>
      <c r="AD514" s="2458"/>
      <c r="AE514" s="245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9"/>
      <c r="G515" s="2459"/>
      <c r="H515" s="2459"/>
      <c r="I515" s="2459"/>
      <c r="J515" s="2459"/>
      <c r="K515" s="2459"/>
      <c r="L515" s="2459"/>
      <c r="M515" s="2459"/>
      <c r="N515" s="2459"/>
      <c r="O515" s="2459"/>
      <c r="P515" s="2459"/>
      <c r="Q515" s="2459"/>
      <c r="R515" s="2459"/>
      <c r="S515" s="2459"/>
      <c r="T515" s="2459"/>
      <c r="U515" s="2459"/>
      <c r="V515" s="2459"/>
      <c r="W515" s="2459"/>
      <c r="X515" s="2459"/>
      <c r="Y515" s="2459"/>
      <c r="Z515" s="2459"/>
      <c r="AA515" s="2459"/>
      <c r="AB515" s="2459"/>
      <c r="AC515" s="2459"/>
      <c r="AD515" s="2459"/>
      <c r="AE515" s="245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51" t="s">
        <v>591</v>
      </c>
      <c r="G516" s="2451"/>
      <c r="H516" s="2451"/>
      <c r="I516" s="2451"/>
      <c r="J516" s="2451"/>
      <c r="K516" s="2451"/>
      <c r="L516" s="2451"/>
      <c r="M516" s="2451"/>
      <c r="N516" s="2451"/>
      <c r="O516" s="2451"/>
      <c r="P516" s="2451"/>
      <c r="Q516" s="2451"/>
      <c r="R516" s="2451"/>
      <c r="S516" s="2451"/>
      <c r="T516" s="2451"/>
      <c r="U516" s="2451"/>
      <c r="V516" s="2451"/>
      <c r="W516" s="2451"/>
      <c r="X516" s="2451"/>
      <c r="Y516" s="2451"/>
      <c r="Z516" s="2451"/>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2" t="s">
        <v>591</v>
      </c>
      <c r="D518" s="2423"/>
      <c r="E518" s="757" t="s">
        <v>757</v>
      </c>
      <c r="F518" s="2452" t="s">
        <v>1528</v>
      </c>
      <c r="G518" s="2452"/>
      <c r="H518" s="2452"/>
      <c r="I518" s="2452"/>
      <c r="J518" s="2452"/>
      <c r="K518" s="2452"/>
      <c r="L518" s="2452"/>
      <c r="M518" s="2452"/>
      <c r="N518" s="2452"/>
      <c r="O518" s="2452"/>
      <c r="P518" s="2452"/>
      <c r="Q518" s="2452"/>
      <c r="R518" s="2452"/>
      <c r="S518" s="2452"/>
      <c r="T518" s="2452"/>
      <c r="U518" s="2452"/>
      <c r="V518" s="2452"/>
      <c r="W518" s="2452"/>
      <c r="X518" s="2452"/>
      <c r="Y518" s="2452"/>
      <c r="Z518" s="2452"/>
      <c r="AA518" s="2452"/>
      <c r="AB518" s="2452"/>
      <c r="AC518" s="2452"/>
      <c r="AD518" s="2452"/>
      <c r="AE518" s="245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3"/>
      <c r="G519" s="2453"/>
      <c r="H519" s="2453"/>
      <c r="I519" s="2453"/>
      <c r="J519" s="2453"/>
      <c r="K519" s="2453"/>
      <c r="L519" s="2453"/>
      <c r="M519" s="2453"/>
      <c r="N519" s="2453"/>
      <c r="O519" s="2453"/>
      <c r="P519" s="2453"/>
      <c r="Q519" s="2453"/>
      <c r="R519" s="2453"/>
      <c r="S519" s="2453"/>
      <c r="T519" s="2453"/>
      <c r="U519" s="2453"/>
      <c r="V519" s="2453"/>
      <c r="W519" s="2453"/>
      <c r="X519" s="2453"/>
      <c r="Y519" s="2453"/>
      <c r="Z519" s="2453"/>
      <c r="AA519" s="2453"/>
      <c r="AB519" s="2453"/>
      <c r="AC519" s="2453"/>
      <c r="AD519" s="2453"/>
      <c r="AE519" s="245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4" t="s">
        <v>591</v>
      </c>
      <c r="G521" s="2454"/>
      <c r="H521" s="245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22" t="s">
        <v>591</v>
      </c>
      <c r="D523" s="2423"/>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80"/>
      <c r="D525" s="2424"/>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81" t="s">
        <v>591</v>
      </c>
      <c r="H526" s="2481"/>
      <c r="I526" s="2481"/>
      <c r="J526" s="2481"/>
      <c r="K526" s="2481"/>
      <c r="L526" s="2481"/>
      <c r="M526" s="2481"/>
      <c r="N526" s="2481"/>
      <c r="O526" s="2481"/>
      <c r="P526" s="2481"/>
      <c r="Q526" s="2481"/>
      <c r="R526" s="2481"/>
      <c r="S526" s="2481"/>
      <c r="T526" s="2481"/>
      <c r="U526" s="2481"/>
      <c r="V526" s="2481"/>
      <c r="W526" s="2481"/>
      <c r="X526" s="2481"/>
      <c r="Y526" s="2481"/>
      <c r="Z526" s="2481"/>
      <c r="AA526" s="2481"/>
      <c r="AB526" s="2481"/>
      <c r="AC526" s="2481"/>
      <c r="AD526" s="2481"/>
      <c r="AE526" s="2481"/>
      <c r="AF526" s="248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2" t="s">
        <v>591</v>
      </c>
      <c r="D528" s="2483"/>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2" t="s">
        <v>591</v>
      </c>
      <c r="D532" s="2483"/>
      <c r="F532" s="791" t="s">
        <v>1536</v>
      </c>
      <c r="G532" s="2448" t="s">
        <v>1537</v>
      </c>
      <c r="H532" s="2448"/>
      <c r="I532" s="2448"/>
      <c r="J532" s="2448"/>
      <c r="K532" s="2448"/>
      <c r="L532" s="2448"/>
      <c r="M532" s="2448"/>
      <c r="N532" s="2448"/>
      <c r="O532" s="2448"/>
      <c r="P532" s="2448"/>
      <c r="Q532" s="2448"/>
      <c r="R532" s="2448"/>
      <c r="S532" s="2448"/>
      <c r="T532" s="2448"/>
      <c r="U532" s="2448"/>
      <c r="V532" s="2448"/>
      <c r="W532" s="2448"/>
      <c r="X532" s="2448"/>
      <c r="Y532" s="2448"/>
      <c r="Z532" s="2448"/>
      <c r="AA532" s="2448"/>
      <c r="AB532" s="2448"/>
      <c r="AC532" s="2448"/>
      <c r="AD532" s="2448"/>
      <c r="AE532" s="2448"/>
      <c r="AF532" s="2448"/>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9"/>
      <c r="H533" s="2449"/>
      <c r="I533" s="2449"/>
      <c r="J533" s="2449"/>
      <c r="K533" s="2449"/>
      <c r="L533" s="2449"/>
      <c r="M533" s="2449"/>
      <c r="N533" s="2449"/>
      <c r="O533" s="2449"/>
      <c r="P533" s="2449"/>
      <c r="Q533" s="2449"/>
      <c r="R533" s="2449"/>
      <c r="S533" s="2449"/>
      <c r="T533" s="2449"/>
      <c r="U533" s="2449"/>
      <c r="V533" s="2449"/>
      <c r="W533" s="2449"/>
      <c r="X533" s="2449"/>
      <c r="Y533" s="2449"/>
      <c r="Z533" s="2449"/>
      <c r="AA533" s="2449"/>
      <c r="AB533" s="2449"/>
      <c r="AC533" s="2449"/>
      <c r="AD533" s="2449"/>
      <c r="AE533" s="2449"/>
      <c r="AF533" s="24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4" t="s">
        <v>591</v>
      </c>
      <c r="D536" s="2485"/>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6" t="s">
        <v>591</v>
      </c>
      <c r="G537" s="2486"/>
      <c r="H537" s="2486"/>
      <c r="I537" s="2486"/>
      <c r="J537" s="2486"/>
      <c r="K537" s="2486"/>
      <c r="L537" s="2486"/>
      <c r="M537" s="2486"/>
      <c r="N537" s="2486"/>
      <c r="O537" s="2486"/>
      <c r="P537" s="2486"/>
      <c r="Q537" s="2486"/>
      <c r="R537" s="2486"/>
      <c r="S537" s="2486"/>
      <c r="T537" s="2486"/>
      <c r="U537" s="2486"/>
      <c r="V537" s="2486"/>
      <c r="W537" s="2486"/>
      <c r="X537" s="2486"/>
      <c r="Y537" s="2486"/>
      <c r="Z537" s="2486"/>
      <c r="AA537" s="2486"/>
      <c r="AB537" s="2486"/>
      <c r="AC537" s="2486"/>
      <c r="AD537" s="2486"/>
      <c r="AE537" s="2486"/>
      <c r="AF537" s="248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7"/>
      <c r="G538" s="2487"/>
      <c r="H538" s="2487"/>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87"/>
      <c r="AD538" s="2487"/>
      <c r="AE538" s="2487"/>
      <c r="AF538" s="248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00">
        <f>SUM(AG492:AG537)</f>
        <v>0</v>
      </c>
      <c r="AL548" s="2446"/>
      <c r="AM548" s="240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7" t="s">
        <v>1549</v>
      </c>
      <c r="AF551" s="2457"/>
      <c r="AG551" s="2457"/>
      <c r="AH551" s="2457"/>
      <c r="AI551" s="2457"/>
      <c r="AJ551" s="2457"/>
      <c r="AK551" s="2457"/>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9" t="s">
        <v>591</v>
      </c>
      <c r="D554" s="2419"/>
      <c r="E554" s="550"/>
      <c r="F554" s="2559" t="s">
        <v>1550</v>
      </c>
      <c r="G554" s="2560"/>
      <c r="H554" s="2560"/>
      <c r="I554" s="2560"/>
      <c r="J554" s="2560"/>
      <c r="K554" s="2560"/>
      <c r="L554" s="2560"/>
      <c r="M554" s="2560"/>
      <c r="N554" s="2560"/>
      <c r="O554" s="2560"/>
      <c r="P554" s="2560"/>
      <c r="Q554" s="2560"/>
      <c r="R554" s="2560"/>
      <c r="S554" s="2560"/>
      <c r="T554" s="2560"/>
      <c r="U554" s="2560"/>
      <c r="V554" s="2560"/>
      <c r="W554" s="2560"/>
      <c r="X554" s="2560"/>
      <c r="Y554" s="2560"/>
      <c r="Z554" s="2560"/>
      <c r="AA554" s="2560"/>
      <c r="AB554" s="2560"/>
      <c r="AC554" s="2560"/>
      <c r="AD554" s="2560"/>
      <c r="AE554" s="2560"/>
      <c r="AF554" s="2560"/>
      <c r="AG554" s="2560"/>
      <c r="AH554" s="2560"/>
      <c r="AI554" s="2560"/>
      <c r="AJ554" s="2560"/>
      <c r="AK554" s="2560"/>
      <c r="AL554" s="2561"/>
      <c r="AM554" s="593"/>
      <c r="AN554" s="595"/>
    </row>
    <row r="555" spans="1:81" s="549" customFormat="1" ht="12.75" customHeight="1">
      <c r="B555" s="539"/>
      <c r="C555" s="550"/>
      <c r="D555" s="550"/>
      <c r="E555" s="550"/>
      <c r="F555" s="2562"/>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3"/>
      <c r="AK555" s="2563"/>
      <c r="AL555" s="256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9" t="s">
        <v>545</v>
      </c>
      <c r="D557" s="2419"/>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9" t="s">
        <v>2621</v>
      </c>
      <c r="G558" s="2397"/>
      <c r="H558" s="2397"/>
      <c r="I558" s="2397"/>
      <c r="J558" s="2397"/>
      <c r="K558" s="2397"/>
      <c r="L558" s="2397"/>
      <c r="M558" s="2397"/>
      <c r="N558" s="2397"/>
      <c r="O558" s="2397"/>
      <c r="P558" s="2397"/>
      <c r="Q558" s="2397"/>
      <c r="R558" s="2397"/>
      <c r="S558" s="2397"/>
      <c r="T558" s="2397"/>
      <c r="U558" s="2397"/>
      <c r="V558" s="2397"/>
      <c r="W558" s="2397"/>
      <c r="X558" s="2397"/>
      <c r="Y558" s="2397"/>
      <c r="Z558" s="2397"/>
      <c r="AA558" s="2397"/>
      <c r="AB558" s="2397"/>
      <c r="AC558" s="2397"/>
      <c r="AD558" s="2397"/>
      <c r="AE558" s="2397"/>
      <c r="AF558" s="2397"/>
      <c r="AG558" s="2397"/>
      <c r="AH558" s="2397"/>
      <c r="AI558" s="2397"/>
      <c r="AJ558" s="2397"/>
      <c r="AK558" s="2397"/>
      <c r="AL558" s="2440"/>
      <c r="AM558" s="593"/>
      <c r="AN558" s="595"/>
      <c r="AS558" s="866"/>
      <c r="AT558" s="866"/>
      <c r="AU558" s="866"/>
      <c r="AV558" s="866"/>
      <c r="AW558" s="866"/>
    </row>
    <row r="559" spans="1:81" s="549" customFormat="1" ht="12.75" customHeight="1">
      <c r="B559" s="802"/>
      <c r="C559" s="802"/>
      <c r="D559" s="802"/>
      <c r="E559" s="802"/>
      <c r="F559" s="2439"/>
      <c r="G559" s="2397"/>
      <c r="H559" s="2397"/>
      <c r="I559" s="2397"/>
      <c r="J559" s="2397"/>
      <c r="K559" s="2397"/>
      <c r="L559" s="2397"/>
      <c r="M559" s="2397"/>
      <c r="N559" s="2397"/>
      <c r="O559" s="2397"/>
      <c r="P559" s="2397"/>
      <c r="Q559" s="2397"/>
      <c r="R559" s="2397"/>
      <c r="S559" s="2397"/>
      <c r="T559" s="2397"/>
      <c r="U559" s="2397"/>
      <c r="V559" s="2397"/>
      <c r="W559" s="2397"/>
      <c r="X559" s="2397"/>
      <c r="Y559" s="2397"/>
      <c r="Z559" s="2397"/>
      <c r="AA559" s="2397"/>
      <c r="AB559" s="2397"/>
      <c r="AC559" s="2397"/>
      <c r="AD559" s="2397"/>
      <c r="AE559" s="2397"/>
      <c r="AF559" s="2397"/>
      <c r="AG559" s="2397"/>
      <c r="AH559" s="2397"/>
      <c r="AI559" s="2397"/>
      <c r="AJ559" s="2397"/>
      <c r="AK559" s="2397"/>
      <c r="AL559" s="2440"/>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9" t="s">
        <v>1552</v>
      </c>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c r="AA561" s="2397"/>
      <c r="AB561" s="2397"/>
      <c r="AC561" s="2397"/>
      <c r="AD561" s="2397"/>
      <c r="AE561" s="2397"/>
      <c r="AF561" s="2397"/>
      <c r="AG561" s="2397"/>
      <c r="AH561" s="2397"/>
      <c r="AI561" s="2397"/>
      <c r="AJ561" s="2397"/>
      <c r="AK561" s="2397"/>
      <c r="AL561" s="809"/>
      <c r="AM561" s="593"/>
      <c r="AN561" s="595"/>
    </row>
    <row r="562" spans="1:45" s="549" customFormat="1" ht="12.75" customHeight="1">
      <c r="B562" s="802"/>
      <c r="C562" s="802"/>
      <c r="D562" s="802"/>
      <c r="E562" s="802"/>
      <c r="F562" s="2441"/>
      <c r="G562" s="2442"/>
      <c r="H562" s="2442"/>
      <c r="I562" s="2442"/>
      <c r="J562" s="2442"/>
      <c r="K562" s="2442"/>
      <c r="L562" s="2442"/>
      <c r="M562" s="2442"/>
      <c r="N562" s="2442"/>
      <c r="O562" s="2442"/>
      <c r="P562" s="2442"/>
      <c r="Q562" s="2442"/>
      <c r="R562" s="2442"/>
      <c r="S562" s="2442"/>
      <c r="T562" s="2442"/>
      <c r="U562" s="2442"/>
      <c r="V562" s="2442"/>
      <c r="W562" s="2442"/>
      <c r="X562" s="2442"/>
      <c r="Y562" s="2442"/>
      <c r="Z562" s="2442"/>
      <c r="AA562" s="2442"/>
      <c r="AB562" s="2442"/>
      <c r="AC562" s="2442"/>
      <c r="AD562" s="2442"/>
      <c r="AE562" s="2442"/>
      <c r="AF562" s="2442"/>
      <c r="AG562" s="2442"/>
      <c r="AH562" s="2442"/>
      <c r="AI562" s="2442"/>
      <c r="AJ562" s="2442"/>
      <c r="AK562" s="244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8">
        <f>Application!AJ1001</f>
        <v>68514340</v>
      </c>
      <c r="AQ563" s="2438"/>
      <c r="AR563" s="2438"/>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3">
        <f>'Sources and Uses Budget'!S107+'Sources and Uses Budget'!T107</f>
        <v>54120065</v>
      </c>
      <c r="AG564" s="2443"/>
      <c r="AH564" s="2443"/>
      <c r="AI564" s="2443"/>
      <c r="AJ564" s="2443"/>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4">
        <f>IFERROR(AP572,0)</f>
        <v>109622944</v>
      </c>
      <c r="AG565" s="2444"/>
      <c r="AH565" s="2444"/>
      <c r="AI565" s="2444"/>
      <c r="AJ565" s="2444"/>
      <c r="AK565" s="593"/>
      <c r="AL565" s="593"/>
      <c r="AM565" s="593"/>
      <c r="AN565" s="595"/>
      <c r="AP565" s="2438">
        <f>Application!AJ1054</f>
        <v>6851434</v>
      </c>
      <c r="AQ565" s="2438"/>
      <c r="AR565" s="2438"/>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5">
        <f>IFERROR(ROUNDDOWN(IF(C557="YES",((1-(AF564/AF565))*2),(1-(AF564/AF565))),2),0)</f>
        <v>1.01</v>
      </c>
      <c r="AG566" s="2445"/>
      <c r="AH566" s="2445"/>
      <c r="AI566" s="2445"/>
      <c r="AJ566" s="2445"/>
      <c r="AK566" s="593"/>
      <c r="AL566" s="593"/>
      <c r="AM566" s="593"/>
      <c r="AN566" s="595"/>
      <c r="AP566" s="2436">
        <f>Application!AJ1058</f>
        <v>13702868</v>
      </c>
      <c r="AQ566" s="2436"/>
      <c r="AR566" s="2436"/>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6">
        <f>IF(((AP565+AP566)/AP563)&gt;0.8,0.8,((AP565+AP566)/AP563))</f>
        <v>0.3</v>
      </c>
      <c r="AQ567" s="2466"/>
      <c r="AR567" s="2466"/>
      <c r="AS567" s="549" t="s">
        <v>2123</v>
      </c>
    </row>
    <row r="568" spans="1:45" s="549" customFormat="1" ht="12.75" customHeight="1">
      <c r="A568" s="622"/>
      <c r="B568" s="2516" t="s">
        <v>1990</v>
      </c>
      <c r="C568" s="2517"/>
      <c r="D568" s="2517"/>
      <c r="E568" s="2517"/>
      <c r="F568" s="2517"/>
      <c r="G568" s="2517"/>
      <c r="H568" s="2517"/>
      <c r="I568" s="2517"/>
      <c r="J568" s="2517"/>
      <c r="K568" s="2517"/>
      <c r="L568" s="2517"/>
      <c r="M568" s="2517"/>
      <c r="N568" s="2517"/>
      <c r="O568" s="2517"/>
      <c r="P568" s="2517"/>
      <c r="Q568" s="2517"/>
      <c r="R568" s="2517"/>
      <c r="S568" s="2517"/>
      <c r="T568" s="2517"/>
      <c r="U568" s="2517"/>
      <c r="V568" s="2517"/>
      <c r="W568" s="2517"/>
      <c r="X568" s="2517"/>
      <c r="Y568" s="2517"/>
      <c r="Z568" s="2517"/>
      <c r="AA568" s="2517"/>
      <c r="AB568" s="2517"/>
      <c r="AC568" s="2517"/>
      <c r="AD568" s="2517"/>
      <c r="AE568" s="2517"/>
      <c r="AF568" s="2517"/>
      <c r="AG568" s="2517"/>
      <c r="AH568" s="2517"/>
      <c r="AI568" s="2517"/>
      <c r="AJ568" s="2518"/>
      <c r="AK568" s="593"/>
      <c r="AL568" s="593"/>
      <c r="AM568" s="593"/>
      <c r="AN568" s="595"/>
    </row>
    <row r="569" spans="1:45" s="549" customFormat="1" ht="12.75" customHeight="1">
      <c r="A569" s="622"/>
      <c r="B569" s="2519"/>
      <c r="C569" s="2520"/>
      <c r="D569" s="2520"/>
      <c r="E569" s="2520"/>
      <c r="F569" s="2520"/>
      <c r="G569" s="2520"/>
      <c r="H569" s="2520"/>
      <c r="I569" s="2520"/>
      <c r="J569" s="2520"/>
      <c r="K569" s="2520"/>
      <c r="L569" s="2520"/>
      <c r="M569" s="2520"/>
      <c r="N569" s="2520"/>
      <c r="O569" s="2520"/>
      <c r="P569" s="2520"/>
      <c r="Q569" s="2520"/>
      <c r="R569" s="2520"/>
      <c r="S569" s="2520"/>
      <c r="T569" s="2520"/>
      <c r="U569" s="2520"/>
      <c r="V569" s="2520"/>
      <c r="W569" s="2520"/>
      <c r="X569" s="2520"/>
      <c r="Y569" s="2520"/>
      <c r="Z569" s="2520"/>
      <c r="AA569" s="2520"/>
      <c r="AB569" s="2520"/>
      <c r="AC569" s="2520"/>
      <c r="AD569" s="2520"/>
      <c r="AE569" s="2520"/>
      <c r="AF569" s="2520"/>
      <c r="AG569" s="2520"/>
      <c r="AH569" s="2520"/>
      <c r="AI569" s="2520"/>
      <c r="AJ569" s="2521"/>
      <c r="AK569" s="593"/>
      <c r="AL569" s="593"/>
      <c r="AM569" s="593"/>
      <c r="AN569" s="595"/>
      <c r="AP569" s="2438">
        <f>AP570-AP565-AP566</f>
        <v>89068642</v>
      </c>
      <c r="AQ569" s="2467"/>
      <c r="AR569" s="2467"/>
      <c r="AS569" s="549" t="s">
        <v>2125</v>
      </c>
    </row>
    <row r="570" spans="1:45" s="549" customFormat="1" ht="12.75" customHeight="1">
      <c r="A570" s="622"/>
      <c r="B570" s="2522"/>
      <c r="C570" s="2523"/>
      <c r="D570" s="2523"/>
      <c r="E570" s="2523"/>
      <c r="F570" s="2523"/>
      <c r="G570" s="2523"/>
      <c r="H570" s="2523"/>
      <c r="I570" s="2523"/>
      <c r="J570" s="2523"/>
      <c r="K570" s="2523"/>
      <c r="L570" s="2523"/>
      <c r="M570" s="2523"/>
      <c r="N570" s="2523"/>
      <c r="O570" s="2523"/>
      <c r="P570" s="2523"/>
      <c r="Q570" s="2523"/>
      <c r="R570" s="2523"/>
      <c r="S570" s="2523"/>
      <c r="T570" s="2523"/>
      <c r="U570" s="2523"/>
      <c r="V570" s="2523"/>
      <c r="W570" s="2523"/>
      <c r="X570" s="2523"/>
      <c r="Y570" s="2523"/>
      <c r="Z570" s="2523"/>
      <c r="AA570" s="2523"/>
      <c r="AB570" s="2523"/>
      <c r="AC570" s="2523"/>
      <c r="AD570" s="2523"/>
      <c r="AE570" s="2523"/>
      <c r="AF570" s="2523"/>
      <c r="AG570" s="2523"/>
      <c r="AH570" s="2523"/>
      <c r="AI570" s="2523"/>
      <c r="AJ570" s="2524"/>
      <c r="AK570" s="593"/>
      <c r="AL570" s="593"/>
      <c r="AM570" s="593"/>
      <c r="AN570" s="595"/>
      <c r="AP570" s="2438">
        <f>Application!AJ1062</f>
        <v>109622944</v>
      </c>
      <c r="AQ570" s="2438"/>
      <c r="AR570" s="2438"/>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25">
        <f>IFERROR(IF(AND(C554="N/A",C557="N/A"),0,IF(AF566=0,0,IF((AF566*100)&gt;12,12,(AF566*100)))),0)</f>
        <v>12</v>
      </c>
      <c r="AL572" s="2525"/>
      <c r="AM572" s="2526"/>
      <c r="AN572" s="595"/>
      <c r="AP572" s="2427">
        <f>AP569+(AP563*AP567)</f>
        <v>109622944</v>
      </c>
      <c r="AQ572" s="2428"/>
      <c r="AR572" s="242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7" t="s">
        <v>1306</v>
      </c>
      <c r="AF575" s="2457"/>
      <c r="AG575" s="2457"/>
      <c r="AH575" s="2457"/>
      <c r="AI575" s="2457"/>
      <c r="AJ575" s="2457"/>
      <c r="AK575" s="245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7" t="s">
        <v>1982</v>
      </c>
      <c r="C577" s="2397"/>
      <c r="D577" s="2397"/>
      <c r="E577" s="2397"/>
      <c r="F577" s="2397"/>
      <c r="G577" s="2397"/>
      <c r="H577" s="2397"/>
      <c r="I577" s="2397"/>
      <c r="J577" s="2397"/>
      <c r="K577" s="2397"/>
      <c r="L577" s="2397"/>
      <c r="M577" s="2397"/>
      <c r="N577" s="2397"/>
      <c r="O577" s="2397"/>
      <c r="P577" s="2397"/>
      <c r="Q577" s="2397"/>
      <c r="R577" s="2397"/>
      <c r="S577" s="2397"/>
      <c r="T577" s="2397"/>
      <c r="U577" s="2397"/>
      <c r="V577" s="2397"/>
      <c r="W577" s="2397"/>
      <c r="X577" s="2397"/>
      <c r="Y577" s="2397"/>
      <c r="Z577" s="2397"/>
      <c r="AA577" s="2397"/>
      <c r="AB577" s="2397"/>
      <c r="AC577" s="2397"/>
      <c r="AD577" s="2397"/>
      <c r="AE577" s="2397"/>
      <c r="AF577" s="2397"/>
      <c r="AG577" s="2397"/>
      <c r="AH577" s="2397"/>
      <c r="AI577" s="2397"/>
      <c r="AJ577" s="2397"/>
      <c r="AK577" s="640"/>
      <c r="AL577" s="571"/>
      <c r="AM577" s="601"/>
      <c r="AN577" s="595"/>
    </row>
    <row r="578" spans="1:42" s="549" customFormat="1" ht="12.75" customHeight="1">
      <c r="A578" s="601"/>
      <c r="B578" s="2397"/>
      <c r="C578" s="2397"/>
      <c r="D578" s="2397"/>
      <c r="E578" s="2397"/>
      <c r="F578" s="2397"/>
      <c r="G578" s="2397"/>
      <c r="H578" s="2397"/>
      <c r="I578" s="2397"/>
      <c r="J578" s="2397"/>
      <c r="K578" s="2397"/>
      <c r="L578" s="2397"/>
      <c r="M578" s="2397"/>
      <c r="N578" s="2397"/>
      <c r="O578" s="2397"/>
      <c r="P578" s="2397"/>
      <c r="Q578" s="2397"/>
      <c r="R578" s="2397"/>
      <c r="S578" s="2397"/>
      <c r="T578" s="2397"/>
      <c r="U578" s="2397"/>
      <c r="V578" s="2397"/>
      <c r="W578" s="2397"/>
      <c r="X578" s="2397"/>
      <c r="Y578" s="2397"/>
      <c r="Z578" s="2397"/>
      <c r="AA578" s="2397"/>
      <c r="AB578" s="2397"/>
      <c r="AC578" s="2397"/>
      <c r="AD578" s="2397"/>
      <c r="AE578" s="2397"/>
      <c r="AF578" s="2397"/>
      <c r="AG578" s="2397"/>
      <c r="AH578" s="2397"/>
      <c r="AI578" s="2397"/>
      <c r="AJ578" s="2397"/>
      <c r="AK578" s="640"/>
      <c r="AL578" s="571"/>
      <c r="AM578" s="601"/>
      <c r="AN578" s="595"/>
    </row>
    <row r="579" spans="1:42" s="549" customFormat="1" ht="12.75" customHeight="1">
      <c r="A579" s="601"/>
      <c r="B579" s="2397"/>
      <c r="C579" s="2397"/>
      <c r="D579" s="2397"/>
      <c r="E579" s="2397"/>
      <c r="F579" s="2397"/>
      <c r="G579" s="2397"/>
      <c r="H579" s="2397"/>
      <c r="I579" s="2397"/>
      <c r="J579" s="2397"/>
      <c r="K579" s="2397"/>
      <c r="L579" s="2397"/>
      <c r="M579" s="2397"/>
      <c r="N579" s="2397"/>
      <c r="O579" s="2397"/>
      <c r="P579" s="2397"/>
      <c r="Q579" s="2397"/>
      <c r="R579" s="2397"/>
      <c r="S579" s="2397"/>
      <c r="T579" s="2397"/>
      <c r="U579" s="2397"/>
      <c r="V579" s="2397"/>
      <c r="W579" s="2397"/>
      <c r="X579" s="2397"/>
      <c r="Y579" s="2397"/>
      <c r="Z579" s="2397"/>
      <c r="AA579" s="2397"/>
      <c r="AB579" s="2397"/>
      <c r="AC579" s="2397"/>
      <c r="AD579" s="2397"/>
      <c r="AE579" s="2397"/>
      <c r="AF579" s="2397"/>
      <c r="AG579" s="2397"/>
      <c r="AH579" s="2397"/>
      <c r="AI579" s="2397"/>
      <c r="AJ579" s="2397"/>
      <c r="AK579" s="640"/>
      <c r="AL579" s="571"/>
      <c r="AM579" s="601"/>
      <c r="AN579" s="595"/>
    </row>
    <row r="580" spans="1:42" s="549" customFormat="1" ht="12.75" customHeight="1">
      <c r="A580" s="601"/>
      <c r="B580" s="2397"/>
      <c r="C580" s="2397"/>
      <c r="D580" s="2397"/>
      <c r="E580" s="2397"/>
      <c r="F580" s="2397"/>
      <c r="G580" s="2397"/>
      <c r="H580" s="2397"/>
      <c r="I580" s="2397"/>
      <c r="J580" s="2397"/>
      <c r="K580" s="2397"/>
      <c r="L580" s="2397"/>
      <c r="M580" s="2397"/>
      <c r="N580" s="2397"/>
      <c r="O580" s="2397"/>
      <c r="P580" s="2397"/>
      <c r="Q580" s="2397"/>
      <c r="R580" s="2397"/>
      <c r="S580" s="2397"/>
      <c r="T580" s="2397"/>
      <c r="U580" s="2397"/>
      <c r="V580" s="2397"/>
      <c r="W580" s="2397"/>
      <c r="X580" s="2397"/>
      <c r="Y580" s="2397"/>
      <c r="Z580" s="2397"/>
      <c r="AA580" s="2397"/>
      <c r="AB580" s="2397"/>
      <c r="AC580" s="2397"/>
      <c r="AD580" s="2397"/>
      <c r="AE580" s="2397"/>
      <c r="AF580" s="2397"/>
      <c r="AG580" s="2397"/>
      <c r="AH580" s="2397"/>
      <c r="AI580" s="2397"/>
      <c r="AJ580" s="2397"/>
      <c r="AK580" s="640"/>
      <c r="AL580" s="571"/>
      <c r="AM580" s="601"/>
      <c r="AN580" s="595"/>
    </row>
    <row r="581" spans="1:42" s="549" customFormat="1" ht="12.75" customHeight="1">
      <c r="A581" s="601"/>
      <c r="B581" s="2397"/>
      <c r="C581" s="2397"/>
      <c r="D581" s="2397"/>
      <c r="E581" s="2397"/>
      <c r="F581" s="2397"/>
      <c r="G581" s="2397"/>
      <c r="H581" s="2397"/>
      <c r="I581" s="2397"/>
      <c r="J581" s="2397"/>
      <c r="K581" s="2397"/>
      <c r="L581" s="2397"/>
      <c r="M581" s="2397"/>
      <c r="N581" s="2397"/>
      <c r="O581" s="2397"/>
      <c r="P581" s="2397"/>
      <c r="Q581" s="2397"/>
      <c r="R581" s="2397"/>
      <c r="S581" s="2397"/>
      <c r="T581" s="2397"/>
      <c r="U581" s="2397"/>
      <c r="V581" s="2397"/>
      <c r="W581" s="2397"/>
      <c r="X581" s="2397"/>
      <c r="Y581" s="2397"/>
      <c r="Z581" s="2397"/>
      <c r="AA581" s="2397"/>
      <c r="AB581" s="2397"/>
      <c r="AC581" s="2397"/>
      <c r="AD581" s="2397"/>
      <c r="AE581" s="2397"/>
      <c r="AF581" s="2397"/>
      <c r="AG581" s="2397"/>
      <c r="AH581" s="2397"/>
      <c r="AI581" s="2397"/>
      <c r="AJ581" s="2397"/>
      <c r="AK581" s="640"/>
      <c r="AL581" s="571"/>
      <c r="AM581" s="601"/>
      <c r="AN581" s="595"/>
    </row>
    <row r="582" spans="1:42" s="549" customFormat="1" ht="12.75" customHeight="1">
      <c r="A582" s="601"/>
      <c r="B582" s="2397"/>
      <c r="C582" s="2397"/>
      <c r="D582" s="2397"/>
      <c r="E582" s="2397"/>
      <c r="F582" s="2397"/>
      <c r="G582" s="2397"/>
      <c r="H582" s="2397"/>
      <c r="I582" s="2397"/>
      <c r="J582" s="2397"/>
      <c r="K582" s="2397"/>
      <c r="L582" s="2397"/>
      <c r="M582" s="2397"/>
      <c r="N582" s="2397"/>
      <c r="O582" s="2397"/>
      <c r="P582" s="2397"/>
      <c r="Q582" s="2397"/>
      <c r="R582" s="2397"/>
      <c r="S582" s="2397"/>
      <c r="T582" s="2397"/>
      <c r="U582" s="2397"/>
      <c r="V582" s="2397"/>
      <c r="W582" s="2397"/>
      <c r="X582" s="2397"/>
      <c r="Y582" s="2397"/>
      <c r="Z582" s="2397"/>
      <c r="AA582" s="2397"/>
      <c r="AB582" s="2397"/>
      <c r="AC582" s="2397"/>
      <c r="AD582" s="2397"/>
      <c r="AE582" s="2397"/>
      <c r="AF582" s="2397"/>
      <c r="AG582" s="2397"/>
      <c r="AH582" s="2397"/>
      <c r="AI582" s="2397"/>
      <c r="AJ582" s="2397"/>
      <c r="AK582" s="640"/>
      <c r="AL582" s="571"/>
      <c r="AM582" s="601"/>
      <c r="AN582" s="595"/>
    </row>
    <row r="583" spans="1:42" s="549" customFormat="1" ht="12.75" customHeight="1">
      <c r="A583" s="601"/>
      <c r="B583" s="2397"/>
      <c r="C583" s="2397"/>
      <c r="D583" s="2397"/>
      <c r="E583" s="2397"/>
      <c r="F583" s="2397"/>
      <c r="G583" s="2397"/>
      <c r="H583" s="2397"/>
      <c r="I583" s="2397"/>
      <c r="J583" s="2397"/>
      <c r="K583" s="2397"/>
      <c r="L583" s="2397"/>
      <c r="M583" s="2397"/>
      <c r="N583" s="2397"/>
      <c r="O583" s="2397"/>
      <c r="P583" s="2397"/>
      <c r="Q583" s="2397"/>
      <c r="R583" s="2397"/>
      <c r="S583" s="2397"/>
      <c r="T583" s="2397"/>
      <c r="U583" s="2397"/>
      <c r="V583" s="2397"/>
      <c r="W583" s="2397"/>
      <c r="X583" s="2397"/>
      <c r="Y583" s="2397"/>
      <c r="Z583" s="2397"/>
      <c r="AA583" s="2397"/>
      <c r="AB583" s="2397"/>
      <c r="AC583" s="2397"/>
      <c r="AD583" s="2397"/>
      <c r="AE583" s="2397"/>
      <c r="AF583" s="2397"/>
      <c r="AG583" s="2397"/>
      <c r="AH583" s="2397"/>
      <c r="AI583" s="2397"/>
      <c r="AJ583" s="2397"/>
      <c r="AK583" s="640"/>
      <c r="AL583" s="571"/>
      <c r="AM583" s="601"/>
      <c r="AN583" s="595"/>
    </row>
    <row r="584" spans="1:42" ht="12.75" customHeight="1">
      <c r="A584" s="601"/>
      <c r="B584" s="2397"/>
      <c r="C584" s="2397"/>
      <c r="D584" s="2397"/>
      <c r="E584" s="2397"/>
      <c r="F584" s="2397"/>
      <c r="G584" s="2397"/>
      <c r="H584" s="2397"/>
      <c r="I584" s="2397"/>
      <c r="J584" s="2397"/>
      <c r="K584" s="2397"/>
      <c r="L584" s="2397"/>
      <c r="M584" s="2397"/>
      <c r="N584" s="2397"/>
      <c r="O584" s="2397"/>
      <c r="P584" s="2397"/>
      <c r="Q584" s="2397"/>
      <c r="R584" s="2397"/>
      <c r="S584" s="2397"/>
      <c r="T584" s="2397"/>
      <c r="U584" s="2397"/>
      <c r="V584" s="2397"/>
      <c r="W584" s="2397"/>
      <c r="X584" s="2397"/>
      <c r="Y584" s="2397"/>
      <c r="Z584" s="2397"/>
      <c r="AA584" s="2397"/>
      <c r="AB584" s="2397"/>
      <c r="AC584" s="2397"/>
      <c r="AD584" s="2397"/>
      <c r="AE584" s="2397"/>
      <c r="AF584" s="2397"/>
      <c r="AG584" s="2397"/>
      <c r="AH584" s="2397"/>
      <c r="AI584" s="2397"/>
      <c r="AJ584" s="2397"/>
      <c r="AK584" s="640"/>
      <c r="AL584" s="571"/>
      <c r="AM584" s="601"/>
    </row>
    <row r="585" spans="1:42" s="549" customFormat="1" ht="12.75" customHeight="1">
      <c r="B585" s="2397"/>
      <c r="C585" s="2397"/>
      <c r="D585" s="2397"/>
      <c r="E585" s="2397"/>
      <c r="F585" s="2397"/>
      <c r="G585" s="2397"/>
      <c r="H585" s="2397"/>
      <c r="I585" s="2397"/>
      <c r="J585" s="2397"/>
      <c r="K585" s="2397"/>
      <c r="L585" s="2397"/>
      <c r="M585" s="2397"/>
      <c r="N585" s="2397"/>
      <c r="O585" s="2397"/>
      <c r="P585" s="2397"/>
      <c r="Q585" s="2397"/>
      <c r="R585" s="2397"/>
      <c r="S585" s="2397"/>
      <c r="T585" s="2397"/>
      <c r="U585" s="2397"/>
      <c r="V585" s="2397"/>
      <c r="W585" s="2397"/>
      <c r="X585" s="2397"/>
      <c r="Y585" s="2397"/>
      <c r="Z585" s="2397"/>
      <c r="AA585" s="2397"/>
      <c r="AB585" s="2397"/>
      <c r="AC585" s="2397"/>
      <c r="AD585" s="2397"/>
      <c r="AE585" s="2397"/>
      <c r="AF585" s="2397"/>
      <c r="AG585" s="2397"/>
      <c r="AH585" s="2397"/>
      <c r="AI585" s="2397"/>
      <c r="AJ585" s="239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8" t="s">
        <v>1330</v>
      </c>
      <c r="AG591" s="2398"/>
      <c r="AH591" s="2398"/>
      <c r="AI591" s="2398"/>
      <c r="AJ591" s="2398"/>
      <c r="AK591" s="2398"/>
      <c r="AL591" s="2398"/>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8" t="s">
        <v>1386</v>
      </c>
      <c r="AG598" s="2398"/>
      <c r="AH598" s="2398"/>
      <c r="AI598" s="2398"/>
      <c r="AJ598" s="2398"/>
      <c r="AK598" s="2398"/>
      <c r="AL598" s="2398"/>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8" t="s">
        <v>1369</v>
      </c>
      <c r="AG604" s="2398"/>
      <c r="AH604" s="2398"/>
      <c r="AI604" s="2398"/>
      <c r="AJ604" s="2398"/>
      <c r="AK604" s="2398"/>
      <c r="AL604" s="2398"/>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8" t="s">
        <v>1389</v>
      </c>
      <c r="AG610" s="2398"/>
      <c r="AH610" s="2398"/>
      <c r="AI610" s="2398"/>
      <c r="AJ610" s="2398"/>
      <c r="AK610" s="2398"/>
      <c r="AL610" s="2398"/>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43" t="s">
        <v>1182</v>
      </c>
      <c r="P614" s="2543"/>
      <c r="Q614" s="2543"/>
      <c r="R614" s="2543"/>
      <c r="S614" s="2543"/>
      <c r="T614" s="2543"/>
      <c r="U614" s="2543"/>
      <c r="V614" s="2543"/>
      <c r="W614" s="2543"/>
      <c r="X614" s="2543"/>
      <c r="Y614" s="2543"/>
      <c r="Z614" s="2543"/>
      <c r="AA614" s="2543"/>
      <c r="AB614" s="254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8" t="s">
        <v>1344</v>
      </c>
      <c r="AG616" s="2398"/>
      <c r="AH616" s="2398"/>
      <c r="AI616" s="2398"/>
      <c r="AJ616" s="2398"/>
      <c r="AK616" s="2398"/>
      <c r="AL616" s="2398"/>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1390</v>
      </c>
      <c r="E619" s="932"/>
      <c r="F619" s="932"/>
      <c r="G619" s="932"/>
      <c r="H619" s="2399" t="s">
        <v>687</v>
      </c>
      <c r="I619" s="2399"/>
      <c r="J619" s="932"/>
      <c r="K619" s="932"/>
      <c r="L619" s="932"/>
      <c r="N619" s="22"/>
      <c r="O619" s="22"/>
      <c r="P619" s="22"/>
      <c r="Q619" s="1144" t="s">
        <v>2128</v>
      </c>
      <c r="R619" s="2544"/>
      <c r="S619" s="2544"/>
      <c r="T619" s="2544"/>
      <c r="U619" s="2544"/>
      <c r="V619" s="2544"/>
      <c r="W619" s="2544"/>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5" t="str">
        <f>IF(AND(H619="(i)",NOT(AP595)),AO612,IF(AND(H619="(iv)",OR(R619=AO608,R619=AO607),NOT(AP596)),AO613,""))</f>
        <v/>
      </c>
      <c r="Z620" s="2545"/>
      <c r="AA620" s="2545"/>
      <c r="AB620" s="2545"/>
      <c r="AC620" s="2545"/>
      <c r="AD620" s="2545"/>
      <c r="AE620" s="2545"/>
      <c r="AF620" s="2545"/>
      <c r="AG620" s="2545"/>
      <c r="AH620" s="2545"/>
      <c r="AI620" s="2545"/>
      <c r="AJ620" s="2545"/>
      <c r="AK620" s="2545"/>
      <c r="AL620" s="2545"/>
      <c r="AM620" s="254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5"/>
      <c r="Z621" s="2545"/>
      <c r="AA621" s="2545"/>
      <c r="AB621" s="2545"/>
      <c r="AC621" s="2545"/>
      <c r="AD621" s="2545"/>
      <c r="AE621" s="2545"/>
      <c r="AF621" s="2545"/>
      <c r="AG621" s="2545"/>
      <c r="AH621" s="2545"/>
      <c r="AI621" s="2545"/>
      <c r="AJ621" s="2545"/>
      <c r="AK621" s="2545"/>
      <c r="AL621" s="2545"/>
      <c r="AM621" s="2546"/>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1390</v>
      </c>
      <c r="F627" s="932"/>
      <c r="G627" s="932"/>
      <c r="I627" s="2542" t="s">
        <v>591</v>
      </c>
      <c r="J627" s="2542"/>
      <c r="K627" s="2542"/>
      <c r="L627" s="2542"/>
      <c r="M627" s="2542"/>
      <c r="N627" s="2542"/>
      <c r="O627" s="2542"/>
      <c r="P627" s="2542"/>
      <c r="Q627" s="2542"/>
      <c r="R627" s="2542"/>
      <c r="S627" s="2542"/>
      <c r="T627" s="2542"/>
      <c r="U627" s="2542"/>
      <c r="V627" s="2542"/>
      <c r="W627" s="2542"/>
      <c r="X627" s="2542"/>
      <c r="Y627" s="2542"/>
      <c r="Z627" s="2542"/>
      <c r="AA627" s="2542"/>
      <c r="AB627" s="2542"/>
      <c r="AC627" s="2542"/>
      <c r="AD627" s="2542"/>
      <c r="AE627" s="2542"/>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05" t="s">
        <v>591</v>
      </c>
      <c r="C629" s="2405"/>
      <c r="D629" s="640"/>
      <c r="E629" s="2397" t="s">
        <v>1393</v>
      </c>
      <c r="F629" s="2397"/>
      <c r="G629" s="2397"/>
      <c r="H629" s="2397"/>
      <c r="I629" s="2397"/>
      <c r="J629" s="2397"/>
      <c r="K629" s="2397"/>
      <c r="L629" s="2397"/>
      <c r="M629" s="2397"/>
      <c r="N629" s="2397"/>
      <c r="O629" s="2397"/>
      <c r="P629" s="2397"/>
      <c r="Q629" s="2397"/>
      <c r="R629" s="2397"/>
      <c r="S629" s="2397"/>
      <c r="T629" s="2397"/>
      <c r="U629" s="2397"/>
      <c r="V629" s="2397"/>
      <c r="W629" s="2397"/>
      <c r="X629" s="2397"/>
      <c r="Y629" s="2397"/>
      <c r="Z629" s="2397"/>
      <c r="AA629" s="2397"/>
      <c r="AB629" s="2397"/>
      <c r="AC629" s="2397"/>
      <c r="AD629" s="2397"/>
      <c r="AE629" s="2397"/>
      <c r="AF629" s="2397"/>
      <c r="AG629" s="2397"/>
      <c r="AH629" s="640"/>
      <c r="AI629" s="640"/>
      <c r="AJ629" s="640"/>
      <c r="AK629" s="640"/>
      <c r="AL629" s="640"/>
      <c r="AN629" s="595"/>
    </row>
    <row r="630" spans="1:42" s="549" customFormat="1" ht="12.75" customHeight="1">
      <c r="B630" s="536"/>
      <c r="C630" s="929"/>
      <c r="D630" s="640"/>
      <c r="E630" s="2397"/>
      <c r="F630" s="2397"/>
      <c r="G630" s="2397"/>
      <c r="H630" s="2397"/>
      <c r="I630" s="2397"/>
      <c r="J630" s="2397"/>
      <c r="K630" s="2397"/>
      <c r="L630" s="2397"/>
      <c r="M630" s="2397"/>
      <c r="N630" s="2397"/>
      <c r="O630" s="2397"/>
      <c r="P630" s="2397"/>
      <c r="Q630" s="2397"/>
      <c r="R630" s="2397"/>
      <c r="S630" s="2397"/>
      <c r="T630" s="2397"/>
      <c r="U630" s="2397"/>
      <c r="V630" s="2397"/>
      <c r="W630" s="2397"/>
      <c r="X630" s="2397"/>
      <c r="Y630" s="2397"/>
      <c r="Z630" s="2397"/>
      <c r="AA630" s="2397"/>
      <c r="AB630" s="2397"/>
      <c r="AC630" s="2397"/>
      <c r="AD630" s="2397"/>
      <c r="AE630" s="2397"/>
      <c r="AF630" s="2397"/>
      <c r="AG630" s="2397"/>
      <c r="AH630" s="640"/>
      <c r="AI630" s="640"/>
      <c r="AJ630" s="640"/>
      <c r="AK630" s="640"/>
      <c r="AL630" s="640"/>
      <c r="AN630" s="595"/>
    </row>
    <row r="631" spans="1:42" s="549" customFormat="1" ht="12.75" customHeight="1">
      <c r="B631" s="536"/>
      <c r="C631" s="929"/>
      <c r="D631" s="640"/>
      <c r="E631" s="2397"/>
      <c r="F631" s="2397"/>
      <c r="G631" s="2397"/>
      <c r="H631" s="2397"/>
      <c r="I631" s="2397"/>
      <c r="J631" s="2397"/>
      <c r="K631" s="2397"/>
      <c r="L631" s="2397"/>
      <c r="M631" s="2397"/>
      <c r="N631" s="2397"/>
      <c r="O631" s="2397"/>
      <c r="P631" s="2397"/>
      <c r="Q631" s="2397"/>
      <c r="R631" s="2397"/>
      <c r="S631" s="2397"/>
      <c r="T631" s="2397"/>
      <c r="U631" s="2397"/>
      <c r="V631" s="2397"/>
      <c r="W631" s="2397"/>
      <c r="X631" s="2397"/>
      <c r="Y631" s="2397"/>
      <c r="Z631" s="2397"/>
      <c r="AA631" s="2397"/>
      <c r="AB631" s="2397"/>
      <c r="AC631" s="2397"/>
      <c r="AD631" s="2397"/>
      <c r="AE631" s="2397"/>
      <c r="AF631" s="2397"/>
      <c r="AG631" s="2397"/>
      <c r="AH631" s="640"/>
      <c r="AI631" s="640"/>
      <c r="AJ631" s="640"/>
      <c r="AK631" s="640"/>
      <c r="AL631" s="640"/>
      <c r="AN631" s="595"/>
    </row>
    <row r="632" spans="1:42" s="549" customFormat="1" ht="12.75" customHeight="1">
      <c r="B632" s="536"/>
      <c r="C632" s="929"/>
      <c r="D632" s="640"/>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c r="AA632" s="2397"/>
      <c r="AB632" s="2397"/>
      <c r="AC632" s="2397"/>
      <c r="AD632" s="2397"/>
      <c r="AE632" s="2397"/>
      <c r="AF632" s="2397"/>
      <c r="AG632" s="239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00">
        <f>VLOOKUP($H$619,$AO$599:$AP$604,2,FALSE)+IF(R619=AO607,0,VLOOKUP($I$627,$AO$626:$AP$628,2,FALSE))</f>
        <v>7</v>
      </c>
      <c r="AK634" s="240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41" t="s">
        <v>1681</v>
      </c>
      <c r="F638" s="2541"/>
      <c r="G638" s="2541"/>
      <c r="H638" s="2541"/>
      <c r="I638" s="2541"/>
      <c r="J638" s="2541"/>
      <c r="K638" s="2541"/>
      <c r="L638" s="2541"/>
      <c r="M638" s="2541"/>
      <c r="N638" s="2541"/>
      <c r="O638" s="2541"/>
      <c r="P638" s="2541"/>
      <c r="Q638" s="2541"/>
      <c r="R638" s="2541"/>
      <c r="S638" s="2541"/>
      <c r="T638" s="2541"/>
      <c r="U638" s="2541"/>
      <c r="V638" s="2541"/>
      <c r="W638" s="2541"/>
      <c r="X638" s="2541"/>
      <c r="Y638" s="2541"/>
      <c r="Z638" s="2541"/>
      <c r="AA638" s="2541"/>
      <c r="AB638" s="2541"/>
      <c r="AC638" s="2541"/>
      <c r="AD638" s="2541"/>
      <c r="AE638" s="539"/>
      <c r="AF638" s="2398" t="s">
        <v>1344</v>
      </c>
      <c r="AG638" s="2398"/>
      <c r="AH638" s="2398"/>
      <c r="AI638" s="2398"/>
      <c r="AJ638" s="2398"/>
      <c r="AK638" s="2398"/>
      <c r="AL638" s="2398"/>
      <c r="AM638" s="549"/>
      <c r="AN638" s="674"/>
    </row>
    <row r="639" spans="1:42" s="549" customFormat="1" ht="12.75" customHeight="1">
      <c r="A639" s="675"/>
      <c r="B639" s="536"/>
      <c r="C639" s="929"/>
      <c r="D639" s="659"/>
      <c r="E639" s="2541"/>
      <c r="F639" s="2541"/>
      <c r="G639" s="2541"/>
      <c r="H639" s="2541"/>
      <c r="I639" s="2541"/>
      <c r="J639" s="2541"/>
      <c r="K639" s="2541"/>
      <c r="L639" s="2541"/>
      <c r="M639" s="2541"/>
      <c r="N639" s="2541"/>
      <c r="O639" s="2541"/>
      <c r="P639" s="2541"/>
      <c r="Q639" s="2541"/>
      <c r="R639" s="2541"/>
      <c r="S639" s="2541"/>
      <c r="T639" s="2541"/>
      <c r="U639" s="2541"/>
      <c r="V639" s="2541"/>
      <c r="W639" s="2541"/>
      <c r="X639" s="2541"/>
      <c r="Y639" s="2541"/>
      <c r="Z639" s="2541"/>
      <c r="AA639" s="2541"/>
      <c r="AB639" s="2541"/>
      <c r="AC639" s="2541"/>
      <c r="AD639" s="2541"/>
      <c r="AE639" s="536"/>
      <c r="AF639" s="536"/>
      <c r="AG639" s="536"/>
      <c r="AH639" s="536"/>
      <c r="AI639" s="536"/>
      <c r="AJ639" s="536"/>
      <c r="AK639" s="536"/>
      <c r="AL639" s="536"/>
      <c r="AN639" s="595"/>
    </row>
    <row r="640" spans="1:42" s="549" customFormat="1" ht="12.75" customHeight="1">
      <c r="B640" s="536"/>
      <c r="C640" s="927"/>
      <c r="D640" s="659"/>
      <c r="E640" s="2541"/>
      <c r="F640" s="2541"/>
      <c r="G640" s="2541"/>
      <c r="H640" s="2541"/>
      <c r="I640" s="2541"/>
      <c r="J640" s="2541"/>
      <c r="K640" s="2541"/>
      <c r="L640" s="2541"/>
      <c r="M640" s="2541"/>
      <c r="N640" s="2541"/>
      <c r="O640" s="2541"/>
      <c r="P640" s="2541"/>
      <c r="Q640" s="2541"/>
      <c r="R640" s="2541"/>
      <c r="S640" s="2541"/>
      <c r="T640" s="2541"/>
      <c r="U640" s="2541"/>
      <c r="V640" s="2541"/>
      <c r="W640" s="2541"/>
      <c r="X640" s="2541"/>
      <c r="Y640" s="2541"/>
      <c r="Z640" s="2541"/>
      <c r="AA640" s="2541"/>
      <c r="AB640" s="2541"/>
      <c r="AC640" s="2541"/>
      <c r="AD640" s="2541"/>
      <c r="AE640" s="536"/>
      <c r="AF640" s="536"/>
      <c r="AG640" s="536"/>
      <c r="AH640" s="536"/>
      <c r="AI640" s="536"/>
      <c r="AJ640" s="536"/>
      <c r="AK640" s="536"/>
      <c r="AL640" s="536"/>
      <c r="AN640" s="595"/>
    </row>
    <row r="641" spans="1:42" s="549" customFormat="1" ht="12.75" customHeight="1">
      <c r="B641" s="536"/>
      <c r="C641" s="927"/>
      <c r="D641" s="659"/>
      <c r="E641" s="2541"/>
      <c r="F641" s="2541"/>
      <c r="G641" s="2541"/>
      <c r="H641" s="2541"/>
      <c r="I641" s="2541"/>
      <c r="J641" s="2541"/>
      <c r="K641" s="2541"/>
      <c r="L641" s="2541"/>
      <c r="M641" s="2541"/>
      <c r="N641" s="2541"/>
      <c r="O641" s="2541"/>
      <c r="P641" s="2541"/>
      <c r="Q641" s="2541"/>
      <c r="R641" s="2541"/>
      <c r="S641" s="2541"/>
      <c r="T641" s="2541"/>
      <c r="U641" s="2541"/>
      <c r="V641" s="2541"/>
      <c r="W641" s="2541"/>
      <c r="X641" s="2541"/>
      <c r="Y641" s="2541"/>
      <c r="Z641" s="2541"/>
      <c r="AA641" s="2541"/>
      <c r="AB641" s="2541"/>
      <c r="AC641" s="2541"/>
      <c r="AD641" s="2541"/>
      <c r="AE641" s="536"/>
      <c r="AF641" s="536"/>
      <c r="AG641" s="536"/>
      <c r="AH641" s="536"/>
      <c r="AI641" s="536"/>
      <c r="AJ641" s="536"/>
      <c r="AK641" s="536"/>
      <c r="AL641" s="536"/>
      <c r="AN641" s="595"/>
    </row>
    <row r="642" spans="1:42" s="549" customFormat="1" ht="12.75" customHeight="1">
      <c r="B642" s="536"/>
      <c r="C642" s="927"/>
      <c r="D642" s="659"/>
      <c r="E642" s="2541"/>
      <c r="F642" s="2541"/>
      <c r="G642" s="2541"/>
      <c r="H642" s="2541"/>
      <c r="I642" s="2541"/>
      <c r="J642" s="2541"/>
      <c r="K642" s="2541"/>
      <c r="L642" s="2541"/>
      <c r="M642" s="2541"/>
      <c r="N642" s="2541"/>
      <c r="O642" s="2541"/>
      <c r="P642" s="2541"/>
      <c r="Q642" s="2541"/>
      <c r="R642" s="2541"/>
      <c r="S642" s="2541"/>
      <c r="T642" s="2541"/>
      <c r="U642" s="2541"/>
      <c r="V642" s="2541"/>
      <c r="W642" s="2541"/>
      <c r="X642" s="2541"/>
      <c r="Y642" s="2541"/>
      <c r="Z642" s="2541"/>
      <c r="AA642" s="2541"/>
      <c r="AB642" s="2541"/>
      <c r="AC642" s="2541"/>
      <c r="AD642" s="2541"/>
      <c r="AE642" s="536"/>
      <c r="AF642" s="536"/>
      <c r="AG642" s="536"/>
      <c r="AH642" s="536"/>
      <c r="AI642" s="536"/>
      <c r="AJ642" s="536"/>
      <c r="AK642" s="536"/>
      <c r="AL642" s="536"/>
      <c r="AN642" s="595"/>
    </row>
    <row r="643" spans="1:42" s="549" customFormat="1" ht="12.75" customHeight="1">
      <c r="B643" s="536"/>
      <c r="C643" s="927"/>
      <c r="D643" s="659"/>
      <c r="E643" s="2541"/>
      <c r="F643" s="2541"/>
      <c r="G643" s="2541"/>
      <c r="H643" s="2541"/>
      <c r="I643" s="2541"/>
      <c r="J643" s="2541"/>
      <c r="K643" s="2541"/>
      <c r="L643" s="2541"/>
      <c r="M643" s="2541"/>
      <c r="N643" s="2541"/>
      <c r="O643" s="2541"/>
      <c r="P643" s="2541"/>
      <c r="Q643" s="2541"/>
      <c r="R643" s="2541"/>
      <c r="S643" s="2541"/>
      <c r="T643" s="2541"/>
      <c r="U643" s="2541"/>
      <c r="V643" s="2541"/>
      <c r="W643" s="2541"/>
      <c r="X643" s="2541"/>
      <c r="Y643" s="2541"/>
      <c r="Z643" s="2541"/>
      <c r="AA643" s="2541"/>
      <c r="AB643" s="2541"/>
      <c r="AC643" s="2541"/>
      <c r="AD643" s="2541"/>
      <c r="AE643" s="536"/>
      <c r="AF643" s="536"/>
      <c r="AG643" s="536"/>
      <c r="AH643" s="536"/>
      <c r="AI643" s="536"/>
      <c r="AJ643" s="536"/>
      <c r="AK643" s="536"/>
      <c r="AL643" s="536"/>
      <c r="AN643" s="595"/>
    </row>
    <row r="644" spans="1:42" s="549" customFormat="1" ht="12.75" customHeight="1">
      <c r="A644" s="635"/>
      <c r="B644" s="614"/>
      <c r="C644" s="936"/>
      <c r="D644" s="659"/>
      <c r="E644" s="2541"/>
      <c r="F644" s="2541"/>
      <c r="G644" s="2541"/>
      <c r="H644" s="2541"/>
      <c r="I644" s="2541"/>
      <c r="J644" s="2541"/>
      <c r="K644" s="2541"/>
      <c r="L644" s="2541"/>
      <c r="M644" s="2541"/>
      <c r="N644" s="2541"/>
      <c r="O644" s="2541"/>
      <c r="P644" s="2541"/>
      <c r="Q644" s="2541"/>
      <c r="R644" s="2541"/>
      <c r="S644" s="2541"/>
      <c r="T644" s="2541"/>
      <c r="U644" s="2541"/>
      <c r="V644" s="2541"/>
      <c r="W644" s="2541"/>
      <c r="X644" s="2541"/>
      <c r="Y644" s="2541"/>
      <c r="Z644" s="2541"/>
      <c r="AA644" s="2541"/>
      <c r="AB644" s="2541"/>
      <c r="AC644" s="2541"/>
      <c r="AD644" s="2541"/>
      <c r="AE644" s="614"/>
      <c r="AF644" s="614"/>
      <c r="AG644" s="614"/>
      <c r="AH644" s="614"/>
      <c r="AI644" s="614"/>
      <c r="AJ644" s="614"/>
      <c r="AK644" s="536"/>
      <c r="AL644" s="536"/>
      <c r="AN644" s="595"/>
    </row>
    <row r="645" spans="1:42" s="549" customFormat="1" ht="12.75" customHeight="1">
      <c r="B645" s="614"/>
      <c r="C645" s="936"/>
      <c r="D645" s="659"/>
      <c r="E645" s="2541"/>
      <c r="F645" s="2541"/>
      <c r="G645" s="2541"/>
      <c r="H645" s="2541"/>
      <c r="I645" s="2541"/>
      <c r="J645" s="2541"/>
      <c r="K645" s="2541"/>
      <c r="L645" s="2541"/>
      <c r="M645" s="2541"/>
      <c r="N645" s="2541"/>
      <c r="O645" s="2541"/>
      <c r="P645" s="2541"/>
      <c r="Q645" s="2541"/>
      <c r="R645" s="2541"/>
      <c r="S645" s="2541"/>
      <c r="T645" s="2541"/>
      <c r="U645" s="2541"/>
      <c r="V645" s="2541"/>
      <c r="W645" s="2541"/>
      <c r="X645" s="2541"/>
      <c r="Y645" s="2541"/>
      <c r="Z645" s="2541"/>
      <c r="AA645" s="2541"/>
      <c r="AB645" s="2541"/>
      <c r="AC645" s="2541"/>
      <c r="AD645" s="254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05" t="s">
        <v>591</v>
      </c>
      <c r="Y647" s="2405"/>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8" t="s">
        <v>1398</v>
      </c>
      <c r="AG649" s="2398"/>
      <c r="AH649" s="2398"/>
      <c r="AI649" s="2398"/>
      <c r="AJ649" s="2398"/>
      <c r="AK649" s="2398"/>
      <c r="AL649" s="239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99" t="s">
        <v>687</v>
      </c>
      <c r="I651" s="239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00">
        <f>VLOOKUP($H$651,$AO$618:$AP$620,2,FALSE)</f>
        <v>3</v>
      </c>
      <c r="AK653" s="2401"/>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7" t="s">
        <v>2050</v>
      </c>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c r="AA657" s="2397"/>
      <c r="AB657" s="2397"/>
      <c r="AC657" s="2397"/>
      <c r="AD657" s="2397"/>
      <c r="AE657" s="536"/>
      <c r="AF657" s="2398" t="s">
        <v>1344</v>
      </c>
      <c r="AG657" s="2398"/>
      <c r="AH657" s="2398"/>
      <c r="AI657" s="2398"/>
      <c r="AJ657" s="2398"/>
      <c r="AK657" s="2398"/>
      <c r="AL657" s="2398"/>
      <c r="AN657" s="595"/>
    </row>
    <row r="658" spans="1:42" s="549" customFormat="1" ht="12.75" customHeight="1">
      <c r="B658" s="536"/>
      <c r="C658" s="536"/>
      <c r="D658" s="659"/>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c r="AA658" s="2397"/>
      <c r="AB658" s="2397"/>
      <c r="AC658" s="2397"/>
      <c r="AD658" s="239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8" t="s">
        <v>1398</v>
      </c>
      <c r="AG660" s="2398"/>
      <c r="AH660" s="2398"/>
      <c r="AI660" s="2398"/>
      <c r="AJ660" s="2398"/>
      <c r="AK660" s="2398"/>
      <c r="AL660" s="2398"/>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99" t="s">
        <v>687</v>
      </c>
      <c r="I663" s="239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00">
        <f>VLOOKUP(H663,AT618:AU620,2,FALSE)</f>
        <v>3</v>
      </c>
      <c r="AK665" s="240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7" t="s">
        <v>1408</v>
      </c>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c r="AA670" s="2397"/>
      <c r="AB670" s="2397"/>
      <c r="AC670" s="2397"/>
      <c r="AD670" s="536"/>
      <c r="AE670" s="536"/>
      <c r="AF670" s="2398" t="s">
        <v>1369</v>
      </c>
      <c r="AG670" s="2398"/>
      <c r="AH670" s="2398"/>
      <c r="AI670" s="2398"/>
      <c r="AJ670" s="2398"/>
      <c r="AK670" s="2398"/>
      <c r="AL670" s="2398"/>
      <c r="AN670" s="595"/>
    </row>
    <row r="671" spans="1:42" s="549" customFormat="1" ht="12.75" customHeight="1">
      <c r="B671" s="536"/>
      <c r="C671" s="539"/>
      <c r="D671" s="536"/>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c r="AA671" s="2397"/>
      <c r="AB671" s="2397"/>
      <c r="AC671" s="2397"/>
      <c r="AD671" s="536"/>
      <c r="AE671" s="536"/>
      <c r="AF671" s="536"/>
      <c r="AG671" s="536"/>
      <c r="AH671" s="536"/>
      <c r="AI671" s="536"/>
      <c r="AJ671" s="536"/>
      <c r="AK671" s="536"/>
      <c r="AL671" s="536"/>
      <c r="AN671" s="595"/>
    </row>
    <row r="672" spans="1:42" s="549" customFormat="1" ht="12.75" customHeight="1">
      <c r="B672" s="536"/>
      <c r="C672" s="539"/>
      <c r="D672" s="659"/>
      <c r="E672" s="2397"/>
      <c r="F672" s="2397"/>
      <c r="G672" s="2397"/>
      <c r="H672" s="2397"/>
      <c r="I672" s="2397"/>
      <c r="J672" s="2397"/>
      <c r="K672" s="2397"/>
      <c r="L672" s="2397"/>
      <c r="M672" s="2397"/>
      <c r="N672" s="2397"/>
      <c r="O672" s="2397"/>
      <c r="P672" s="2397"/>
      <c r="Q672" s="2397"/>
      <c r="R672" s="2397"/>
      <c r="S672" s="2397"/>
      <c r="T672" s="2397"/>
      <c r="U672" s="2397"/>
      <c r="V672" s="2397"/>
      <c r="W672" s="2397"/>
      <c r="X672" s="2397"/>
      <c r="Y672" s="2397"/>
      <c r="Z672" s="2397"/>
      <c r="AA672" s="2397"/>
      <c r="AB672" s="2397"/>
      <c r="AC672" s="239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7" t="s">
        <v>1409</v>
      </c>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c r="AA674" s="2397"/>
      <c r="AB674" s="2397"/>
      <c r="AC674" s="2397"/>
      <c r="AD674" s="536"/>
      <c r="AE674" s="536"/>
      <c r="AF674" s="2398" t="s">
        <v>1389</v>
      </c>
      <c r="AG674" s="2398"/>
      <c r="AH674" s="2398"/>
      <c r="AI674" s="2398"/>
      <c r="AJ674" s="2398"/>
      <c r="AK674" s="2398"/>
      <c r="AL674" s="2398"/>
      <c r="AN674" s="595"/>
    </row>
    <row r="675" spans="1:42" s="549" customFormat="1" ht="12.75" customHeight="1">
      <c r="B675" s="536"/>
      <c r="C675" s="539"/>
      <c r="D675" s="536"/>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c r="AA675" s="2397"/>
      <c r="AB675" s="2397"/>
      <c r="AC675" s="2397"/>
      <c r="AD675" s="536"/>
      <c r="AE675" s="536"/>
      <c r="AF675" s="536"/>
      <c r="AG675" s="536"/>
      <c r="AH675" s="536"/>
      <c r="AI675" s="536"/>
      <c r="AJ675" s="536"/>
      <c r="AK675" s="536"/>
      <c r="AL675" s="536"/>
      <c r="AN675" s="595"/>
    </row>
    <row r="676" spans="1:42" s="549" customFormat="1" ht="15" customHeight="1">
      <c r="B676" s="536"/>
      <c r="C676" s="539"/>
      <c r="D676" s="659"/>
      <c r="E676" s="2397"/>
      <c r="F676" s="2397"/>
      <c r="G676" s="2397"/>
      <c r="H676" s="2397"/>
      <c r="I676" s="2397"/>
      <c r="J676" s="2397"/>
      <c r="K676" s="2397"/>
      <c r="L676" s="2397"/>
      <c r="M676" s="2397"/>
      <c r="N676" s="2397"/>
      <c r="O676" s="2397"/>
      <c r="P676" s="2397"/>
      <c r="Q676" s="2397"/>
      <c r="R676" s="2397"/>
      <c r="S676" s="2397"/>
      <c r="T676" s="2397"/>
      <c r="U676" s="2397"/>
      <c r="V676" s="2397"/>
      <c r="W676" s="2397"/>
      <c r="X676" s="2397"/>
      <c r="Y676" s="2397"/>
      <c r="Z676" s="2397"/>
      <c r="AA676" s="2397"/>
      <c r="AB676" s="2397"/>
      <c r="AC676" s="239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7" t="s">
        <v>1410</v>
      </c>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536"/>
      <c r="AE678" s="536"/>
      <c r="AF678" s="2398" t="s">
        <v>1344</v>
      </c>
      <c r="AG678" s="2398"/>
      <c r="AH678" s="2398"/>
      <c r="AI678" s="2398"/>
      <c r="AJ678" s="2398"/>
      <c r="AK678" s="2398"/>
      <c r="AL678" s="2398"/>
      <c r="AN678" s="595"/>
    </row>
    <row r="679" spans="1:42" s="549" customFormat="1" ht="12.75" customHeight="1">
      <c r="B679" s="536"/>
      <c r="C679" s="927"/>
      <c r="D679" s="536"/>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536"/>
      <c r="AE679" s="2398"/>
      <c r="AF679" s="2398"/>
      <c r="AG679" s="2398"/>
      <c r="AH679" s="2398"/>
      <c r="AI679" s="2398"/>
      <c r="AJ679" s="2398"/>
      <c r="AK679" s="2398"/>
      <c r="AL679" s="592"/>
      <c r="AN679" s="595"/>
      <c r="AO679" s="549" t="s">
        <v>591</v>
      </c>
      <c r="AP679" s="669">
        <v>0</v>
      </c>
    </row>
    <row r="680" spans="1:42" s="549" customFormat="1" ht="12.75" customHeight="1">
      <c r="A680" s="675"/>
      <c r="B680" s="536"/>
      <c r="C680" s="536"/>
      <c r="D680" s="659"/>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c r="AA680" s="2397"/>
      <c r="AB680" s="2397"/>
      <c r="AC680" s="2397"/>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1387</v>
      </c>
      <c r="E682" s="2397" t="s">
        <v>1411</v>
      </c>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c r="AA682" s="2397"/>
      <c r="AB682" s="2397"/>
      <c r="AC682" s="2397"/>
      <c r="AD682" s="536"/>
      <c r="AE682" s="536"/>
      <c r="AF682" s="2398" t="s">
        <v>1389</v>
      </c>
      <c r="AG682" s="2398"/>
      <c r="AH682" s="2398"/>
      <c r="AI682" s="2398"/>
      <c r="AJ682" s="2398"/>
      <c r="AK682" s="2398"/>
      <c r="AL682" s="2398"/>
      <c r="AN682" s="595"/>
    </row>
    <row r="683" spans="1:42" s="549" customFormat="1" ht="12.75" customHeight="1">
      <c r="A683" s="666"/>
      <c r="B683" s="536"/>
      <c r="C683" s="943"/>
      <c r="D683" s="659"/>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c r="AA683" s="2397"/>
      <c r="AB683" s="2397"/>
      <c r="AC683" s="239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7"/>
      <c r="F684" s="2397"/>
      <c r="G684" s="2397"/>
      <c r="H684" s="2397"/>
      <c r="I684" s="2397"/>
      <c r="J684" s="2397"/>
      <c r="K684" s="2397"/>
      <c r="L684" s="2397"/>
      <c r="M684" s="2397"/>
      <c r="N684" s="2397"/>
      <c r="O684" s="2397"/>
      <c r="P684" s="2397"/>
      <c r="Q684" s="2397"/>
      <c r="R684" s="2397"/>
      <c r="S684" s="2397"/>
      <c r="T684" s="2397"/>
      <c r="U684" s="2397"/>
      <c r="V684" s="2397"/>
      <c r="W684" s="2397"/>
      <c r="X684" s="2397"/>
      <c r="Y684" s="2397"/>
      <c r="Z684" s="2397"/>
      <c r="AA684" s="2397"/>
      <c r="AB684" s="2397"/>
      <c r="AC684" s="239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97" t="s">
        <v>1412</v>
      </c>
      <c r="F686" s="2397"/>
      <c r="G686" s="2397"/>
      <c r="H686" s="2397"/>
      <c r="I686" s="2397"/>
      <c r="J686" s="2397"/>
      <c r="K686" s="2397"/>
      <c r="L686" s="2397"/>
      <c r="M686" s="2397"/>
      <c r="N686" s="2397"/>
      <c r="O686" s="2397"/>
      <c r="P686" s="2397"/>
      <c r="Q686" s="2397"/>
      <c r="R686" s="2397"/>
      <c r="S686" s="2397"/>
      <c r="T686" s="2397"/>
      <c r="U686" s="2397"/>
      <c r="V686" s="2397"/>
      <c r="W686" s="2397"/>
      <c r="X686" s="2397"/>
      <c r="Y686" s="2397"/>
      <c r="Z686" s="2397"/>
      <c r="AA686" s="2397"/>
      <c r="AB686" s="2397"/>
      <c r="AC686" s="2397"/>
      <c r="AD686" s="536"/>
      <c r="AE686" s="536"/>
      <c r="AF686" s="2398" t="s">
        <v>1344</v>
      </c>
      <c r="AG686" s="2398"/>
      <c r="AH686" s="2398"/>
      <c r="AI686" s="2398"/>
      <c r="AJ686" s="2398"/>
      <c r="AK686" s="2398"/>
      <c r="AL686" s="2398"/>
      <c r="AM686" s="594"/>
      <c r="AN686" s="595"/>
    </row>
    <row r="687" spans="1:42" s="549" customFormat="1" ht="12.75" customHeight="1">
      <c r="B687" s="536"/>
      <c r="C687" s="927"/>
      <c r="D687" s="659"/>
      <c r="E687" s="2397"/>
      <c r="F687" s="2397"/>
      <c r="G687" s="2397"/>
      <c r="H687" s="2397"/>
      <c r="I687" s="2397"/>
      <c r="J687" s="2397"/>
      <c r="K687" s="2397"/>
      <c r="L687" s="2397"/>
      <c r="M687" s="2397"/>
      <c r="N687" s="2397"/>
      <c r="O687" s="2397"/>
      <c r="P687" s="2397"/>
      <c r="Q687" s="2397"/>
      <c r="R687" s="2397"/>
      <c r="S687" s="2397"/>
      <c r="T687" s="2397"/>
      <c r="U687" s="2397"/>
      <c r="V687" s="2397"/>
      <c r="W687" s="2397"/>
      <c r="X687" s="2397"/>
      <c r="Y687" s="2397"/>
      <c r="Z687" s="2397"/>
      <c r="AA687" s="2397"/>
      <c r="AB687" s="2397"/>
      <c r="AC687" s="2397"/>
      <c r="AD687" s="536"/>
      <c r="AE687" s="536"/>
      <c r="AF687" s="536"/>
      <c r="AG687" s="536"/>
      <c r="AH687" s="536"/>
      <c r="AI687" s="536"/>
      <c r="AJ687" s="536"/>
      <c r="AK687" s="536"/>
      <c r="AL687" s="536"/>
      <c r="AM687" s="594"/>
      <c r="AN687" s="595"/>
    </row>
    <row r="688" spans="1:42" s="549" customFormat="1" ht="12.75" customHeight="1">
      <c r="B688" s="536"/>
      <c r="C688" s="927"/>
      <c r="D688" s="659"/>
      <c r="E688" s="2397"/>
      <c r="F688" s="2397"/>
      <c r="G688" s="2397"/>
      <c r="H688" s="2397"/>
      <c r="I688" s="2397"/>
      <c r="J688" s="2397"/>
      <c r="K688" s="2397"/>
      <c r="L688" s="2397"/>
      <c r="M688" s="2397"/>
      <c r="N688" s="2397"/>
      <c r="O688" s="2397"/>
      <c r="P688" s="2397"/>
      <c r="Q688" s="2397"/>
      <c r="R688" s="2397"/>
      <c r="S688" s="2397"/>
      <c r="T688" s="2397"/>
      <c r="U688" s="2397"/>
      <c r="V688" s="2397"/>
      <c r="W688" s="2397"/>
      <c r="X688" s="2397"/>
      <c r="Y688" s="2397"/>
      <c r="Z688" s="2397"/>
      <c r="AA688" s="2397"/>
      <c r="AB688" s="2397"/>
      <c r="AC688" s="239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97" t="s">
        <v>1413</v>
      </c>
      <c r="F690" s="2397"/>
      <c r="G690" s="2397"/>
      <c r="H690" s="2397"/>
      <c r="I690" s="2397"/>
      <c r="J690" s="2397"/>
      <c r="K690" s="2397"/>
      <c r="L690" s="2397"/>
      <c r="M690" s="2397"/>
      <c r="N690" s="2397"/>
      <c r="O690" s="2397"/>
      <c r="P690" s="2397"/>
      <c r="Q690" s="2397"/>
      <c r="R690" s="2397"/>
      <c r="S690" s="2397"/>
      <c r="T690" s="2397"/>
      <c r="U690" s="2397"/>
      <c r="V690" s="2397"/>
      <c r="W690" s="2397"/>
      <c r="X690" s="2397"/>
      <c r="Y690" s="2397"/>
      <c r="Z690" s="2397"/>
      <c r="AA690" s="2397"/>
      <c r="AB690" s="2397"/>
      <c r="AC690" s="2397"/>
      <c r="AD690" s="536"/>
      <c r="AE690" s="536"/>
      <c r="AF690" s="2398" t="s">
        <v>1398</v>
      </c>
      <c r="AG690" s="2398"/>
      <c r="AH690" s="2398"/>
      <c r="AI690" s="2398"/>
      <c r="AJ690" s="2398"/>
      <c r="AK690" s="2398"/>
      <c r="AL690" s="2398"/>
      <c r="AM690" s="594"/>
      <c r="AN690" s="595"/>
    </row>
    <row r="691" spans="1:50" s="549" customFormat="1" ht="12.75" customHeight="1">
      <c r="A691" s="675"/>
      <c r="B691" s="536"/>
      <c r="C691" s="927"/>
      <c r="D691" s="659"/>
      <c r="E691" s="2397"/>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c r="AA691" s="2397"/>
      <c r="AB691" s="2397"/>
      <c r="AC691" s="239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c r="AA692" s="2397"/>
      <c r="AB692" s="2397"/>
      <c r="AC692" s="239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1401</v>
      </c>
      <c r="E694" s="2397" t="s">
        <v>1414</v>
      </c>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c r="AA694" s="2397"/>
      <c r="AB694" s="2397"/>
      <c r="AC694" s="2397"/>
      <c r="AD694" s="536"/>
      <c r="AE694" s="536"/>
      <c r="AF694" s="2398" t="s">
        <v>1415</v>
      </c>
      <c r="AG694" s="2398"/>
      <c r="AH694" s="2398"/>
      <c r="AI694" s="2398"/>
      <c r="AJ694" s="2398"/>
      <c r="AK694" s="2398"/>
      <c r="AL694" s="2398"/>
      <c r="AM694" s="594"/>
      <c r="AN694" s="595"/>
      <c r="AO694" s="609" t="s">
        <v>687</v>
      </c>
      <c r="AP694" s="549">
        <v>3</v>
      </c>
    </row>
    <row r="695" spans="1:50" s="549" customFormat="1" ht="12.75" customHeight="1">
      <c r="A695" s="675"/>
      <c r="B695" s="536"/>
      <c r="C695" s="927"/>
      <c r="D695" s="659"/>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c r="AA695" s="2397"/>
      <c r="AB695" s="2397"/>
      <c r="AC695" s="239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239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99" t="s">
        <v>687</v>
      </c>
      <c r="I698" s="239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00">
        <f>VLOOKUP($H$698,$AO$646:$AP$653,2,FALSE)</f>
        <v>5</v>
      </c>
      <c r="AK700" s="240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5">
        <f>Application!G761</f>
        <v>120</v>
      </c>
    </row>
    <row r="704" spans="1:50" s="549" customFormat="1" ht="12.75" customHeight="1">
      <c r="A704" s="675"/>
      <c r="B704" s="536"/>
      <c r="C704" s="944"/>
      <c r="D704" s="659" t="s">
        <v>687</v>
      </c>
      <c r="E704" s="2403" t="s">
        <v>2141</v>
      </c>
      <c r="F704" s="2403"/>
      <c r="G704" s="2403"/>
      <c r="H704" s="2403"/>
      <c r="I704" s="2403"/>
      <c r="J704" s="2403"/>
      <c r="K704" s="2403"/>
      <c r="L704" s="2403"/>
      <c r="M704" s="2403"/>
      <c r="N704" s="2403"/>
      <c r="O704" s="2403"/>
      <c r="P704" s="2403"/>
      <c r="Q704" s="2403"/>
      <c r="R704" s="2403"/>
      <c r="S704" s="2403"/>
      <c r="T704" s="2403"/>
      <c r="U704" s="2403"/>
      <c r="V704" s="2403"/>
      <c r="W704" s="2403"/>
      <c r="X704" s="2403"/>
      <c r="Y704" s="2403"/>
      <c r="Z704" s="2403"/>
      <c r="AA704" s="2403"/>
      <c r="AB704" s="2403"/>
      <c r="AC704" s="536"/>
      <c r="AD704" s="536"/>
      <c r="AE704" s="536"/>
      <c r="AF704" s="2398" t="s">
        <v>1344</v>
      </c>
      <c r="AG704" s="2398"/>
      <c r="AH704" s="2398"/>
      <c r="AI704" s="2398"/>
      <c r="AJ704" s="2398"/>
      <c r="AK704" s="2398"/>
      <c r="AL704" s="2398"/>
      <c r="AN704" s="595"/>
      <c r="AW704" s="22" t="s">
        <v>2136</v>
      </c>
      <c r="AX704" s="549">
        <f>Application!DE761</f>
        <v>30</v>
      </c>
    </row>
    <row r="705" spans="1:51" s="549" customFormat="1" ht="12.75" customHeight="1">
      <c r="A705" s="675"/>
      <c r="B705" s="536"/>
      <c r="C705" s="944"/>
      <c r="D705" s="659"/>
      <c r="E705" s="2403"/>
      <c r="F705" s="2403"/>
      <c r="G705" s="2403"/>
      <c r="H705" s="2403"/>
      <c r="I705" s="2403"/>
      <c r="J705" s="2403"/>
      <c r="K705" s="2403"/>
      <c r="L705" s="2403"/>
      <c r="M705" s="2403"/>
      <c r="N705" s="2403"/>
      <c r="O705" s="2403"/>
      <c r="P705" s="2403"/>
      <c r="Q705" s="2403"/>
      <c r="R705" s="2403"/>
      <c r="S705" s="2403"/>
      <c r="T705" s="2403"/>
      <c r="U705" s="2403"/>
      <c r="V705" s="2403"/>
      <c r="W705" s="2403"/>
      <c r="X705" s="2403"/>
      <c r="Y705" s="2403"/>
      <c r="Z705" s="2403"/>
      <c r="AA705" s="2403"/>
      <c r="AB705" s="2403"/>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509</v>
      </c>
      <c r="E707" s="2397" t="s">
        <v>2086</v>
      </c>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c r="AA707" s="2397"/>
      <c r="AB707" s="2397"/>
      <c r="AC707" s="536"/>
      <c r="AD707" s="536"/>
      <c r="AE707" s="536"/>
      <c r="AF707" s="2398" t="s">
        <v>1344</v>
      </c>
      <c r="AG707" s="2398"/>
      <c r="AH707" s="2398"/>
      <c r="AI707" s="2398"/>
      <c r="AJ707" s="2398"/>
      <c r="AK707" s="2398"/>
      <c r="AL707" s="2398"/>
      <c r="AN707" s="595"/>
      <c r="AW707" s="22" t="s">
        <v>2139</v>
      </c>
      <c r="AX707" s="549">
        <f>AX704+AX705+AX706</f>
        <v>30</v>
      </c>
    </row>
    <row r="708" spans="1:51" s="549" customFormat="1" ht="12.75" customHeight="1">
      <c r="B708" s="536"/>
      <c r="C708" s="936"/>
      <c r="D708" s="659"/>
      <c r="E708" s="2397"/>
      <c r="F708" s="2397"/>
      <c r="G708" s="2397"/>
      <c r="H708" s="2397"/>
      <c r="I708" s="2397"/>
      <c r="J708" s="2397"/>
      <c r="K708" s="2397"/>
      <c r="L708" s="2397"/>
      <c r="M708" s="2397"/>
      <c r="N708" s="2397"/>
      <c r="O708" s="2397"/>
      <c r="P708" s="2397"/>
      <c r="Q708" s="2397"/>
      <c r="R708" s="2397"/>
      <c r="S708" s="2397"/>
      <c r="T708" s="2397"/>
      <c r="U708" s="2397"/>
      <c r="V708" s="2397"/>
      <c r="W708" s="2397"/>
      <c r="X708" s="2397"/>
      <c r="Y708" s="2397"/>
      <c r="Z708" s="2397"/>
      <c r="AA708" s="2397"/>
      <c r="AB708" s="2397"/>
      <c r="AC708" s="536"/>
      <c r="AD708" s="536"/>
      <c r="AE708" s="614"/>
      <c r="AF708" s="536"/>
      <c r="AG708" s="536"/>
      <c r="AH708" s="536"/>
      <c r="AI708" s="536"/>
      <c r="AJ708" s="536"/>
      <c r="AK708" s="536"/>
      <c r="AL708" s="536"/>
      <c r="AN708" s="595"/>
      <c r="AO708" s="2467" t="b">
        <f>IF(Application!D211="Special Needs",IF(AY708&gt;=0.25,TRUE,FALSE),IF(AX708&gt;=0.25,TRUE,FALSE))</f>
        <v>1</v>
      </c>
      <c r="AP708" s="2467"/>
      <c r="AW708" s="22" t="s">
        <v>2140</v>
      </c>
      <c r="AX708" s="549">
        <f>IFERROR(AX707/AX703,0)</f>
        <v>0.25</v>
      </c>
      <c r="AY708" s="549">
        <f>IFERROR(AX707/(AX703-AX702),0)</f>
        <v>0.25</v>
      </c>
    </row>
    <row r="709" spans="1:51" s="549" customFormat="1" ht="12.75" customHeight="1">
      <c r="B709" s="536"/>
      <c r="C709" s="936"/>
      <c r="E709" s="2397"/>
      <c r="F709" s="2397"/>
      <c r="G709" s="2397"/>
      <c r="H709" s="2397"/>
      <c r="I709" s="2397"/>
      <c r="J709" s="2397"/>
      <c r="K709" s="2397"/>
      <c r="L709" s="2397"/>
      <c r="M709" s="2397"/>
      <c r="N709" s="2397"/>
      <c r="O709" s="2397"/>
      <c r="P709" s="2397"/>
      <c r="Q709" s="2397"/>
      <c r="R709" s="2397"/>
      <c r="S709" s="2397"/>
      <c r="T709" s="2397"/>
      <c r="U709" s="2397"/>
      <c r="V709" s="2397"/>
      <c r="W709" s="2397"/>
      <c r="X709" s="2397"/>
      <c r="Y709" s="2397"/>
      <c r="Z709" s="2397"/>
      <c r="AA709" s="2397"/>
      <c r="AB709" s="239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7"/>
      <c r="F710" s="2397"/>
      <c r="G710" s="2397"/>
      <c r="H710" s="2397"/>
      <c r="I710" s="2397"/>
      <c r="J710" s="2397"/>
      <c r="K710" s="2397"/>
      <c r="L710" s="2397"/>
      <c r="M710" s="2397"/>
      <c r="N710" s="2397"/>
      <c r="O710" s="2397"/>
      <c r="P710" s="2397"/>
      <c r="Q710" s="2397"/>
      <c r="R710" s="2397"/>
      <c r="S710" s="2397"/>
      <c r="T710" s="2397"/>
      <c r="U710" s="2397"/>
      <c r="V710" s="2397"/>
      <c r="W710" s="2397"/>
      <c r="X710" s="2397"/>
      <c r="Y710" s="2397"/>
      <c r="Z710" s="2397"/>
      <c r="AA710" s="2397"/>
      <c r="AB710" s="239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7" t="s">
        <v>2087</v>
      </c>
      <c r="F712" s="2397"/>
      <c r="G712" s="2397"/>
      <c r="H712" s="2397"/>
      <c r="I712" s="2397"/>
      <c r="J712" s="2397"/>
      <c r="K712" s="2397"/>
      <c r="L712" s="2397"/>
      <c r="M712" s="2397"/>
      <c r="N712" s="2397"/>
      <c r="O712" s="2397"/>
      <c r="P712" s="2397"/>
      <c r="Q712" s="2397"/>
      <c r="R712" s="2397"/>
      <c r="S712" s="2397"/>
      <c r="T712" s="2397"/>
      <c r="U712" s="2397"/>
      <c r="V712" s="2397"/>
      <c r="W712" s="2397"/>
      <c r="X712" s="2397"/>
      <c r="Y712" s="2397"/>
      <c r="Z712" s="2397"/>
      <c r="AA712" s="2397"/>
      <c r="AB712" s="2397"/>
      <c r="AC712" s="536"/>
      <c r="AD712" s="536"/>
      <c r="AE712" s="536"/>
      <c r="AF712" s="2398" t="s">
        <v>1398</v>
      </c>
      <c r="AG712" s="2398"/>
      <c r="AH712" s="2398"/>
      <c r="AI712" s="2398"/>
      <c r="AJ712" s="2398"/>
      <c r="AK712" s="2398"/>
      <c r="AL712" s="2398"/>
      <c r="AN712" s="595"/>
      <c r="AO712" s="609" t="s">
        <v>509</v>
      </c>
      <c r="AP712" s="549">
        <v>1</v>
      </c>
    </row>
    <row r="713" spans="1:51" s="549" customFormat="1" ht="12" customHeight="1">
      <c r="B713" s="536"/>
      <c r="C713" s="927"/>
      <c r="E713" s="2397"/>
      <c r="F713" s="2397"/>
      <c r="G713" s="2397"/>
      <c r="H713" s="2397"/>
      <c r="I713" s="2397"/>
      <c r="J713" s="2397"/>
      <c r="K713" s="2397"/>
      <c r="L713" s="2397"/>
      <c r="M713" s="2397"/>
      <c r="N713" s="2397"/>
      <c r="O713" s="2397"/>
      <c r="P713" s="2397"/>
      <c r="Q713" s="2397"/>
      <c r="R713" s="2397"/>
      <c r="S713" s="2397"/>
      <c r="T713" s="2397"/>
      <c r="U713" s="2397"/>
      <c r="V713" s="2397"/>
      <c r="W713" s="2397"/>
      <c r="X713" s="2397"/>
      <c r="Y713" s="2397"/>
      <c r="Z713" s="2397"/>
      <c r="AA713" s="2397"/>
      <c r="AB713" s="2397"/>
      <c r="AC713" s="536"/>
      <c r="AD713" s="536"/>
      <c r="AE713" s="614"/>
      <c r="AF713" s="536"/>
      <c r="AG713" s="536"/>
      <c r="AH713" s="536"/>
      <c r="AI713" s="536"/>
      <c r="AJ713" s="536"/>
      <c r="AK713" s="536"/>
      <c r="AL713" s="536"/>
      <c r="AN713" s="595"/>
    </row>
    <row r="714" spans="1:51" s="549" customFormat="1" ht="12" customHeight="1">
      <c r="B714" s="536"/>
      <c r="C714" s="927"/>
      <c r="D714" s="536"/>
      <c r="E714" s="2397"/>
      <c r="F714" s="2397"/>
      <c r="G714" s="2397"/>
      <c r="H714" s="2397"/>
      <c r="I714" s="2397"/>
      <c r="J714" s="2397"/>
      <c r="K714" s="2397"/>
      <c r="L714" s="2397"/>
      <c r="M714" s="2397"/>
      <c r="N714" s="2397"/>
      <c r="O714" s="2397"/>
      <c r="P714" s="2397"/>
      <c r="Q714" s="2397"/>
      <c r="R714" s="2397"/>
      <c r="S714" s="2397"/>
      <c r="T714" s="2397"/>
      <c r="U714" s="2397"/>
      <c r="V714" s="2397"/>
      <c r="W714" s="2397"/>
      <c r="X714" s="2397"/>
      <c r="Y714" s="2397"/>
      <c r="Z714" s="2397"/>
      <c r="AA714" s="2397"/>
      <c r="AB714" s="2397"/>
      <c r="AC714" s="536"/>
      <c r="AD714" s="536"/>
      <c r="AE714" s="614"/>
      <c r="AF714" s="536"/>
      <c r="AG714" s="536"/>
      <c r="AH714" s="536"/>
      <c r="AI714" s="536"/>
      <c r="AJ714" s="536"/>
      <c r="AK714" s="536"/>
      <c r="AL714" s="536"/>
      <c r="AN714" s="595"/>
    </row>
    <row r="715" spans="1:51" s="549" customFormat="1" ht="12" customHeight="1">
      <c r="B715" s="536"/>
      <c r="C715" s="927"/>
      <c r="D715" s="536"/>
      <c r="E715" s="2397"/>
      <c r="F715" s="2397"/>
      <c r="G715" s="2397"/>
      <c r="H715" s="2397"/>
      <c r="I715" s="2397"/>
      <c r="J715" s="2397"/>
      <c r="K715" s="2397"/>
      <c r="L715" s="2397"/>
      <c r="M715" s="2397"/>
      <c r="N715" s="2397"/>
      <c r="O715" s="2397"/>
      <c r="P715" s="2397"/>
      <c r="Q715" s="2397"/>
      <c r="R715" s="2397"/>
      <c r="S715" s="2397"/>
      <c r="T715" s="2397"/>
      <c r="U715" s="2397"/>
      <c r="V715" s="2397"/>
      <c r="W715" s="2397"/>
      <c r="X715" s="2397"/>
      <c r="Y715" s="2397"/>
      <c r="Z715" s="2397"/>
      <c r="AA715" s="2397"/>
      <c r="AB715" s="239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7"/>
      <c r="F716" s="2397"/>
      <c r="G716" s="2397"/>
      <c r="H716" s="2397"/>
      <c r="I716" s="2397"/>
      <c r="J716" s="2397"/>
      <c r="K716" s="2397"/>
      <c r="L716" s="2397"/>
      <c r="M716" s="2397"/>
      <c r="N716" s="2397"/>
      <c r="O716" s="2397"/>
      <c r="P716" s="2397"/>
      <c r="Q716" s="2397"/>
      <c r="R716" s="2397"/>
      <c r="S716" s="2397"/>
      <c r="T716" s="2397"/>
      <c r="U716" s="2397"/>
      <c r="V716" s="2397"/>
      <c r="W716" s="2397"/>
      <c r="X716" s="2397"/>
      <c r="Y716" s="2397"/>
      <c r="Z716" s="2397"/>
      <c r="AA716" s="2397"/>
      <c r="AB716" s="239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7" t="s">
        <v>1680</v>
      </c>
      <c r="F718" s="2397"/>
      <c r="G718" s="2397"/>
      <c r="H718" s="2397"/>
      <c r="I718" s="2397"/>
      <c r="J718" s="2397"/>
      <c r="K718" s="2397"/>
      <c r="L718" s="2397"/>
      <c r="M718" s="2397"/>
      <c r="N718" s="2397"/>
      <c r="O718" s="2397"/>
      <c r="P718" s="2397"/>
      <c r="Q718" s="2397"/>
      <c r="R718" s="2397"/>
      <c r="S718" s="2397"/>
      <c r="T718" s="2397"/>
      <c r="U718" s="2397"/>
      <c r="V718" s="2397"/>
      <c r="W718" s="2397"/>
      <c r="X718" s="2397"/>
      <c r="Y718" s="2397"/>
      <c r="Z718" s="2397"/>
      <c r="AA718" s="2397"/>
      <c r="AB718" s="2397"/>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97"/>
      <c r="F719" s="2397"/>
      <c r="G719" s="2397"/>
      <c r="H719" s="2397"/>
      <c r="I719" s="2397"/>
      <c r="J719" s="2397"/>
      <c r="K719" s="2397"/>
      <c r="L719" s="2397"/>
      <c r="M719" s="2397"/>
      <c r="N719" s="2397"/>
      <c r="O719" s="2397"/>
      <c r="P719" s="2397"/>
      <c r="Q719" s="2397"/>
      <c r="R719" s="2397"/>
      <c r="S719" s="2397"/>
      <c r="T719" s="2397"/>
      <c r="U719" s="2397"/>
      <c r="V719" s="2397"/>
      <c r="W719" s="2397"/>
      <c r="X719" s="2397"/>
      <c r="Y719" s="2397"/>
      <c r="Z719" s="2397"/>
      <c r="AA719" s="2397"/>
      <c r="AB719" s="2397"/>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97"/>
      <c r="F720" s="2397"/>
      <c r="G720" s="2397"/>
      <c r="H720" s="2397"/>
      <c r="I720" s="2397"/>
      <c r="J720" s="2397"/>
      <c r="K720" s="2397"/>
      <c r="L720" s="2397"/>
      <c r="M720" s="2397"/>
      <c r="N720" s="2397"/>
      <c r="O720" s="2397"/>
      <c r="P720" s="2397"/>
      <c r="Q720" s="2397"/>
      <c r="R720" s="2397"/>
      <c r="S720" s="2397"/>
      <c r="T720" s="2397"/>
      <c r="U720" s="2397"/>
      <c r="V720" s="2397"/>
      <c r="W720" s="2397"/>
      <c r="X720" s="2397"/>
      <c r="Y720" s="2397"/>
      <c r="Z720" s="2397"/>
      <c r="AA720" s="2397"/>
      <c r="AB720" s="239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99" t="s">
        <v>687</v>
      </c>
      <c r="I722" s="239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00">
        <f>VLOOKUP($H$722,$AO$716:$AP$719,2,FALSE)</f>
        <v>3</v>
      </c>
      <c r="AK724" s="2401"/>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687</v>
      </c>
      <c r="E728" s="2539" t="s">
        <v>1682</v>
      </c>
      <c r="F728" s="2539"/>
      <c r="G728" s="2539"/>
      <c r="H728" s="2539"/>
      <c r="I728" s="2539"/>
      <c r="J728" s="2539"/>
      <c r="K728" s="2539"/>
      <c r="L728" s="2539"/>
      <c r="M728" s="2539"/>
      <c r="N728" s="2539"/>
      <c r="O728" s="2539"/>
      <c r="P728" s="2539"/>
      <c r="Q728" s="2539"/>
      <c r="R728" s="2539"/>
      <c r="S728" s="2539"/>
      <c r="T728" s="2539"/>
      <c r="U728" s="2539"/>
      <c r="V728" s="2539"/>
      <c r="W728" s="2539"/>
      <c r="X728" s="2539"/>
      <c r="Y728" s="2539"/>
      <c r="Z728" s="2539"/>
      <c r="AA728" s="2539"/>
      <c r="AB728" s="2539"/>
      <c r="AC728" s="536"/>
      <c r="AD728" s="536"/>
      <c r="AE728" s="536"/>
      <c r="AF728" s="2398" t="s">
        <v>1344</v>
      </c>
      <c r="AG728" s="2398"/>
      <c r="AH728" s="2398"/>
      <c r="AI728" s="2398"/>
      <c r="AJ728" s="2398"/>
      <c r="AK728" s="2398"/>
      <c r="AL728" s="2398"/>
      <c r="AM728" s="549"/>
      <c r="AN728" s="680"/>
      <c r="AP728" s="568" t="s">
        <v>1422</v>
      </c>
    </row>
    <row r="729" spans="1:43" s="568" customFormat="1" ht="11.85" customHeight="1">
      <c r="A729" s="549"/>
      <c r="B729" s="536"/>
      <c r="C729" s="929"/>
      <c r="D729" s="659"/>
      <c r="E729" s="2539"/>
      <c r="F729" s="2539"/>
      <c r="G729" s="2539"/>
      <c r="H729" s="2539"/>
      <c r="I729" s="2539"/>
      <c r="J729" s="2539"/>
      <c r="K729" s="2539"/>
      <c r="L729" s="2539"/>
      <c r="M729" s="2539"/>
      <c r="N729" s="2539"/>
      <c r="O729" s="2539"/>
      <c r="P729" s="2539"/>
      <c r="Q729" s="2539"/>
      <c r="R729" s="2539"/>
      <c r="S729" s="2539"/>
      <c r="T729" s="2539"/>
      <c r="U729" s="2539"/>
      <c r="V729" s="2539"/>
      <c r="W729" s="2539"/>
      <c r="X729" s="2539"/>
      <c r="Y729" s="2539"/>
      <c r="Z729" s="2539"/>
      <c r="AA729" s="2539"/>
      <c r="AB729" s="2539"/>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9"/>
      <c r="F730" s="2539"/>
      <c r="G730" s="2539"/>
      <c r="H730" s="2539"/>
      <c r="I730" s="2539"/>
      <c r="J730" s="2539"/>
      <c r="K730" s="2539"/>
      <c r="L730" s="2539"/>
      <c r="M730" s="2539"/>
      <c r="N730" s="2539"/>
      <c r="O730" s="2539"/>
      <c r="P730" s="2539"/>
      <c r="Q730" s="2539"/>
      <c r="R730" s="2539"/>
      <c r="S730" s="2539"/>
      <c r="T730" s="2539"/>
      <c r="U730" s="2539"/>
      <c r="V730" s="2539"/>
      <c r="W730" s="2539"/>
      <c r="X730" s="2539"/>
      <c r="Y730" s="2539"/>
      <c r="Z730" s="2539"/>
      <c r="AA730" s="2539"/>
      <c r="AB730" s="2539"/>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509</v>
      </c>
      <c r="E732" s="2540" t="s">
        <v>1425</v>
      </c>
      <c r="F732" s="2540"/>
      <c r="G732" s="2540"/>
      <c r="H732" s="2540"/>
      <c r="I732" s="2540"/>
      <c r="J732" s="2540"/>
      <c r="K732" s="2540"/>
      <c r="L732" s="2540"/>
      <c r="M732" s="2540"/>
      <c r="N732" s="2540"/>
      <c r="O732" s="2540"/>
      <c r="P732" s="2540"/>
      <c r="Q732" s="2540"/>
      <c r="R732" s="2540"/>
      <c r="S732" s="2540"/>
      <c r="T732" s="2540"/>
      <c r="U732" s="2540"/>
      <c r="V732" s="2540"/>
      <c r="W732" s="2540"/>
      <c r="X732" s="2540"/>
      <c r="Y732" s="2540"/>
      <c r="Z732" s="2540"/>
      <c r="AA732" s="2540"/>
      <c r="AB732" s="2540"/>
      <c r="AC732" s="536"/>
      <c r="AD732" s="536"/>
      <c r="AE732" s="536"/>
      <c r="AF732" s="2398" t="s">
        <v>1398</v>
      </c>
      <c r="AG732" s="2398"/>
      <c r="AH732" s="2398"/>
      <c r="AI732" s="2398"/>
      <c r="AJ732" s="2398"/>
      <c r="AK732" s="2398"/>
      <c r="AL732" s="2398"/>
      <c r="AM732" s="549"/>
      <c r="AN732" s="681"/>
    </row>
    <row r="733" spans="1:43" s="568" customFormat="1" ht="12.75" customHeight="1">
      <c r="A733" s="549"/>
      <c r="B733" s="536"/>
      <c r="C733" s="929"/>
      <c r="D733" s="536"/>
      <c r="E733" s="2540"/>
      <c r="F733" s="2540"/>
      <c r="G733" s="2540"/>
      <c r="H733" s="2540"/>
      <c r="I733" s="2540"/>
      <c r="J733" s="2540"/>
      <c r="K733" s="2540"/>
      <c r="L733" s="2540"/>
      <c r="M733" s="2540"/>
      <c r="N733" s="2540"/>
      <c r="O733" s="2540"/>
      <c r="P733" s="2540"/>
      <c r="Q733" s="2540"/>
      <c r="R733" s="2540"/>
      <c r="S733" s="2540"/>
      <c r="T733" s="2540"/>
      <c r="U733" s="2540"/>
      <c r="V733" s="2540"/>
      <c r="W733" s="2540"/>
      <c r="X733" s="2540"/>
      <c r="Y733" s="2540"/>
      <c r="Z733" s="2540"/>
      <c r="AA733" s="2540"/>
      <c r="AB733" s="2540"/>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0"/>
      <c r="F734" s="2540"/>
      <c r="G734" s="2540"/>
      <c r="H734" s="2540"/>
      <c r="I734" s="2540"/>
      <c r="J734" s="2540"/>
      <c r="K734" s="2540"/>
      <c r="L734" s="2540"/>
      <c r="M734" s="2540"/>
      <c r="N734" s="2540"/>
      <c r="O734" s="2540"/>
      <c r="P734" s="2540"/>
      <c r="Q734" s="2540"/>
      <c r="R734" s="2540"/>
      <c r="S734" s="2540"/>
      <c r="T734" s="2540"/>
      <c r="U734" s="2540"/>
      <c r="V734" s="2540"/>
      <c r="W734" s="2540"/>
      <c r="X734" s="2540"/>
      <c r="Y734" s="2540"/>
      <c r="Z734" s="2540"/>
      <c r="AA734" s="2540"/>
      <c r="AB734" s="2540"/>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1390</v>
      </c>
      <c r="E736" s="932"/>
      <c r="F736" s="932"/>
      <c r="G736" s="932"/>
      <c r="H736" s="2399" t="s">
        <v>591</v>
      </c>
      <c r="I736" s="239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00">
        <f>VLOOKUP($H$736,$AP$733:$AQ$735,2,FALSE)</f>
        <v>0</v>
      </c>
      <c r="AK738" s="2401"/>
      <c r="AL738" s="593"/>
      <c r="AM738" s="549"/>
      <c r="AN738" s="680"/>
      <c r="AP738" s="2400"/>
      <c r="AQ738" s="240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7" t="s">
        <v>1683</v>
      </c>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c r="AA742" s="2397"/>
      <c r="AB742" s="2397"/>
      <c r="AC742" s="536"/>
      <c r="AD742" s="536"/>
      <c r="AE742" s="536"/>
      <c r="AF742" s="2398" t="s">
        <v>1344</v>
      </c>
      <c r="AG742" s="2398"/>
      <c r="AH742" s="2398"/>
      <c r="AI742" s="2398"/>
      <c r="AJ742" s="2398"/>
      <c r="AK742" s="2398"/>
      <c r="AL742" s="2398"/>
      <c r="AM742" s="549"/>
      <c r="AN742" s="680"/>
      <c r="AT742" s="14"/>
      <c r="AU742" s="14"/>
      <c r="AV742" s="14"/>
      <c r="AW742" s="14"/>
      <c r="AX742" s="14"/>
      <c r="AY742" s="14"/>
      <c r="AZ742" s="14"/>
    </row>
    <row r="743" spans="1:81" s="568" customFormat="1">
      <c r="A743" s="549"/>
      <c r="B743" s="536"/>
      <c r="C743" s="929"/>
      <c r="D743" s="659"/>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c r="AA743" s="2397"/>
      <c r="AB743" s="239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7" t="s">
        <v>1429</v>
      </c>
      <c r="F745" s="2397"/>
      <c r="G745" s="2397"/>
      <c r="H745" s="2397"/>
      <c r="I745" s="2397"/>
      <c r="J745" s="2397"/>
      <c r="K745" s="2397"/>
      <c r="L745" s="2397"/>
      <c r="M745" s="2397"/>
      <c r="N745" s="2397"/>
      <c r="O745" s="2397"/>
      <c r="P745" s="2397"/>
      <c r="Q745" s="2397"/>
      <c r="R745" s="2397"/>
      <c r="S745" s="2397"/>
      <c r="T745" s="2397"/>
      <c r="U745" s="2397"/>
      <c r="V745" s="2397"/>
      <c r="W745" s="2397"/>
      <c r="X745" s="2397"/>
      <c r="Y745" s="2397"/>
      <c r="Z745" s="2397"/>
      <c r="AA745" s="2397"/>
      <c r="AB745" s="2397"/>
      <c r="AC745" s="536"/>
      <c r="AD745" s="536"/>
      <c r="AE745" s="536"/>
      <c r="AF745" s="2398" t="s">
        <v>1398</v>
      </c>
      <c r="AG745" s="2398"/>
      <c r="AH745" s="2398"/>
      <c r="AI745" s="2398"/>
      <c r="AJ745" s="2398"/>
      <c r="AK745" s="2398"/>
      <c r="AL745" s="2398"/>
      <c r="AM745" s="549"/>
      <c r="AN745" s="680"/>
      <c r="AT745" s="14"/>
      <c r="AU745" s="14"/>
      <c r="AV745" s="14"/>
      <c r="AW745" s="14"/>
      <c r="AX745" s="14"/>
      <c r="AY745" s="14"/>
      <c r="AZ745" s="14"/>
    </row>
    <row r="746" spans="1:81" s="568" customFormat="1">
      <c r="A746" s="549"/>
      <c r="B746" s="536"/>
      <c r="C746" s="929"/>
      <c r="D746" s="536"/>
      <c r="E746" s="2397"/>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c r="AA746" s="2397"/>
      <c r="AB746" s="239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99" t="s">
        <v>591</v>
      </c>
      <c r="I748" s="239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00">
        <f>VLOOKUP($H$748,$AO$679:$AP$681,2,FALSE)</f>
        <v>0</v>
      </c>
      <c r="AK750" s="240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7" t="s">
        <v>1432</v>
      </c>
      <c r="F754" s="2397"/>
      <c r="G754" s="2397"/>
      <c r="H754" s="2397"/>
      <c r="I754" s="2397"/>
      <c r="J754" s="2397"/>
      <c r="K754" s="2397"/>
      <c r="L754" s="2397"/>
      <c r="M754" s="2397"/>
      <c r="N754" s="2397"/>
      <c r="O754" s="2397"/>
      <c r="P754" s="2397"/>
      <c r="Q754" s="2397"/>
      <c r="R754" s="2397"/>
      <c r="S754" s="2397"/>
      <c r="T754" s="2397"/>
      <c r="U754" s="2397"/>
      <c r="V754" s="2397"/>
      <c r="W754" s="2397"/>
      <c r="X754" s="2397"/>
      <c r="Y754" s="2397"/>
      <c r="Z754" s="2397"/>
      <c r="AA754" s="2397"/>
      <c r="AB754" s="2397"/>
      <c r="AC754" s="536"/>
      <c r="AD754" s="536"/>
      <c r="AE754" s="536"/>
      <c r="AF754" s="2398" t="s">
        <v>1344</v>
      </c>
      <c r="AG754" s="2398"/>
      <c r="AH754" s="2398"/>
      <c r="AI754" s="2398"/>
      <c r="AJ754" s="2398"/>
      <c r="AK754" s="2398"/>
      <c r="AL754" s="2398"/>
      <c r="AM754" s="549"/>
      <c r="AN754" s="680"/>
      <c r="AT754" s="14"/>
      <c r="AU754" s="14"/>
      <c r="AV754" s="14"/>
      <c r="AW754" s="14"/>
      <c r="AX754" s="14"/>
      <c r="AY754" s="14"/>
      <c r="AZ754" s="14"/>
    </row>
    <row r="755" spans="1:81" s="568" customFormat="1">
      <c r="A755" s="549"/>
      <c r="B755" s="536"/>
      <c r="C755" s="927"/>
      <c r="D755" s="659"/>
      <c r="E755" s="2397"/>
      <c r="F755" s="2397"/>
      <c r="G755" s="2397"/>
      <c r="H755" s="2397"/>
      <c r="I755" s="2397"/>
      <c r="J755" s="2397"/>
      <c r="K755" s="2397"/>
      <c r="L755" s="2397"/>
      <c r="M755" s="2397"/>
      <c r="N755" s="2397"/>
      <c r="O755" s="2397"/>
      <c r="P755" s="2397"/>
      <c r="Q755" s="2397"/>
      <c r="R755" s="2397"/>
      <c r="S755" s="2397"/>
      <c r="T755" s="2397"/>
      <c r="U755" s="2397"/>
      <c r="V755" s="2397"/>
      <c r="W755" s="2397"/>
      <c r="X755" s="2397"/>
      <c r="Y755" s="2397"/>
      <c r="Z755" s="2397"/>
      <c r="AA755" s="2397"/>
      <c r="AB755" s="239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7"/>
      <c r="F756" s="2397"/>
      <c r="G756" s="2397"/>
      <c r="H756" s="2397"/>
      <c r="I756" s="2397"/>
      <c r="J756" s="2397"/>
      <c r="K756" s="2397"/>
      <c r="L756" s="2397"/>
      <c r="M756" s="2397"/>
      <c r="N756" s="2397"/>
      <c r="O756" s="2397"/>
      <c r="P756" s="2397"/>
      <c r="Q756" s="2397"/>
      <c r="R756" s="2397"/>
      <c r="S756" s="2397"/>
      <c r="T756" s="2397"/>
      <c r="U756" s="2397"/>
      <c r="V756" s="2397"/>
      <c r="W756" s="2397"/>
      <c r="X756" s="2397"/>
      <c r="Y756" s="2397"/>
      <c r="Z756" s="2397"/>
      <c r="AA756" s="2397"/>
      <c r="AB756" s="239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7"/>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c r="AA757" s="2397"/>
      <c r="AB757" s="239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7" t="s">
        <v>1433</v>
      </c>
      <c r="F759" s="2397"/>
      <c r="G759" s="2397"/>
      <c r="H759" s="2397"/>
      <c r="I759" s="2397"/>
      <c r="J759" s="2397"/>
      <c r="K759" s="2397"/>
      <c r="L759" s="2397"/>
      <c r="M759" s="2397"/>
      <c r="N759" s="2397"/>
      <c r="O759" s="2397"/>
      <c r="P759" s="2397"/>
      <c r="Q759" s="2397"/>
      <c r="R759" s="2397"/>
      <c r="S759" s="2397"/>
      <c r="T759" s="2397"/>
      <c r="U759" s="2397"/>
      <c r="V759" s="2397"/>
      <c r="W759" s="2397"/>
      <c r="X759" s="2397"/>
      <c r="Y759" s="2397"/>
      <c r="Z759" s="2397"/>
      <c r="AA759" s="2397"/>
      <c r="AB759" s="573"/>
      <c r="AC759" s="536"/>
      <c r="AD759" s="536"/>
      <c r="AE759" s="536"/>
      <c r="AF759" s="2398" t="s">
        <v>1398</v>
      </c>
      <c r="AG759" s="2398"/>
      <c r="AH759" s="2398"/>
      <c r="AI759" s="2398"/>
      <c r="AJ759" s="2398"/>
      <c r="AK759" s="2398"/>
      <c r="AL759" s="2398"/>
      <c r="AM759" s="549"/>
      <c r="AN759" s="680"/>
      <c r="AO759" s="30"/>
      <c r="AP759" s="14"/>
    </row>
    <row r="760" spans="1:81" s="568" customFormat="1">
      <c r="A760" s="549"/>
      <c r="B760" s="536"/>
      <c r="C760" s="927"/>
      <c r="D760" s="659"/>
      <c r="E760" s="2397"/>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c r="AA760" s="239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c r="AA761" s="239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7"/>
      <c r="F762" s="2397"/>
      <c r="G762" s="2397"/>
      <c r="H762" s="2397"/>
      <c r="I762" s="2397"/>
      <c r="J762" s="2397"/>
      <c r="K762" s="2397"/>
      <c r="L762" s="2397"/>
      <c r="M762" s="2397"/>
      <c r="N762" s="2397"/>
      <c r="O762" s="2397"/>
      <c r="P762" s="2397"/>
      <c r="Q762" s="2397"/>
      <c r="R762" s="2397"/>
      <c r="S762" s="2397"/>
      <c r="T762" s="2397"/>
      <c r="U762" s="2397"/>
      <c r="V762" s="2397"/>
      <c r="W762" s="2397"/>
      <c r="X762" s="2397"/>
      <c r="Y762" s="2397"/>
      <c r="Z762" s="2397"/>
      <c r="AA762" s="239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99" t="s">
        <v>687</v>
      </c>
      <c r="I764" s="239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00">
        <f>VLOOKUP($H$764,$AO$693:$AP$695,2,FALSE)</f>
        <v>3</v>
      </c>
      <c r="AK766" s="240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7" t="s">
        <v>1435</v>
      </c>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c r="AA770" s="2397"/>
      <c r="AB770" s="2397"/>
      <c r="AC770" s="536"/>
      <c r="AD770" s="536"/>
      <c r="AE770" s="536"/>
      <c r="AF770" s="2398" t="s">
        <v>1398</v>
      </c>
      <c r="AG770" s="2398"/>
      <c r="AH770" s="2398"/>
      <c r="AI770" s="2398"/>
      <c r="AJ770" s="2398"/>
      <c r="AK770" s="2398"/>
      <c r="AL770" s="239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c r="AA771" s="2397"/>
      <c r="AB771" s="239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7" t="s">
        <v>1436</v>
      </c>
      <c r="F773" s="2397"/>
      <c r="G773" s="2397"/>
      <c r="H773" s="2397"/>
      <c r="I773" s="2397"/>
      <c r="J773" s="2397"/>
      <c r="K773" s="2397"/>
      <c r="L773" s="2397"/>
      <c r="M773" s="2397"/>
      <c r="N773" s="2397"/>
      <c r="O773" s="2397"/>
      <c r="P773" s="2397"/>
      <c r="Q773" s="2397"/>
      <c r="R773" s="2397"/>
      <c r="S773" s="2397"/>
      <c r="T773" s="2397"/>
      <c r="U773" s="2397"/>
      <c r="V773" s="2397"/>
      <c r="W773" s="2397"/>
      <c r="X773" s="2397"/>
      <c r="Y773" s="2397"/>
      <c r="Z773" s="2397"/>
      <c r="AA773" s="2397"/>
      <c r="AB773" s="2397"/>
      <c r="AC773" s="536"/>
      <c r="AD773" s="536"/>
      <c r="AE773" s="536"/>
      <c r="AF773" s="2398" t="s">
        <v>1415</v>
      </c>
      <c r="AG773" s="2398"/>
      <c r="AH773" s="2398"/>
      <c r="AI773" s="2398"/>
      <c r="AJ773" s="2398"/>
      <c r="AK773" s="2398"/>
      <c r="AL773" s="239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7"/>
      <c r="F774" s="2397"/>
      <c r="G774" s="2397"/>
      <c r="H774" s="2397"/>
      <c r="I774" s="2397"/>
      <c r="J774" s="2397"/>
      <c r="K774" s="2397"/>
      <c r="L774" s="2397"/>
      <c r="M774" s="2397"/>
      <c r="N774" s="2397"/>
      <c r="O774" s="2397"/>
      <c r="P774" s="2397"/>
      <c r="Q774" s="2397"/>
      <c r="R774" s="2397"/>
      <c r="S774" s="2397"/>
      <c r="T774" s="2397"/>
      <c r="U774" s="2397"/>
      <c r="V774" s="2397"/>
      <c r="W774" s="2397"/>
      <c r="X774" s="2397"/>
      <c r="Y774" s="2397"/>
      <c r="Z774" s="2397"/>
      <c r="AA774" s="2397"/>
      <c r="AB774" s="239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99" t="s">
        <v>687</v>
      </c>
      <c r="I776" s="239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00">
        <f>VLOOKUP($H$776,$AO$710:$AP$712,2,FALSE)</f>
        <v>2</v>
      </c>
      <c r="AK778" s="240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97" t="s">
        <v>1679</v>
      </c>
      <c r="F782" s="2397"/>
      <c r="G782" s="2397"/>
      <c r="H782" s="2397"/>
      <c r="I782" s="2397"/>
      <c r="J782" s="2397"/>
      <c r="K782" s="2397"/>
      <c r="L782" s="2397"/>
      <c r="M782" s="2397"/>
      <c r="N782" s="2397"/>
      <c r="O782" s="2397"/>
      <c r="P782" s="2397"/>
      <c r="Q782" s="2397"/>
      <c r="R782" s="2397"/>
      <c r="S782" s="2397"/>
      <c r="T782" s="2397"/>
      <c r="U782" s="2397"/>
      <c r="V782" s="2397"/>
      <c r="W782" s="2397"/>
      <c r="X782" s="2397"/>
      <c r="Y782" s="2397"/>
      <c r="Z782" s="2397"/>
      <c r="AA782" s="2397"/>
      <c r="AB782" s="2397"/>
      <c r="AC782" s="2397"/>
      <c r="AD782" s="2397"/>
      <c r="AE782" s="536"/>
      <c r="AF782" s="2398" t="s">
        <v>1398</v>
      </c>
      <c r="AG782" s="2398"/>
      <c r="AH782" s="2398"/>
      <c r="AI782" s="2398"/>
      <c r="AJ782" s="2398"/>
      <c r="AK782" s="2398"/>
      <c r="AL782" s="2398"/>
      <c r="AM782" s="611"/>
      <c r="AN782" s="680"/>
      <c r="AO782" s="549" t="s">
        <v>591</v>
      </c>
      <c r="AP782" s="669">
        <v>0</v>
      </c>
    </row>
    <row r="783" spans="1:74" s="568" customFormat="1" ht="13.7" customHeight="1">
      <c r="A783" s="549"/>
      <c r="B783" s="614"/>
      <c r="C783" s="936"/>
      <c r="D783" s="659"/>
      <c r="E783" s="2397"/>
      <c r="F783" s="2397"/>
      <c r="G783" s="2397"/>
      <c r="H783" s="2397"/>
      <c r="I783" s="2397"/>
      <c r="J783" s="2397"/>
      <c r="K783" s="2397"/>
      <c r="L783" s="2397"/>
      <c r="M783" s="2397"/>
      <c r="N783" s="2397"/>
      <c r="O783" s="2397"/>
      <c r="P783" s="2397"/>
      <c r="Q783" s="2397"/>
      <c r="R783" s="2397"/>
      <c r="S783" s="2397"/>
      <c r="T783" s="2397"/>
      <c r="U783" s="2397"/>
      <c r="V783" s="2397"/>
      <c r="W783" s="2397"/>
      <c r="X783" s="2397"/>
      <c r="Y783" s="2397"/>
      <c r="Z783" s="2397"/>
      <c r="AA783" s="2397"/>
      <c r="AB783" s="2397"/>
      <c r="AC783" s="2397"/>
      <c r="AD783" s="2397"/>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7"/>
      <c r="F784" s="2397"/>
      <c r="G784" s="2397"/>
      <c r="H784" s="2397"/>
      <c r="I784" s="2397"/>
      <c r="J784" s="2397"/>
      <c r="K784" s="2397"/>
      <c r="L784" s="2397"/>
      <c r="M784" s="2397"/>
      <c r="N784" s="2397"/>
      <c r="O784" s="2397"/>
      <c r="P784" s="2397"/>
      <c r="Q784" s="2397"/>
      <c r="R784" s="2397"/>
      <c r="S784" s="2397"/>
      <c r="T784" s="2397"/>
      <c r="U784" s="2397"/>
      <c r="V784" s="2397"/>
      <c r="W784" s="2397"/>
      <c r="X784" s="2397"/>
      <c r="Y784" s="2397"/>
      <c r="Z784" s="2397"/>
      <c r="AA784" s="2397"/>
      <c r="AB784" s="2397"/>
      <c r="AC784" s="2397"/>
      <c r="AD784" s="239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7"/>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c r="AA785" s="2397"/>
      <c r="AB785" s="2397"/>
      <c r="AC785" s="2397"/>
      <c r="AD785" s="239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8" t="s">
        <v>1684</v>
      </c>
      <c r="F787" s="2538"/>
      <c r="G787" s="2538"/>
      <c r="H787" s="2538"/>
      <c r="I787" s="2538"/>
      <c r="J787" s="2538"/>
      <c r="K787" s="2538"/>
      <c r="L787" s="2538"/>
      <c r="M787" s="2538"/>
      <c r="N787" s="2538"/>
      <c r="O787" s="2538"/>
      <c r="P787" s="2538"/>
      <c r="Q787" s="2538"/>
      <c r="R787" s="2538"/>
      <c r="S787" s="2538"/>
      <c r="T787" s="2538"/>
      <c r="U787" s="2538"/>
      <c r="V787" s="2538"/>
      <c r="W787" s="2538"/>
      <c r="X787" s="2538"/>
      <c r="Y787" s="2538"/>
      <c r="Z787" s="2538"/>
      <c r="AA787" s="2538"/>
      <c r="AB787" s="2538"/>
      <c r="AC787" s="2538"/>
      <c r="AD787" s="2538"/>
      <c r="AE787" s="536"/>
      <c r="AF787" s="2398" t="s">
        <v>1344</v>
      </c>
      <c r="AG787" s="2398"/>
      <c r="AH787" s="2398"/>
      <c r="AI787" s="2398"/>
      <c r="AJ787" s="2398"/>
      <c r="AK787" s="2398"/>
      <c r="AL787" s="2398"/>
      <c r="AM787" s="611"/>
      <c r="AN787" s="595"/>
    </row>
    <row r="788" spans="1:81" s="549" customFormat="1" ht="12.75" customHeight="1">
      <c r="B788" s="614"/>
      <c r="C788" s="936"/>
      <c r="D788" s="659"/>
      <c r="E788" s="2538"/>
      <c r="F788" s="2538"/>
      <c r="G788" s="2538"/>
      <c r="H788" s="2538"/>
      <c r="I788" s="2538"/>
      <c r="J788" s="2538"/>
      <c r="K788" s="2538"/>
      <c r="L788" s="2538"/>
      <c r="M788" s="2538"/>
      <c r="N788" s="2538"/>
      <c r="O788" s="2538"/>
      <c r="P788" s="2538"/>
      <c r="Q788" s="2538"/>
      <c r="R788" s="2538"/>
      <c r="S788" s="2538"/>
      <c r="T788" s="2538"/>
      <c r="U788" s="2538"/>
      <c r="V788" s="2538"/>
      <c r="W788" s="2538"/>
      <c r="X788" s="2538"/>
      <c r="Y788" s="2538"/>
      <c r="Z788" s="2538"/>
      <c r="AA788" s="2538"/>
      <c r="AB788" s="2538"/>
      <c r="AC788" s="2538"/>
      <c r="AD788" s="2538"/>
      <c r="AE788" s="592"/>
      <c r="AF788" s="592"/>
      <c r="AG788" s="592"/>
      <c r="AH788" s="592"/>
      <c r="AI788" s="592"/>
      <c r="AJ788" s="592"/>
      <c r="AK788" s="592"/>
      <c r="AL788" s="592"/>
      <c r="AM788" s="611"/>
      <c r="AN788" s="595"/>
    </row>
    <row r="789" spans="1:81" s="549" customFormat="1" ht="12.75" customHeight="1">
      <c r="B789" s="614"/>
      <c r="C789" s="936"/>
      <c r="D789" s="659"/>
      <c r="E789" s="2538"/>
      <c r="F789" s="2538"/>
      <c r="G789" s="2538"/>
      <c r="H789" s="2538"/>
      <c r="I789" s="2538"/>
      <c r="J789" s="2538"/>
      <c r="K789" s="2538"/>
      <c r="L789" s="2538"/>
      <c r="M789" s="2538"/>
      <c r="N789" s="2538"/>
      <c r="O789" s="2538"/>
      <c r="P789" s="2538"/>
      <c r="Q789" s="2538"/>
      <c r="R789" s="2538"/>
      <c r="S789" s="2538"/>
      <c r="T789" s="2538"/>
      <c r="U789" s="2538"/>
      <c r="V789" s="2538"/>
      <c r="W789" s="2538"/>
      <c r="X789" s="2538"/>
      <c r="Y789" s="2538"/>
      <c r="Z789" s="2538"/>
      <c r="AA789" s="2538"/>
      <c r="AB789" s="2538"/>
      <c r="AC789" s="2538"/>
      <c r="AD789" s="2538"/>
      <c r="AE789" s="592"/>
      <c r="AF789" s="592"/>
      <c r="AG789" s="592"/>
      <c r="AH789" s="592"/>
      <c r="AI789" s="592"/>
      <c r="AJ789" s="592"/>
      <c r="AK789" s="592"/>
      <c r="AL789" s="592"/>
      <c r="AM789" s="611"/>
      <c r="AN789" s="595"/>
    </row>
    <row r="790" spans="1:81" s="549" customFormat="1" ht="12.75" customHeight="1">
      <c r="B790" s="614"/>
      <c r="C790" s="936"/>
      <c r="D790" s="659"/>
      <c r="E790" s="2538"/>
      <c r="F790" s="2538"/>
      <c r="G790" s="2538"/>
      <c r="H790" s="2538"/>
      <c r="I790" s="2538"/>
      <c r="J790" s="2538"/>
      <c r="K790" s="2538"/>
      <c r="L790" s="2538"/>
      <c r="M790" s="2538"/>
      <c r="N790" s="2538"/>
      <c r="O790" s="2538"/>
      <c r="P790" s="2538"/>
      <c r="Q790" s="2538"/>
      <c r="R790" s="2538"/>
      <c r="S790" s="2538"/>
      <c r="T790" s="2538"/>
      <c r="U790" s="2538"/>
      <c r="V790" s="2538"/>
      <c r="W790" s="2538"/>
      <c r="X790" s="2538"/>
      <c r="Y790" s="2538"/>
      <c r="Z790" s="2538"/>
      <c r="AA790" s="2538"/>
      <c r="AB790" s="2538"/>
      <c r="AC790" s="2538"/>
      <c r="AD790" s="253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99" t="s">
        <v>591</v>
      </c>
      <c r="I792" s="239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00">
        <f>VLOOKUP($H$792,$AO$782:$AP$784,2,FALSE)</f>
        <v>0</v>
      </c>
      <c r="AK794" s="240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97" t="s">
        <v>2631</v>
      </c>
      <c r="F798" s="2397"/>
      <c r="G798" s="2397"/>
      <c r="H798" s="2397"/>
      <c r="I798" s="2397"/>
      <c r="J798" s="2397"/>
      <c r="K798" s="2397"/>
      <c r="L798" s="2397"/>
      <c r="M798" s="2397"/>
      <c r="N798" s="2397"/>
      <c r="O798" s="2397"/>
      <c r="P798" s="2397"/>
      <c r="Q798" s="2397"/>
      <c r="R798" s="2397"/>
      <c r="S798" s="2397"/>
      <c r="T798" s="2397"/>
      <c r="U798" s="2397"/>
      <c r="V798" s="2397"/>
      <c r="W798" s="2397"/>
      <c r="X798" s="2397"/>
      <c r="Y798" s="2397"/>
      <c r="Z798" s="2397"/>
      <c r="AA798" s="2397"/>
      <c r="AB798" s="2397"/>
      <c r="AC798" s="2397"/>
      <c r="AD798" s="2397"/>
      <c r="AE798" s="536"/>
      <c r="AF798" s="2398" t="s">
        <v>1344</v>
      </c>
      <c r="AG798" s="2398"/>
      <c r="AH798" s="2398"/>
      <c r="AI798" s="2398"/>
      <c r="AJ798" s="2398"/>
      <c r="AK798" s="2398"/>
      <c r="AL798" s="2398"/>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97"/>
      <c r="F799" s="2397"/>
      <c r="G799" s="2397"/>
      <c r="H799" s="2397"/>
      <c r="I799" s="2397"/>
      <c r="J799" s="2397"/>
      <c r="K799" s="2397"/>
      <c r="L799" s="2397"/>
      <c r="M799" s="2397"/>
      <c r="N799" s="2397"/>
      <c r="O799" s="2397"/>
      <c r="P799" s="2397"/>
      <c r="Q799" s="2397"/>
      <c r="R799" s="2397"/>
      <c r="S799" s="2397"/>
      <c r="T799" s="2397"/>
      <c r="U799" s="2397"/>
      <c r="V799" s="2397"/>
      <c r="W799" s="2397"/>
      <c r="X799" s="2397"/>
      <c r="Y799" s="2397"/>
      <c r="Z799" s="2397"/>
      <c r="AA799" s="2397"/>
      <c r="AB799" s="2397"/>
      <c r="AC799" s="2397"/>
      <c r="AD799" s="239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c r="AA800" s="2397"/>
      <c r="AB800" s="2397"/>
      <c r="AC800" s="2397"/>
      <c r="AD800" s="239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c r="AA801" s="2397"/>
      <c r="AB801" s="2397"/>
      <c r="AC801" s="2397"/>
      <c r="AD801" s="239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99" t="s">
        <v>545</v>
      </c>
      <c r="I803" s="239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00">
        <f>VLOOKUP($H$803,$AO$797:$AP$798,2,FALSE)</f>
        <v>3</v>
      </c>
      <c r="AK805" s="240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7" t="s">
        <v>2593</v>
      </c>
      <c r="F809" s="2397"/>
      <c r="G809" s="2397"/>
      <c r="H809" s="2397"/>
      <c r="I809" s="2397"/>
      <c r="J809" s="2397"/>
      <c r="K809" s="2397"/>
      <c r="L809" s="2397"/>
      <c r="M809" s="2397"/>
      <c r="N809" s="2397"/>
      <c r="O809" s="2397"/>
      <c r="P809" s="2397"/>
      <c r="Q809" s="2397"/>
      <c r="R809" s="2397"/>
      <c r="S809" s="2397"/>
      <c r="T809" s="2397"/>
      <c r="U809" s="2397"/>
      <c r="V809" s="2397"/>
      <c r="W809" s="2397"/>
      <c r="X809" s="2397"/>
      <c r="Y809" s="2397"/>
      <c r="Z809" s="2397"/>
      <c r="AA809" s="2397"/>
      <c r="AB809" s="2397"/>
      <c r="AC809" s="2397"/>
      <c r="AD809" s="2397"/>
      <c r="AE809" s="550"/>
      <c r="AF809" s="2398" t="s">
        <v>1369</v>
      </c>
      <c r="AG809" s="2398"/>
      <c r="AH809" s="2398"/>
      <c r="AI809" s="2398"/>
      <c r="AJ809" s="2398"/>
      <c r="AK809" s="2398"/>
      <c r="AL809" s="2398"/>
      <c r="AN809" s="595"/>
    </row>
    <row r="810" spans="1:81" s="549" customFormat="1" ht="12.75" customHeight="1">
      <c r="B810" s="614"/>
      <c r="C810" s="684"/>
      <c r="D810" s="659"/>
      <c r="E810" s="2397"/>
      <c r="F810" s="2397"/>
      <c r="G810" s="2397"/>
      <c r="H810" s="2397"/>
      <c r="I810" s="2397"/>
      <c r="J810" s="2397"/>
      <c r="K810" s="2397"/>
      <c r="L810" s="2397"/>
      <c r="M810" s="2397"/>
      <c r="N810" s="2397"/>
      <c r="O810" s="2397"/>
      <c r="P810" s="2397"/>
      <c r="Q810" s="2397"/>
      <c r="R810" s="2397"/>
      <c r="S810" s="2397"/>
      <c r="T810" s="2397"/>
      <c r="U810" s="2397"/>
      <c r="V810" s="2397"/>
      <c r="W810" s="2397"/>
      <c r="X810" s="2397"/>
      <c r="Y810" s="2397"/>
      <c r="Z810" s="2397"/>
      <c r="AA810" s="2397"/>
      <c r="AB810" s="2397"/>
      <c r="AC810" s="2397"/>
      <c r="AD810" s="239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99" t="s">
        <v>591</v>
      </c>
      <c r="I812" s="239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400">
        <f>IF(H812="Yes",5,0)</f>
        <v>0</v>
      </c>
      <c r="AK814" s="240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00">
        <f>IF(($AJ$634+$AJ$653+$AJ$665+$AJ$700+$AJ$724+$AJ$738+$AJ$750+$AJ$766+$AJ$778+$AJ$794+AJ805+AJ814)&gt;10,10,($AJ$634+$AJ$653+$AJ$665+$AJ$700+$AJ$724+$AJ$738+$AJ$750+$AJ$766+$AJ$778+$AJ$794+AJ805+AJ814))</f>
        <v>10</v>
      </c>
      <c r="AL816" s="2446"/>
      <c r="AM816" s="240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7" t="s">
        <v>1556</v>
      </c>
      <c r="B819" s="2528"/>
      <c r="C819" s="2528"/>
      <c r="D819" s="2528"/>
      <c r="E819" s="2528"/>
      <c r="F819" s="2528"/>
      <c r="G819" s="2528"/>
      <c r="H819" s="2528"/>
      <c r="I819" s="2528"/>
      <c r="J819" s="2528"/>
      <c r="K819" s="2528"/>
      <c r="L819" s="2528"/>
      <c r="M819" s="2528"/>
      <c r="N819" s="2528"/>
      <c r="O819" s="2528"/>
      <c r="P819" s="2528"/>
      <c r="Q819" s="2528"/>
      <c r="R819" s="2528"/>
      <c r="S819" s="2528"/>
      <c r="T819" s="2528"/>
      <c r="U819" s="2528"/>
      <c r="V819" s="2528"/>
      <c r="W819" s="2528"/>
      <c r="X819" s="2528"/>
      <c r="Y819" s="2528"/>
      <c r="Z819" s="2528"/>
      <c r="AA819" s="2528"/>
      <c r="AB819" s="2528"/>
      <c r="AC819" s="2528"/>
      <c r="AD819" s="2528"/>
      <c r="AE819" s="2528"/>
      <c r="AF819" s="2528"/>
      <c r="AG819" s="2528"/>
      <c r="AH819" s="2528"/>
      <c r="AI819" s="2528"/>
      <c r="AJ819" s="2528"/>
      <c r="AK819" s="2528"/>
      <c r="AL819" s="2528"/>
      <c r="AM819" s="2528"/>
    </row>
    <row r="820" spans="1:43">
      <c r="A820" s="2529"/>
      <c r="B820" s="2529"/>
      <c r="C820" s="2529"/>
      <c r="D820" s="2529"/>
      <c r="E820" s="2529"/>
      <c r="F820" s="2529"/>
      <c r="G820" s="2529"/>
      <c r="H820" s="2529"/>
      <c r="I820" s="2529"/>
      <c r="J820" s="2529"/>
      <c r="K820" s="2529"/>
      <c r="L820" s="2529"/>
      <c r="M820" s="2529"/>
      <c r="N820" s="2529"/>
      <c r="O820" s="2529"/>
      <c r="P820" s="2529"/>
      <c r="Q820" s="2529"/>
      <c r="R820" s="2529"/>
      <c r="S820" s="2529"/>
      <c r="T820" s="2529"/>
      <c r="U820" s="2529"/>
      <c r="V820" s="2529"/>
      <c r="W820" s="2529"/>
      <c r="X820" s="2529"/>
      <c r="Y820" s="2529"/>
      <c r="Z820" s="2529"/>
      <c r="AA820" s="2529"/>
      <c r="AB820" s="2529"/>
      <c r="AC820" s="2529"/>
      <c r="AD820" s="2529"/>
      <c r="AE820" s="2529"/>
      <c r="AF820" s="2529"/>
      <c r="AG820" s="2529"/>
      <c r="AH820" s="2529"/>
      <c r="AI820" s="2529"/>
      <c r="AJ820" s="2529"/>
      <c r="AK820" s="2529"/>
      <c r="AL820" s="2529"/>
      <c r="AM820" s="252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3"/>
      <c r="B822" s="2473"/>
      <c r="C822" s="2473"/>
      <c r="D822" s="2473"/>
      <c r="E822" s="2473"/>
      <c r="F822" s="2473"/>
      <c r="G822" s="2473"/>
      <c r="H822" s="2473"/>
      <c r="I822" s="2473"/>
      <c r="J822" s="2473"/>
      <c r="K822" s="2473"/>
      <c r="L822" s="2473"/>
      <c r="M822" s="2473"/>
      <c r="N822" s="2473"/>
      <c r="O822" s="2473"/>
      <c r="P822" s="2473"/>
      <c r="Q822" s="2473"/>
      <c r="R822" s="2473"/>
      <c r="S822" s="2473"/>
      <c r="T822" s="2473"/>
      <c r="U822" s="2473"/>
      <c r="V822" s="2473"/>
      <c r="W822" s="2473"/>
      <c r="X822" s="2473"/>
      <c r="Y822" s="2473"/>
      <c r="Z822" s="2473"/>
      <c r="AA822" s="2473"/>
      <c r="AB822" s="2473"/>
      <c r="AC822" s="2473"/>
      <c r="AD822" s="2473"/>
      <c r="AE822" s="2473"/>
      <c r="AF822" s="2473"/>
      <c r="AG822" s="2473"/>
      <c r="AH822" s="2473"/>
      <c r="AI822" s="2473"/>
      <c r="AJ822" s="2473"/>
      <c r="AK822" s="2473"/>
      <c r="AL822" s="2473"/>
      <c r="AM822" s="2473"/>
      <c r="AP822" s="812"/>
      <c r="AQ822" s="812"/>
    </row>
    <row r="823" spans="1:43">
      <c r="A823" s="2473"/>
      <c r="B823" s="2473"/>
      <c r="C823" s="2473"/>
      <c r="D823" s="2473"/>
      <c r="E823" s="2473"/>
      <c r="F823" s="2473"/>
      <c r="G823" s="2473"/>
      <c r="H823" s="2473"/>
      <c r="I823" s="2473"/>
      <c r="J823" s="2473"/>
      <c r="K823" s="2473"/>
      <c r="L823" s="2473"/>
      <c r="M823" s="2473"/>
      <c r="N823" s="2473"/>
      <c r="O823" s="2473"/>
      <c r="P823" s="2473"/>
      <c r="Q823" s="2473"/>
      <c r="R823" s="2473"/>
      <c r="S823" s="2473"/>
      <c r="T823" s="2473"/>
      <c r="U823" s="2473"/>
      <c r="V823" s="2473"/>
      <c r="W823" s="2473"/>
      <c r="X823" s="2473"/>
      <c r="Y823" s="2473"/>
      <c r="Z823" s="2473"/>
      <c r="AA823" s="2473"/>
      <c r="AB823" s="2473"/>
      <c r="AC823" s="2473"/>
      <c r="AD823" s="2473"/>
      <c r="AE823" s="2473"/>
      <c r="AF823" s="2473"/>
      <c r="AG823" s="2473"/>
      <c r="AH823" s="2473"/>
      <c r="AI823" s="2473"/>
      <c r="AJ823" s="2473"/>
      <c r="AK823" s="2473"/>
      <c r="AL823" s="2473"/>
      <c r="AM823" s="247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30" t="s">
        <v>1557</v>
      </c>
      <c r="U824" s="2531"/>
      <c r="V824" s="2531"/>
      <c r="W824" s="2531"/>
      <c r="X824" s="2531"/>
      <c r="Y824" s="2532"/>
      <c r="Z824" s="2530" t="s">
        <v>1558</v>
      </c>
      <c r="AA824" s="2531"/>
      <c r="AB824" s="2531"/>
      <c r="AC824" s="2531"/>
      <c r="AD824" s="2531"/>
      <c r="AE824" s="2532"/>
      <c r="AF824" s="2530" t="s">
        <v>1559</v>
      </c>
      <c r="AG824" s="2531"/>
      <c r="AH824" s="2531"/>
      <c r="AI824" s="2531"/>
      <c r="AJ824" s="2531"/>
      <c r="AK824" s="253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3"/>
      <c r="U825" s="2534"/>
      <c r="V825" s="2534"/>
      <c r="W825" s="2534"/>
      <c r="X825" s="2534"/>
      <c r="Y825" s="2535"/>
      <c r="Z825" s="2533"/>
      <c r="AA825" s="2534"/>
      <c r="AB825" s="2534"/>
      <c r="AC825" s="2534"/>
      <c r="AD825" s="2534"/>
      <c r="AE825" s="2535"/>
      <c r="AF825" s="2533"/>
      <c r="AG825" s="2534"/>
      <c r="AH825" s="2534"/>
      <c r="AI825" s="2534"/>
      <c r="AJ825" s="2534"/>
      <c r="AK825" s="2535"/>
      <c r="AL825" s="814"/>
      <c r="AM825" s="594"/>
      <c r="AO825" s="812"/>
      <c r="AP825" s="812"/>
      <c r="AQ825" s="812"/>
    </row>
    <row r="826" spans="1:43">
      <c r="A826" s="815" t="s">
        <v>757</v>
      </c>
      <c r="B826" s="2488" t="str">
        <f>B7</f>
        <v xml:space="preserve">Acquisition/Rehabilitation Project Priorities </v>
      </c>
      <c r="C826" s="2488"/>
      <c r="D826" s="2488"/>
      <c r="E826" s="2488"/>
      <c r="F826" s="2488"/>
      <c r="G826" s="2488"/>
      <c r="H826" s="2488"/>
      <c r="I826" s="2488"/>
      <c r="J826" s="2488"/>
      <c r="K826" s="2488"/>
      <c r="L826" s="2488"/>
      <c r="M826" s="2488"/>
      <c r="N826" s="2488"/>
      <c r="O826" s="2488"/>
      <c r="P826" s="2488"/>
      <c r="Q826" s="2488"/>
      <c r="R826" s="2488"/>
      <c r="S826" s="2489"/>
      <c r="T826" s="2515">
        <f>AK61</f>
        <v>0</v>
      </c>
      <c r="U826" s="2492"/>
      <c r="V826" s="2492"/>
      <c r="W826" s="2492"/>
      <c r="X826" s="2492"/>
      <c r="Y826" s="2493"/>
      <c r="Z826" s="2491">
        <v>20</v>
      </c>
      <c r="AA826" s="2492"/>
      <c r="AB826" s="2492"/>
      <c r="AC826" s="2492"/>
      <c r="AD826" s="2492"/>
      <c r="AE826" s="2493"/>
      <c r="AF826" s="2471">
        <f>IF(T826&gt;Z826,Z826,T826)</f>
        <v>0</v>
      </c>
      <c r="AG826" s="2471"/>
      <c r="AH826" s="2471"/>
      <c r="AI826" s="2471"/>
      <c r="AJ826" s="2471"/>
      <c r="AK826" s="2471"/>
      <c r="AL826" s="814"/>
      <c r="AM826" s="594"/>
      <c r="AO826" s="812"/>
      <c r="AP826" s="812"/>
      <c r="AQ826" s="812"/>
    </row>
    <row r="827" spans="1:43">
      <c r="A827" s="815" t="s">
        <v>1530</v>
      </c>
      <c r="B827" s="2488" t="s">
        <v>1305</v>
      </c>
      <c r="C827" s="2488"/>
      <c r="D827" s="2488"/>
      <c r="E827" s="2488"/>
      <c r="F827" s="2488"/>
      <c r="G827" s="2488"/>
      <c r="H827" s="2488"/>
      <c r="I827" s="2488"/>
      <c r="J827" s="2488"/>
      <c r="K827" s="2488"/>
      <c r="L827" s="2488"/>
      <c r="M827" s="2488"/>
      <c r="N827" s="2488"/>
      <c r="O827" s="2488"/>
      <c r="P827" s="2488"/>
      <c r="Q827" s="2488"/>
      <c r="R827" s="2488"/>
      <c r="S827" s="2489"/>
      <c r="T827" s="2515">
        <f>AK83</f>
        <v>10</v>
      </c>
      <c r="U827" s="2492"/>
      <c r="V827" s="2492"/>
      <c r="W827" s="2492"/>
      <c r="X827" s="2492"/>
      <c r="Y827" s="2493"/>
      <c r="Z827" s="2491">
        <v>10</v>
      </c>
      <c r="AA827" s="2492"/>
      <c r="AB827" s="2492"/>
      <c r="AC827" s="2492"/>
      <c r="AD827" s="2492"/>
      <c r="AE827" s="2493"/>
      <c r="AF827" s="2471">
        <f>IF(T827&gt;Z827,Z827,T827)</f>
        <v>10</v>
      </c>
      <c r="AG827" s="2471"/>
      <c r="AH827" s="2471"/>
      <c r="AI827" s="2471"/>
      <c r="AJ827" s="2471"/>
      <c r="AK827" s="2471"/>
      <c r="AL827" s="814"/>
      <c r="AM827" s="594"/>
      <c r="AO827" s="812"/>
      <c r="AP827" s="812"/>
      <c r="AQ827" s="812"/>
    </row>
    <row r="828" spans="1:43">
      <c r="A828" s="815" t="s">
        <v>1539</v>
      </c>
      <c r="B828" s="2488" t="s">
        <v>1315</v>
      </c>
      <c r="C828" s="2488"/>
      <c r="D828" s="2488"/>
      <c r="E828" s="2488"/>
      <c r="F828" s="2488"/>
      <c r="G828" s="2488"/>
      <c r="H828" s="2488"/>
      <c r="I828" s="2488"/>
      <c r="J828" s="2488"/>
      <c r="K828" s="2488"/>
      <c r="L828" s="2488"/>
      <c r="M828" s="2488"/>
      <c r="N828" s="2488"/>
      <c r="O828" s="2488"/>
      <c r="P828" s="2488"/>
      <c r="Q828" s="2488"/>
      <c r="R828" s="2488"/>
      <c r="S828" s="2489"/>
      <c r="T828" s="2515">
        <f ca="1">AK108</f>
        <v>20</v>
      </c>
      <c r="U828" s="2492"/>
      <c r="V828" s="2492"/>
      <c r="W828" s="2492"/>
      <c r="X828" s="2492"/>
      <c r="Y828" s="2493"/>
      <c r="Z828" s="2491">
        <v>20</v>
      </c>
      <c r="AA828" s="2492"/>
      <c r="AB828" s="2492"/>
      <c r="AC828" s="2492"/>
      <c r="AD828" s="2492"/>
      <c r="AE828" s="2493"/>
      <c r="AF828" s="2471">
        <f ca="1">IF(T828&gt;Z828,Z828,T828)</f>
        <v>20</v>
      </c>
      <c r="AG828" s="2471"/>
      <c r="AH828" s="2471"/>
      <c r="AI828" s="2471"/>
      <c r="AJ828" s="2471"/>
      <c r="AK828" s="2471"/>
      <c r="AL828" s="814"/>
      <c r="AM828" s="594"/>
      <c r="AO828" s="812"/>
      <c r="AP828" s="812"/>
      <c r="AQ828" s="812"/>
    </row>
    <row r="829" spans="1:43">
      <c r="A829" s="815" t="s">
        <v>1560</v>
      </c>
      <c r="B829" s="2488" t="s">
        <v>1325</v>
      </c>
      <c r="C829" s="2488"/>
      <c r="D829" s="2488"/>
      <c r="E829" s="2488"/>
      <c r="F829" s="2488"/>
      <c r="G829" s="2488"/>
      <c r="H829" s="2488"/>
      <c r="I829" s="2488"/>
      <c r="J829" s="2488"/>
      <c r="K829" s="2488"/>
      <c r="L829" s="2488"/>
      <c r="M829" s="2488"/>
      <c r="N829" s="2488"/>
      <c r="O829" s="2488"/>
      <c r="P829" s="2488"/>
      <c r="Q829" s="2488"/>
      <c r="R829" s="2488"/>
      <c r="S829" s="2489"/>
      <c r="T829" s="2515">
        <f>AK142</f>
        <v>10</v>
      </c>
      <c r="U829" s="2492"/>
      <c r="V829" s="2492"/>
      <c r="W829" s="2492"/>
      <c r="X829" s="2492"/>
      <c r="Y829" s="2493"/>
      <c r="Z829" s="2491">
        <v>10</v>
      </c>
      <c r="AA829" s="2492"/>
      <c r="AB829" s="2492"/>
      <c r="AC829" s="2492"/>
      <c r="AD829" s="2492"/>
      <c r="AE829" s="2493"/>
      <c r="AF829" s="2471">
        <f>IF(T829&gt;Z829,Z829,T829)</f>
        <v>10</v>
      </c>
      <c r="AG829" s="2471"/>
      <c r="AH829" s="2471"/>
      <c r="AI829" s="2471"/>
      <c r="AJ829" s="2471"/>
      <c r="AK829" s="2471"/>
      <c r="AL829" s="814"/>
      <c r="AM829" s="594"/>
      <c r="AO829" s="812"/>
      <c r="AP829" s="812"/>
      <c r="AQ829" s="812"/>
    </row>
    <row r="830" spans="1:43">
      <c r="A830" s="816" t="s">
        <v>1561</v>
      </c>
      <c r="B830" s="2488" t="s">
        <v>1562</v>
      </c>
      <c r="C830" s="2488"/>
      <c r="D830" s="2488"/>
      <c r="E830" s="2488"/>
      <c r="F830" s="2488"/>
      <c r="G830" s="2488"/>
      <c r="H830" s="2488"/>
      <c r="I830" s="2488"/>
      <c r="J830" s="2488"/>
      <c r="K830" s="2488"/>
      <c r="L830" s="2488"/>
      <c r="M830" s="2488"/>
      <c r="N830" s="2488"/>
      <c r="O830" s="2488"/>
      <c r="P830" s="2488"/>
      <c r="Q830" s="2488"/>
      <c r="R830" s="2488"/>
      <c r="S830" s="2489"/>
      <c r="T830" s="2490">
        <f>SUM(T831:Y832)</f>
        <v>10</v>
      </c>
      <c r="U830" s="2490"/>
      <c r="V830" s="2490"/>
      <c r="W830" s="2490"/>
      <c r="X830" s="2490"/>
      <c r="Y830" s="2490"/>
      <c r="Z830" s="2471">
        <v>10</v>
      </c>
      <c r="AA830" s="2471"/>
      <c r="AB830" s="2471"/>
      <c r="AC830" s="2471"/>
      <c r="AD830" s="2471"/>
      <c r="AE830" s="2471"/>
      <c r="AF830" s="2471">
        <f>IF(T830&gt;Z830,Z830,T830)</f>
        <v>10</v>
      </c>
      <c r="AG830" s="2471"/>
      <c r="AH830" s="2471"/>
      <c r="AI830" s="2471"/>
      <c r="AJ830" s="2471"/>
      <c r="AK830" s="2471"/>
      <c r="AL830" s="814"/>
      <c r="AM830" s="594"/>
    </row>
    <row r="831" spans="1:43">
      <c r="A831" s="535"/>
      <c r="B831" s="599"/>
      <c r="C831" s="2494" t="s">
        <v>1563</v>
      </c>
      <c r="D831" s="2494"/>
      <c r="E831" s="2494"/>
      <c r="F831" s="2494"/>
      <c r="G831" s="2494"/>
      <c r="H831" s="2494"/>
      <c r="I831" s="2494"/>
      <c r="J831" s="2494"/>
      <c r="K831" s="2494"/>
      <c r="L831" s="2494"/>
      <c r="M831" s="2494"/>
      <c r="N831" s="2494"/>
      <c r="O831" s="2494"/>
      <c r="P831" s="2494"/>
      <c r="Q831" s="2494"/>
      <c r="R831" s="2494"/>
      <c r="S831" s="2495"/>
      <c r="T831" s="2496">
        <f>AJ165</f>
        <v>7</v>
      </c>
      <c r="U831" s="2496"/>
      <c r="V831" s="2496"/>
      <c r="W831" s="2496"/>
      <c r="X831" s="2496"/>
      <c r="Y831" s="2496"/>
      <c r="Z831" s="2497">
        <v>7</v>
      </c>
      <c r="AA831" s="2497"/>
      <c r="AB831" s="2497"/>
      <c r="AC831" s="2497"/>
      <c r="AD831" s="2497"/>
      <c r="AE831" s="2497"/>
      <c r="AF831" s="2498"/>
      <c r="AG831" s="2498"/>
      <c r="AH831" s="2498"/>
      <c r="AI831" s="2498"/>
      <c r="AJ831" s="2498"/>
      <c r="AK831" s="2498"/>
      <c r="AL831" s="814"/>
      <c r="AM831" s="594"/>
    </row>
    <row r="832" spans="1:43">
      <c r="A832" s="598"/>
      <c r="B832" s="599"/>
      <c r="C832" s="2494" t="s">
        <v>1564</v>
      </c>
      <c r="D832" s="2494"/>
      <c r="E832" s="2494"/>
      <c r="F832" s="2494"/>
      <c r="G832" s="2494"/>
      <c r="H832" s="2494"/>
      <c r="I832" s="2494"/>
      <c r="J832" s="2494"/>
      <c r="K832" s="2494"/>
      <c r="L832" s="2494"/>
      <c r="M832" s="2494"/>
      <c r="N832" s="2494"/>
      <c r="O832" s="2494"/>
      <c r="P832" s="2494"/>
      <c r="Q832" s="2494"/>
      <c r="R832" s="2494"/>
      <c r="S832" s="2495"/>
      <c r="T832" s="2496">
        <f>AJ179</f>
        <v>3</v>
      </c>
      <c r="U832" s="2496"/>
      <c r="V832" s="2496"/>
      <c r="W832" s="2496"/>
      <c r="X832" s="2496"/>
      <c r="Y832" s="2496"/>
      <c r="Z832" s="2497">
        <v>3</v>
      </c>
      <c r="AA832" s="2497"/>
      <c r="AB832" s="2497"/>
      <c r="AC832" s="2497"/>
      <c r="AD832" s="2497"/>
      <c r="AE832" s="2497"/>
      <c r="AF832" s="2498"/>
      <c r="AG832" s="2498"/>
      <c r="AH832" s="2498"/>
      <c r="AI832" s="2498"/>
      <c r="AJ832" s="2498"/>
      <c r="AK832" s="2498"/>
      <c r="AL832" s="814"/>
      <c r="AM832" s="594"/>
      <c r="AO832" s="549"/>
    </row>
    <row r="833" spans="1:81">
      <c r="A833" s="816" t="s">
        <v>1353</v>
      </c>
      <c r="B833" s="2488" t="s">
        <v>1565</v>
      </c>
      <c r="C833" s="2488"/>
      <c r="D833" s="2488"/>
      <c r="E833" s="2488"/>
      <c r="F833" s="2488"/>
      <c r="G833" s="2488"/>
      <c r="H833" s="2488"/>
      <c r="I833" s="2488"/>
      <c r="J833" s="2488"/>
      <c r="K833" s="2488"/>
      <c r="L833" s="2488"/>
      <c r="M833" s="2488"/>
      <c r="N833" s="2488"/>
      <c r="O833" s="2488"/>
      <c r="P833" s="2488"/>
      <c r="Q833" s="2488"/>
      <c r="R833" s="2488"/>
      <c r="S833" s="2489"/>
      <c r="T833" s="2490">
        <f>AK190</f>
        <v>10</v>
      </c>
      <c r="U833" s="2490"/>
      <c r="V833" s="2490"/>
      <c r="W833" s="2490"/>
      <c r="X833" s="2490"/>
      <c r="Y833" s="2490"/>
      <c r="Z833" s="2471">
        <v>10</v>
      </c>
      <c r="AA833" s="2471"/>
      <c r="AB833" s="2471"/>
      <c r="AC833" s="2471"/>
      <c r="AD833" s="2471"/>
      <c r="AE833" s="2471"/>
      <c r="AF833" s="2471">
        <f>IF(T833&gt;Z833,Z833,T833)</f>
        <v>10</v>
      </c>
      <c r="AG833" s="2471"/>
      <c r="AH833" s="2471"/>
      <c r="AI833" s="2471"/>
      <c r="AJ833" s="2471"/>
      <c r="AK833" s="2471"/>
      <c r="AL833" s="814"/>
      <c r="AM833" s="594"/>
    </row>
    <row r="834" spans="1:81" hidden="1">
      <c r="A834" s="815" t="s">
        <v>1361</v>
      </c>
      <c r="B834" s="2488" t="s">
        <v>1362</v>
      </c>
      <c r="C834" s="2488"/>
      <c r="D834" s="2488"/>
      <c r="E834" s="2488"/>
      <c r="F834" s="2488"/>
      <c r="G834" s="2488"/>
      <c r="H834" s="2488"/>
      <c r="I834" s="2488"/>
      <c r="J834" s="2488"/>
      <c r="K834" s="2488"/>
      <c r="L834" s="2488"/>
      <c r="M834" s="2488"/>
      <c r="N834" s="2488"/>
      <c r="O834" s="2488"/>
      <c r="P834" s="2488"/>
      <c r="Q834" s="2488"/>
      <c r="R834" s="2488"/>
      <c r="S834" s="2489"/>
      <c r="T834" s="2490">
        <f>AK272</f>
        <v>0</v>
      </c>
      <c r="U834" s="2490"/>
      <c r="V834" s="2490"/>
      <c r="W834" s="2490"/>
      <c r="X834" s="2490"/>
      <c r="Y834" s="2490"/>
      <c r="Z834" s="2491">
        <v>8</v>
      </c>
      <c r="AA834" s="2492"/>
      <c r="AB834" s="2492"/>
      <c r="AC834" s="2492"/>
      <c r="AD834" s="2492"/>
      <c r="AE834" s="2493"/>
      <c r="AF834" s="2471"/>
      <c r="AG834" s="2471"/>
      <c r="AH834" s="2471"/>
      <c r="AI834" s="2471"/>
      <c r="AJ834" s="2471"/>
      <c r="AK834" s="2471"/>
      <c r="AL834" s="814"/>
      <c r="AM834" s="594"/>
    </row>
    <row r="835" spans="1:81" s="534" customFormat="1" hidden="1">
      <c r="A835" s="816" t="s">
        <v>589</v>
      </c>
      <c r="B835" s="2488" t="s">
        <v>1566</v>
      </c>
      <c r="C835" s="2488"/>
      <c r="D835" s="2488"/>
      <c r="E835" s="2488"/>
      <c r="F835" s="2488"/>
      <c r="G835" s="2488"/>
      <c r="H835" s="2488"/>
      <c r="I835" s="2488"/>
      <c r="J835" s="2488"/>
      <c r="K835" s="2488"/>
      <c r="L835" s="2488"/>
      <c r="M835" s="2488"/>
      <c r="N835" s="2488"/>
      <c r="O835" s="2488"/>
      <c r="P835" s="2488"/>
      <c r="Q835" s="2488"/>
      <c r="R835" s="2488"/>
      <c r="S835" s="2489"/>
      <c r="T835" s="2490">
        <f>IF(AK548&gt;5,5,AK548)</f>
        <v>0</v>
      </c>
      <c r="U835" s="2490"/>
      <c r="V835" s="2490"/>
      <c r="W835" s="2490"/>
      <c r="X835" s="2490"/>
      <c r="Y835" s="2490"/>
      <c r="Z835" s="2471">
        <v>5</v>
      </c>
      <c r="AA835" s="2471"/>
      <c r="AB835" s="2471"/>
      <c r="AC835" s="2471"/>
      <c r="AD835" s="2471"/>
      <c r="AE835" s="2471"/>
      <c r="AF835" s="2471"/>
      <c r="AG835" s="2471"/>
      <c r="AH835" s="2471"/>
      <c r="AI835" s="2471"/>
      <c r="AJ835" s="2471"/>
      <c r="AK835" s="247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8" t="str">
        <f>B275</f>
        <v>Readiness to Proceed</v>
      </c>
      <c r="C836" s="2488"/>
      <c r="D836" s="2488"/>
      <c r="E836" s="2488"/>
      <c r="F836" s="2488"/>
      <c r="G836" s="2488"/>
      <c r="H836" s="2488"/>
      <c r="I836" s="2488"/>
      <c r="J836" s="2488"/>
      <c r="K836" s="2488"/>
      <c r="L836" s="2488"/>
      <c r="M836" s="2488"/>
      <c r="N836" s="2488"/>
      <c r="O836" s="2488"/>
      <c r="P836" s="2488"/>
      <c r="Q836" s="2488"/>
      <c r="R836" s="2488"/>
      <c r="S836" s="2489"/>
      <c r="T836" s="2490">
        <f>AK298</f>
        <v>10</v>
      </c>
      <c r="U836" s="2490"/>
      <c r="V836" s="2490"/>
      <c r="W836" s="2490"/>
      <c r="X836" s="2490"/>
      <c r="Y836" s="2490"/>
      <c r="Z836" s="2471">
        <v>10</v>
      </c>
      <c r="AA836" s="2471"/>
      <c r="AB836" s="2471"/>
      <c r="AC836" s="2471"/>
      <c r="AD836" s="2471"/>
      <c r="AE836" s="2471"/>
      <c r="AF836" s="2499">
        <f>IF(T836&gt;Z836,Z836,T836)</f>
        <v>10</v>
      </c>
      <c r="AG836" s="2500"/>
      <c r="AH836" s="2500"/>
      <c r="AI836" s="2500"/>
      <c r="AJ836" s="2500"/>
      <c r="AK836" s="250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8" t="str">
        <f>B301</f>
        <v>Access to Opportunity</v>
      </c>
      <c r="C837" s="2488"/>
      <c r="D837" s="2488"/>
      <c r="E837" s="2488"/>
      <c r="F837" s="2488"/>
      <c r="G837" s="2488"/>
      <c r="H837" s="2488"/>
      <c r="I837" s="2488"/>
      <c r="J837" s="2488"/>
      <c r="K837" s="2488"/>
      <c r="L837" s="2488"/>
      <c r="M837" s="2488"/>
      <c r="N837" s="2488"/>
      <c r="O837" s="2488"/>
      <c r="P837" s="2488"/>
      <c r="Q837" s="2488"/>
      <c r="R837" s="2488"/>
      <c r="S837" s="2489"/>
      <c r="T837" s="2490">
        <f>AK351</f>
        <v>10</v>
      </c>
      <c r="U837" s="2490"/>
      <c r="V837" s="2490"/>
      <c r="W837" s="2490"/>
      <c r="X837" s="2490"/>
      <c r="Y837" s="2490"/>
      <c r="Z837" s="2499">
        <v>10</v>
      </c>
      <c r="AA837" s="2500"/>
      <c r="AB837" s="2500"/>
      <c r="AC837" s="2500"/>
      <c r="AD837" s="2500"/>
      <c r="AE837" s="2501"/>
      <c r="AF837" s="2499">
        <f>IF(T837&gt;Z837,Z837,T837)</f>
        <v>10</v>
      </c>
      <c r="AG837" s="2500"/>
      <c r="AH837" s="2500"/>
      <c r="AI837" s="2500"/>
      <c r="AJ837" s="2500"/>
      <c r="AK837" s="250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96">
        <f>AK351</f>
        <v>10</v>
      </c>
      <c r="U838" s="2496"/>
      <c r="V838" s="2496"/>
      <c r="W838" s="2496"/>
      <c r="X838" s="2496"/>
      <c r="Y838" s="2496"/>
      <c r="Z838" s="2400">
        <v>20</v>
      </c>
      <c r="AA838" s="2446"/>
      <c r="AB838" s="2446"/>
      <c r="AC838" s="2446"/>
      <c r="AD838" s="2446"/>
      <c r="AE838" s="2401"/>
      <c r="AF838" s="2498"/>
      <c r="AG838" s="2498"/>
      <c r="AH838" s="2498"/>
      <c r="AI838" s="2498"/>
      <c r="AJ838" s="2498"/>
      <c r="AK838" s="249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8" t="s">
        <v>845</v>
      </c>
      <c r="C839" s="2488"/>
      <c r="D839" s="2488"/>
      <c r="E839" s="2488"/>
      <c r="F839" s="2488"/>
      <c r="G839" s="2488"/>
      <c r="H839" s="2488"/>
      <c r="I839" s="2488"/>
      <c r="J839" s="2488"/>
      <c r="K839" s="2488"/>
      <c r="L839" s="2488"/>
      <c r="M839" s="2488"/>
      <c r="N839" s="2488"/>
      <c r="O839" s="2488"/>
      <c r="P839" s="2488"/>
      <c r="Q839" s="2488"/>
      <c r="R839" s="2488"/>
      <c r="S839" s="2489"/>
      <c r="T839" s="2490">
        <f>AK482</f>
        <v>10</v>
      </c>
      <c r="U839" s="2490"/>
      <c r="V839" s="2490"/>
      <c r="W839" s="2490"/>
      <c r="X839" s="2490"/>
      <c r="Y839" s="2490"/>
      <c r="Z839" s="2499">
        <v>10</v>
      </c>
      <c r="AA839" s="2500"/>
      <c r="AB839" s="2500"/>
      <c r="AC839" s="2500"/>
      <c r="AD839" s="2500"/>
      <c r="AE839" s="2501"/>
      <c r="AF839" s="2471">
        <f>IF(T839&gt;Z839,Z839,T839)</f>
        <v>10</v>
      </c>
      <c r="AG839" s="2471"/>
      <c r="AH839" s="2471"/>
      <c r="AI839" s="2471"/>
      <c r="AJ839" s="2471"/>
      <c r="AK839" s="247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8" t="s">
        <v>1548</v>
      </c>
      <c r="C840" s="2488"/>
      <c r="D840" s="2488"/>
      <c r="E840" s="2488"/>
      <c r="F840" s="2488"/>
      <c r="G840" s="2488"/>
      <c r="H840" s="2488"/>
      <c r="I840" s="2488"/>
      <c r="J840" s="2488"/>
      <c r="K840" s="2488"/>
      <c r="L840" s="2488"/>
      <c r="M840" s="2488"/>
      <c r="N840" s="2488"/>
      <c r="O840" s="2488"/>
      <c r="P840" s="2488"/>
      <c r="Q840" s="2488"/>
      <c r="R840" s="2488"/>
      <c r="S840" s="2489"/>
      <c r="T840" s="2490">
        <f>AK572</f>
        <v>12</v>
      </c>
      <c r="U840" s="2490"/>
      <c r="V840" s="2490"/>
      <c r="W840" s="2490"/>
      <c r="X840" s="2490"/>
      <c r="Y840" s="2490"/>
      <c r="Z840" s="2499">
        <v>12</v>
      </c>
      <c r="AA840" s="2500"/>
      <c r="AB840" s="2500"/>
      <c r="AC840" s="2500"/>
      <c r="AD840" s="2500"/>
      <c r="AE840" s="2501"/>
      <c r="AF840" s="2471">
        <f>IF(T840&gt;Z840,Z840,T840)</f>
        <v>12</v>
      </c>
      <c r="AG840" s="2471"/>
      <c r="AH840" s="2471"/>
      <c r="AI840" s="2471"/>
      <c r="AJ840" s="2471"/>
      <c r="AK840" s="247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8" t="s">
        <v>1568</v>
      </c>
      <c r="C841" s="2488"/>
      <c r="D841" s="2488"/>
      <c r="E841" s="2488"/>
      <c r="F841" s="2488"/>
      <c r="G841" s="2488"/>
      <c r="H841" s="2488"/>
      <c r="I841" s="2488"/>
      <c r="J841" s="2488"/>
      <c r="K841" s="2488"/>
      <c r="L841" s="2488"/>
      <c r="M841" s="2488"/>
      <c r="N841" s="2488"/>
      <c r="O841" s="2488"/>
      <c r="P841" s="2488"/>
      <c r="Q841" s="2488"/>
      <c r="R841" s="2488"/>
      <c r="S841" s="2489"/>
      <c r="T841" s="2490">
        <f>AK816</f>
        <v>10</v>
      </c>
      <c r="U841" s="2490"/>
      <c r="V841" s="2490"/>
      <c r="W841" s="2490"/>
      <c r="X841" s="2490"/>
      <c r="Y841" s="2490"/>
      <c r="Z841" s="2499">
        <v>10</v>
      </c>
      <c r="AA841" s="2500"/>
      <c r="AB841" s="2500"/>
      <c r="AC841" s="2500"/>
      <c r="AD841" s="2500"/>
      <c r="AE841" s="2501"/>
      <c r="AF841" s="2471">
        <f>IF(T841&gt;Z841,Z841,T841)</f>
        <v>10</v>
      </c>
      <c r="AG841" s="2471"/>
      <c r="AH841" s="2471"/>
      <c r="AI841" s="2471"/>
      <c r="AJ841" s="2471"/>
      <c r="AK841" s="247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199"/>
      <c r="T842" s="2502"/>
      <c r="U842" s="2502"/>
      <c r="V842" s="2502"/>
      <c r="W842" s="2502"/>
      <c r="X842" s="2502"/>
      <c r="Y842" s="2502"/>
      <c r="Z842" s="2497" t="s">
        <v>1570</v>
      </c>
      <c r="AA842" s="2497"/>
      <c r="AB842" s="2497"/>
      <c r="AC842" s="2497"/>
      <c r="AD842" s="2497"/>
      <c r="AE842" s="2497"/>
      <c r="AF842" s="2499">
        <f>ABS(T842)</f>
        <v>0</v>
      </c>
      <c r="AG842" s="2500"/>
      <c r="AH842" s="2500"/>
      <c r="AI842" s="2500"/>
      <c r="AJ842" s="2500"/>
      <c r="AK842" s="250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03" t="s">
        <v>1571</v>
      </c>
      <c r="B843" s="2504"/>
      <c r="C843" s="2504"/>
      <c r="D843" s="2504"/>
      <c r="E843" s="2504"/>
      <c r="F843" s="2504"/>
      <c r="G843" s="2504"/>
      <c r="H843" s="2504"/>
      <c r="I843" s="2504"/>
      <c r="J843" s="2504"/>
      <c r="K843" s="2504"/>
      <c r="L843" s="2504"/>
      <c r="M843" s="2504"/>
      <c r="N843" s="2504"/>
      <c r="O843" s="2504"/>
      <c r="P843" s="2504"/>
      <c r="Q843" s="2504"/>
      <c r="R843" s="2504"/>
      <c r="S843" s="2504"/>
      <c r="T843" s="2504"/>
      <c r="U843" s="2504"/>
      <c r="V843" s="2504"/>
      <c r="W843" s="2504"/>
      <c r="X843" s="2504"/>
      <c r="Y843" s="2504"/>
      <c r="Z843" s="2504"/>
      <c r="AA843" s="2504"/>
      <c r="AB843" s="2504"/>
      <c r="AC843" s="2504"/>
      <c r="AD843" s="2504"/>
      <c r="AE843" s="2505"/>
      <c r="AF843" s="2509">
        <f ca="1">SUM(AF826:AK841)-AF842</f>
        <v>112</v>
      </c>
      <c r="AG843" s="2510"/>
      <c r="AH843" s="2510"/>
      <c r="AI843" s="2510"/>
      <c r="AJ843" s="2510"/>
      <c r="AK843" s="251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6"/>
      <c r="B844" s="2507"/>
      <c r="C844" s="2507"/>
      <c r="D844" s="2507"/>
      <c r="E844" s="2507"/>
      <c r="F844" s="2507"/>
      <c r="G844" s="2507"/>
      <c r="H844" s="2507"/>
      <c r="I844" s="2507"/>
      <c r="J844" s="2507"/>
      <c r="K844" s="2507"/>
      <c r="L844" s="2507"/>
      <c r="M844" s="2507"/>
      <c r="N844" s="2507"/>
      <c r="O844" s="2507"/>
      <c r="P844" s="2507"/>
      <c r="Q844" s="2507"/>
      <c r="R844" s="2507"/>
      <c r="S844" s="2507"/>
      <c r="T844" s="2507"/>
      <c r="U844" s="2507"/>
      <c r="V844" s="2507"/>
      <c r="W844" s="2507"/>
      <c r="X844" s="2507"/>
      <c r="Y844" s="2507"/>
      <c r="Z844" s="2507"/>
      <c r="AA844" s="2507"/>
      <c r="AB844" s="2507"/>
      <c r="AC844" s="2507"/>
      <c r="AD844" s="2507"/>
      <c r="AE844" s="2508"/>
      <c r="AF844" s="2512"/>
      <c r="AG844" s="2513"/>
      <c r="AH844" s="2513"/>
      <c r="AI844" s="2513"/>
      <c r="AJ844" s="2513"/>
      <c r="AK844" s="251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Skyler Modrzejewski</cp:lastModifiedBy>
  <cp:lastPrinted>2026-05-13T23:49:11Z</cp:lastPrinted>
  <dcterms:created xsi:type="dcterms:W3CDTF">2007-12-27T18:26:28Z</dcterms:created>
  <dcterms:modified xsi:type="dcterms:W3CDTF">2026-05-19T21:34:20Z</dcterms:modified>
</cp:coreProperties>
</file>